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ina.dhaskali\Desktop\ANALIZAT E KERKESAVE BUXHETORE NE VITE\ANALIZA PBA 2027-2029\Kerkesat shtese Faza I\"/>
    </mc:Choice>
  </mc:AlternateContent>
  <xr:revisionPtr revIDLastSave="0" documentId="13_ncr:1_{B000F83E-F225-4547-99AF-165E641AFD34}" xr6:coauthVersionLast="47" xr6:coauthVersionMax="47" xr10:uidLastSave="{00000000-0000-0000-0000-000000000000}"/>
  <bookViews>
    <workbookView xWindow="-120" yWindow="-120" windowWidth="29040" windowHeight="15720" xr2:uid="{00000000-000D-0000-FFFF-FFFF00000000}"/>
  </bookViews>
  <sheets>
    <sheet name="Permbledhja e Kerkesave shtese " sheetId="1" r:id="rId1"/>
    <sheet name="Kerkesat shtese 87" sheetId="3"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06" i="1" l="1"/>
  <c r="M396" i="1"/>
  <c r="M395" i="1"/>
  <c r="M394" i="1"/>
  <c r="H412" i="1"/>
  <c r="H411" i="1"/>
  <c r="H410" i="1"/>
  <c r="F114" i="1"/>
  <c r="E82" i="3"/>
  <c r="F82" i="3"/>
  <c r="G82" i="3"/>
  <c r="E81" i="3"/>
  <c r="F81" i="3"/>
  <c r="G81" i="3"/>
  <c r="E80" i="3"/>
  <c r="F80" i="3"/>
  <c r="G80" i="3"/>
  <c r="D81" i="3"/>
  <c r="D82" i="3"/>
  <c r="D80" i="3"/>
  <c r="F334" i="1"/>
  <c r="F127" i="1"/>
  <c r="E301" i="1" l="1"/>
  <c r="E27" i="1"/>
  <c r="P378" i="1"/>
  <c r="P377" i="1"/>
  <c r="M137" i="1"/>
  <c r="M54" i="1"/>
  <c r="M53" i="1"/>
  <c r="M52" i="1"/>
  <c r="K378" i="1"/>
  <c r="J378" i="1"/>
  <c r="K377" i="1"/>
  <c r="J377" i="1"/>
  <c r="K376" i="1"/>
  <c r="J376" i="1"/>
  <c r="H145" i="1"/>
  <c r="H144" i="1"/>
  <c r="H143" i="1"/>
  <c r="H148" i="1"/>
  <c r="H147" i="1"/>
  <c r="G378" i="1"/>
  <c r="F378" i="1"/>
  <c r="E378" i="1"/>
  <c r="E377" i="1"/>
  <c r="G377" i="1"/>
  <c r="F377" i="1"/>
  <c r="H359" i="1"/>
  <c r="H363" i="1"/>
  <c r="H362" i="1"/>
  <c r="H326" i="1"/>
  <c r="H325" i="1"/>
  <c r="H324" i="1"/>
  <c r="H361" i="1"/>
  <c r="H369" i="1"/>
  <c r="H373" i="1"/>
  <c r="H131" i="1"/>
  <c r="H182" i="1"/>
  <c r="H183" i="1"/>
  <c r="H181" i="1"/>
  <c r="H255" i="1"/>
  <c r="H256" i="1"/>
  <c r="H254" i="1"/>
  <c r="D413" i="1"/>
  <c r="M283" i="1"/>
  <c r="E283" i="1"/>
  <c r="H116" i="1"/>
  <c r="H115" i="1"/>
  <c r="H114" i="1"/>
  <c r="H63" i="1"/>
  <c r="M24" i="1"/>
  <c r="H24" i="1"/>
  <c r="H17" i="1"/>
  <c r="M6" i="1"/>
  <c r="M10" i="1"/>
  <c r="H15" i="1"/>
  <c r="H14" i="1"/>
  <c r="H13" i="1"/>
  <c r="H12" i="1"/>
  <c r="H11" i="1"/>
  <c r="H10" i="1"/>
  <c r="H8" i="1"/>
  <c r="H7" i="1"/>
  <c r="H6" i="1"/>
  <c r="L415" i="1"/>
  <c r="K415" i="1"/>
  <c r="L414" i="1"/>
  <c r="K414" i="1"/>
  <c r="L413" i="1"/>
  <c r="K413" i="1"/>
  <c r="J415" i="1"/>
  <c r="J414" i="1"/>
  <c r="J413" i="1"/>
  <c r="G415" i="1"/>
  <c r="F415" i="1"/>
  <c r="E415" i="1"/>
  <c r="G414" i="1"/>
  <c r="F414" i="1"/>
  <c r="E414" i="1"/>
  <c r="G413" i="1"/>
  <c r="F413" i="1"/>
  <c r="E413" i="1"/>
  <c r="D414" i="1"/>
  <c r="D415" i="1"/>
  <c r="H409" i="1"/>
  <c r="G409" i="1"/>
  <c r="F409" i="1"/>
  <c r="E409" i="1"/>
  <c r="D409" i="1"/>
  <c r="H406" i="1"/>
  <c r="H405" i="1" s="1"/>
  <c r="G405" i="1"/>
  <c r="F405" i="1"/>
  <c r="E405" i="1"/>
  <c r="D405" i="1"/>
  <c r="H404" i="1"/>
  <c r="H403" i="1"/>
  <c r="H402" i="1"/>
  <c r="O181" i="1" l="1"/>
  <c r="O178" i="1"/>
  <c r="Q148" i="1"/>
  <c r="P148" i="1"/>
  <c r="O148" i="1"/>
  <c r="M148" i="1"/>
  <c r="Q147" i="1"/>
  <c r="P147" i="1"/>
  <c r="O147" i="1"/>
  <c r="M147" i="1"/>
  <c r="Q146" i="1"/>
  <c r="P146" i="1"/>
  <c r="O146" i="1"/>
  <c r="M146" i="1"/>
  <c r="H146" i="1"/>
  <c r="M69" i="1"/>
  <c r="M68" i="1"/>
  <c r="M67" i="1"/>
  <c r="M66" i="1"/>
  <c r="M65" i="1"/>
  <c r="M64" i="1"/>
  <c r="M63" i="1"/>
  <c r="M62" i="1"/>
  <c r="M61" i="1"/>
  <c r="M60" i="1"/>
  <c r="M59" i="1"/>
  <c r="M58" i="1"/>
  <c r="M57" i="1"/>
  <c r="M56" i="1"/>
  <c r="M55" i="1"/>
  <c r="M51" i="1"/>
  <c r="M50" i="1"/>
  <c r="M49" i="1"/>
  <c r="M47" i="1"/>
  <c r="M46" i="1"/>
  <c r="M45" i="1"/>
  <c r="M44" i="1"/>
  <c r="M43" i="1"/>
  <c r="M42" i="1"/>
  <c r="M41" i="1"/>
  <c r="M40" i="1"/>
  <c r="M39" i="1"/>
  <c r="M38" i="1"/>
  <c r="M37" i="1"/>
  <c r="M36" i="1"/>
  <c r="M35" i="1"/>
  <c r="M34" i="1"/>
  <c r="M33" i="1"/>
  <c r="M32" i="1"/>
  <c r="M31" i="1"/>
  <c r="M30" i="1"/>
  <c r="M29" i="1"/>
  <c r="M28" i="1"/>
  <c r="M27" i="1"/>
  <c r="M26" i="1"/>
  <c r="M25" i="1"/>
  <c r="M23" i="1"/>
  <c r="M22" i="1"/>
  <c r="M21" i="1"/>
  <c r="M15" i="1"/>
  <c r="M14" i="1"/>
  <c r="M13" i="1"/>
  <c r="M12" i="1"/>
  <c r="M11" i="1"/>
  <c r="M8" i="1"/>
  <c r="M7" i="1"/>
  <c r="H62" i="1"/>
  <c r="H61" i="1"/>
  <c r="H60" i="1"/>
  <c r="H59" i="1"/>
  <c r="H58" i="1"/>
  <c r="H54" i="1"/>
  <c r="H53" i="1"/>
  <c r="H52" i="1"/>
  <c r="H51" i="1"/>
  <c r="H50" i="1"/>
  <c r="H49" i="1"/>
  <c r="H47" i="1"/>
  <c r="H46" i="1"/>
  <c r="H45" i="1"/>
  <c r="H44" i="1"/>
  <c r="H43" i="1"/>
  <c r="H42" i="1"/>
  <c r="H41" i="1"/>
  <c r="H40" i="1"/>
  <c r="H39" i="1"/>
  <c r="H38" i="1"/>
  <c r="H37" i="1"/>
  <c r="H36" i="1"/>
  <c r="H35" i="1"/>
  <c r="H34" i="1"/>
  <c r="H33" i="1"/>
  <c r="H32" i="1"/>
  <c r="H31" i="1"/>
  <c r="H30" i="1"/>
  <c r="H29" i="1"/>
  <c r="H28" i="1"/>
  <c r="H27" i="1"/>
  <c r="H26" i="1"/>
  <c r="H25" i="1"/>
  <c r="H23" i="1"/>
  <c r="H22" i="1"/>
  <c r="H21" i="1"/>
  <c r="R147" i="1" l="1"/>
  <c r="R146" i="1"/>
  <c r="R148" i="1"/>
  <c r="H310" i="1" l="1"/>
  <c r="H311" i="1"/>
  <c r="H309" i="1"/>
  <c r="J305" i="1"/>
  <c r="O311" i="1"/>
  <c r="F67" i="3"/>
  <c r="F66" i="3"/>
  <c r="F65" i="3"/>
  <c r="E351" i="1" l="1"/>
  <c r="F351" i="1"/>
  <c r="G351" i="1"/>
  <c r="D351" i="1"/>
  <c r="E350" i="1"/>
  <c r="F350" i="1"/>
  <c r="G350" i="1"/>
  <c r="D350" i="1"/>
  <c r="D378" i="1" s="1"/>
  <c r="E349" i="1"/>
  <c r="F349" i="1"/>
  <c r="G349" i="1"/>
  <c r="D349" i="1"/>
  <c r="E347" i="1"/>
  <c r="F347" i="1"/>
  <c r="D347" i="1"/>
  <c r="E346" i="1"/>
  <c r="F346" i="1"/>
  <c r="G346" i="1"/>
  <c r="D346" i="1"/>
  <c r="E341" i="1"/>
  <c r="F341" i="1"/>
  <c r="G341" i="1"/>
  <c r="D341" i="1"/>
  <c r="E345" i="1"/>
  <c r="F345" i="1"/>
  <c r="G345" i="1"/>
  <c r="D345" i="1"/>
  <c r="E343" i="1"/>
  <c r="F343" i="1"/>
  <c r="G343" i="1"/>
  <c r="D343" i="1"/>
  <c r="E342" i="1"/>
  <c r="F342" i="1"/>
  <c r="G342" i="1"/>
  <c r="D342" i="1"/>
  <c r="E340" i="1"/>
  <c r="F340" i="1"/>
  <c r="G340" i="1"/>
  <c r="D340" i="1"/>
  <c r="E338" i="1"/>
  <c r="F338" i="1"/>
  <c r="G338" i="1"/>
  <c r="D338" i="1"/>
  <c r="E337" i="1"/>
  <c r="F337" i="1"/>
  <c r="G337" i="1"/>
  <c r="D337" i="1"/>
  <c r="E336" i="1"/>
  <c r="F336" i="1"/>
  <c r="G336" i="1"/>
  <c r="D336" i="1"/>
  <c r="E335" i="1"/>
  <c r="F335" i="1"/>
  <c r="D335" i="1"/>
  <c r="E334" i="1"/>
  <c r="G334" i="1"/>
  <c r="D334" i="1"/>
  <c r="E333" i="1"/>
  <c r="F333" i="1"/>
  <c r="G333" i="1"/>
  <c r="D333" i="1"/>
  <c r="E331" i="1"/>
  <c r="F331" i="1"/>
  <c r="G331" i="1"/>
  <c r="D331" i="1"/>
  <c r="E330" i="1"/>
  <c r="F330" i="1"/>
  <c r="G330" i="1"/>
  <c r="D330" i="1"/>
  <c r="E329" i="1"/>
  <c r="F329" i="1"/>
  <c r="G329" i="1"/>
  <c r="D329" i="1"/>
  <c r="M366" i="1"/>
  <c r="M367" i="1"/>
  <c r="M365" i="1"/>
  <c r="F273" i="1"/>
  <c r="F274" i="1"/>
  <c r="F272" i="1"/>
  <c r="H129" i="1"/>
  <c r="H128" i="1"/>
  <c r="H126" i="1"/>
  <c r="H125" i="1"/>
  <c r="H122" i="1"/>
  <c r="H123" i="1"/>
  <c r="F120" i="1"/>
  <c r="H120" i="1" s="1"/>
  <c r="F119" i="1"/>
  <c r="H119" i="1" s="1"/>
  <c r="D377" i="1" l="1"/>
  <c r="D376" i="1"/>
  <c r="F348" i="1"/>
  <c r="F376" i="1"/>
  <c r="E376" i="1"/>
  <c r="G376" i="1"/>
  <c r="G344" i="1"/>
  <c r="G348" i="1"/>
  <c r="E348" i="1"/>
  <c r="F344" i="1"/>
  <c r="E344" i="1"/>
  <c r="H111" i="1"/>
  <c r="H112" i="1"/>
  <c r="H113" i="1"/>
  <c r="H118" i="1"/>
  <c r="H121" i="1"/>
  <c r="H124" i="1"/>
  <c r="H127" i="1"/>
  <c r="Q23" i="1"/>
  <c r="P23" i="1"/>
  <c r="O23" i="1"/>
  <c r="Q22" i="1"/>
  <c r="P22" i="1"/>
  <c r="O22" i="1"/>
  <c r="Q21" i="1"/>
  <c r="P21" i="1"/>
  <c r="O21" i="1"/>
  <c r="R23" i="1" l="1"/>
  <c r="R22" i="1"/>
  <c r="R21" i="1"/>
  <c r="M203" i="1" l="1"/>
  <c r="M160" i="1" l="1"/>
  <c r="M316" i="1"/>
  <c r="H171" i="1"/>
  <c r="H170" i="1"/>
  <c r="H174" i="1"/>
  <c r="H173" i="1"/>
  <c r="H177" i="1"/>
  <c r="H176" i="1"/>
  <c r="H180" i="1"/>
  <c r="H179" i="1"/>
  <c r="H186" i="1"/>
  <c r="H185" i="1"/>
  <c r="H189" i="1"/>
  <c r="H188" i="1"/>
  <c r="H192" i="1"/>
  <c r="H191" i="1"/>
  <c r="H195" i="1"/>
  <c r="H194" i="1"/>
  <c r="H199" i="1"/>
  <c r="H198" i="1"/>
  <c r="H202" i="1"/>
  <c r="H201" i="1"/>
  <c r="H205" i="1"/>
  <c r="H204" i="1"/>
  <c r="H318" i="1"/>
  <c r="H317" i="1"/>
  <c r="H316" i="1"/>
  <c r="H320" i="1"/>
  <c r="Q180" i="1" l="1"/>
  <c r="Q179" i="1"/>
  <c r="Q357" i="1"/>
  <c r="Q341" i="1"/>
  <c r="Q339" i="1"/>
  <c r="Q336" i="1"/>
  <c r="Q335" i="1"/>
  <c r="Q299" i="1"/>
  <c r="Q298" i="1"/>
  <c r="Q297" i="1"/>
  <c r="Q296" i="1"/>
  <c r="Q295" i="1"/>
  <c r="Q294" i="1"/>
  <c r="Q292" i="1"/>
  <c r="Q247" i="1"/>
  <c r="Q246" i="1"/>
  <c r="Q213" i="1"/>
  <c r="Q157" i="1"/>
  <c r="Q156" i="1"/>
  <c r="Q155" i="1"/>
  <c r="Q154" i="1"/>
  <c r="Q153" i="1"/>
  <c r="Q94" i="1"/>
  <c r="Q93" i="1"/>
  <c r="Q92" i="1"/>
  <c r="Q76" i="1"/>
  <c r="Q75" i="1"/>
  <c r="Q74" i="1"/>
  <c r="Q291" i="1"/>
  <c r="P299" i="1"/>
  <c r="O299" i="1"/>
  <c r="P298" i="1"/>
  <c r="O298" i="1"/>
  <c r="P297" i="1"/>
  <c r="O297" i="1"/>
  <c r="P296" i="1"/>
  <c r="O296" i="1"/>
  <c r="P295" i="1"/>
  <c r="O295" i="1"/>
  <c r="P294" i="1"/>
  <c r="O294" i="1"/>
  <c r="Q293" i="1"/>
  <c r="P293" i="1"/>
  <c r="O293" i="1"/>
  <c r="P292" i="1"/>
  <c r="O292" i="1"/>
  <c r="P291" i="1"/>
  <c r="O291" i="1"/>
  <c r="M299" i="1"/>
  <c r="M298" i="1"/>
  <c r="M297" i="1"/>
  <c r="M296" i="1"/>
  <c r="M295" i="1"/>
  <c r="M294" i="1"/>
  <c r="M293" i="1"/>
  <c r="M292" i="1"/>
  <c r="M291" i="1"/>
  <c r="H299" i="1"/>
  <c r="H298" i="1"/>
  <c r="H297" i="1"/>
  <c r="H296" i="1"/>
  <c r="H295" i="1"/>
  <c r="H294" i="1"/>
  <c r="H293" i="1"/>
  <c r="H292" i="1"/>
  <c r="H291" i="1"/>
  <c r="R299" i="1" l="1"/>
  <c r="R294" i="1"/>
  <c r="R292" i="1"/>
  <c r="R297" i="1"/>
  <c r="R298" i="1"/>
  <c r="R291" i="1"/>
  <c r="R295" i="1"/>
  <c r="R293" i="1"/>
  <c r="R296" i="1"/>
  <c r="O305" i="1"/>
  <c r="O303" i="1"/>
  <c r="O302" i="1"/>
  <c r="O301" i="1"/>
  <c r="O285" i="1"/>
  <c r="O284" i="1"/>
  <c r="O283" i="1"/>
  <c r="O210" i="1"/>
  <c r="O207" i="1"/>
  <c r="O373" i="1"/>
  <c r="H315" i="1"/>
  <c r="H314" i="1"/>
  <c r="H313" i="1"/>
  <c r="M301" i="1"/>
  <c r="M289" i="1"/>
  <c r="M288" i="1"/>
  <c r="M287" i="1"/>
  <c r="M264" i="1"/>
  <c r="M263" i="1"/>
  <c r="M262" i="1"/>
  <c r="M260" i="1"/>
  <c r="M259" i="1"/>
  <c r="M258" i="1"/>
  <c r="M246" i="1"/>
  <c r="H245" i="1"/>
  <c r="M132" i="1" l="1"/>
  <c r="M195" i="1"/>
  <c r="M194" i="1"/>
  <c r="M193" i="1"/>
  <c r="M192" i="1"/>
  <c r="M191" i="1"/>
  <c r="M190" i="1"/>
  <c r="M189" i="1"/>
  <c r="M188" i="1"/>
  <c r="M187" i="1"/>
  <c r="M186" i="1"/>
  <c r="M185" i="1"/>
  <c r="M184" i="1"/>
  <c r="M183" i="1"/>
  <c r="M182" i="1"/>
  <c r="M181" i="1"/>
  <c r="M180" i="1"/>
  <c r="R180" i="1" s="1"/>
  <c r="M179" i="1"/>
  <c r="R179" i="1" s="1"/>
  <c r="M178" i="1"/>
  <c r="M177" i="1"/>
  <c r="M176" i="1"/>
  <c r="M175" i="1"/>
  <c r="M174" i="1"/>
  <c r="M173" i="1"/>
  <c r="M172" i="1"/>
  <c r="M171" i="1"/>
  <c r="M170" i="1"/>
  <c r="M169" i="1"/>
  <c r="M205" i="1"/>
  <c r="M204" i="1"/>
  <c r="M201" i="1"/>
  <c r="M202" i="1"/>
  <c r="M199" i="1"/>
  <c r="M198" i="1"/>
  <c r="M225" i="1"/>
  <c r="M224" i="1"/>
  <c r="M223" i="1"/>
  <c r="M234" i="1"/>
  <c r="M233" i="1"/>
  <c r="M232" i="1"/>
  <c r="M231" i="1"/>
  <c r="M230" i="1"/>
  <c r="M229" i="1"/>
  <c r="H268" i="1"/>
  <c r="H267" i="1"/>
  <c r="M277" i="1"/>
  <c r="M276" i="1"/>
  <c r="M275" i="1"/>
  <c r="M142" i="1"/>
  <c r="M141" i="1"/>
  <c r="M140" i="1"/>
  <c r="M274" i="1"/>
  <c r="M273" i="1"/>
  <c r="M272" i="1"/>
  <c r="M271" i="1"/>
  <c r="M270" i="1"/>
  <c r="M269" i="1"/>
  <c r="M268" i="1"/>
  <c r="M267" i="1"/>
  <c r="M266" i="1"/>
  <c r="H266" i="1"/>
  <c r="M285" i="1"/>
  <c r="M284" i="1"/>
  <c r="M315" i="1"/>
  <c r="M326" i="1"/>
  <c r="M325" i="1"/>
  <c r="M355" i="1"/>
  <c r="M354" i="1"/>
  <c r="M353" i="1"/>
  <c r="M351" i="1"/>
  <c r="M371" i="1"/>
  <c r="M370" i="1"/>
  <c r="M369" i="1"/>
  <c r="M373" i="1"/>
  <c r="M375" i="1"/>
  <c r="M374" i="1"/>
  <c r="Q311" i="1"/>
  <c r="L378" i="1" s="1"/>
  <c r="P311" i="1"/>
  <c r="Q310" i="1"/>
  <c r="L377" i="1" s="1"/>
  <c r="P310" i="1"/>
  <c r="O310" i="1"/>
  <c r="Q309" i="1"/>
  <c r="L376" i="1" s="1"/>
  <c r="P309" i="1"/>
  <c r="O309" i="1"/>
  <c r="M311" i="1"/>
  <c r="M310" i="1"/>
  <c r="M309" i="1"/>
  <c r="M307" i="1"/>
  <c r="M306" i="1"/>
  <c r="M305" i="1"/>
  <c r="M318" i="1"/>
  <c r="M317" i="1"/>
  <c r="M313" i="1"/>
  <c r="M247" i="1"/>
  <c r="M252" i="1"/>
  <c r="M251" i="1"/>
  <c r="M250" i="1"/>
  <c r="M249" i="1"/>
  <c r="P247" i="1"/>
  <c r="O247" i="1"/>
  <c r="P246" i="1"/>
  <c r="O246" i="1"/>
  <c r="Q245" i="1"/>
  <c r="P245" i="1"/>
  <c r="O245" i="1"/>
  <c r="M245" i="1"/>
  <c r="H247" i="1"/>
  <c r="H246" i="1"/>
  <c r="Q129" i="1"/>
  <c r="P129" i="1"/>
  <c r="O129" i="1"/>
  <c r="Q128" i="1"/>
  <c r="P128" i="1"/>
  <c r="O128" i="1"/>
  <c r="Q127" i="1"/>
  <c r="P127" i="1"/>
  <c r="O127" i="1"/>
  <c r="Q145" i="1"/>
  <c r="P145" i="1"/>
  <c r="O145" i="1"/>
  <c r="Q144" i="1"/>
  <c r="P144" i="1"/>
  <c r="O144" i="1"/>
  <c r="Q143" i="1"/>
  <c r="P143" i="1"/>
  <c r="O143" i="1"/>
  <c r="Q126" i="1"/>
  <c r="P126" i="1"/>
  <c r="O126" i="1"/>
  <c r="Q125" i="1"/>
  <c r="P125" i="1"/>
  <c r="O125" i="1"/>
  <c r="Q124" i="1"/>
  <c r="P124" i="1"/>
  <c r="O124" i="1"/>
  <c r="Q123" i="1"/>
  <c r="P123" i="1"/>
  <c r="O123" i="1"/>
  <c r="Q122" i="1"/>
  <c r="P122" i="1"/>
  <c r="O122" i="1"/>
  <c r="Q121" i="1"/>
  <c r="P121" i="1"/>
  <c r="O121" i="1"/>
  <c r="Q120" i="1"/>
  <c r="P120" i="1"/>
  <c r="O120" i="1"/>
  <c r="Q119" i="1"/>
  <c r="P119" i="1"/>
  <c r="O119" i="1"/>
  <c r="Q118" i="1"/>
  <c r="P118" i="1"/>
  <c r="O118" i="1"/>
  <c r="M129" i="1"/>
  <c r="M128" i="1"/>
  <c r="M127" i="1"/>
  <c r="M145" i="1"/>
  <c r="M144" i="1"/>
  <c r="M143" i="1"/>
  <c r="M126" i="1"/>
  <c r="M125" i="1"/>
  <c r="M124" i="1"/>
  <c r="M123" i="1"/>
  <c r="M122" i="1"/>
  <c r="M121" i="1"/>
  <c r="M120" i="1"/>
  <c r="M119" i="1"/>
  <c r="M118" i="1"/>
  <c r="M116" i="1"/>
  <c r="M115" i="1"/>
  <c r="M114" i="1"/>
  <c r="M113" i="1"/>
  <c r="M112" i="1"/>
  <c r="M111" i="1"/>
  <c r="M110" i="1"/>
  <c r="M109" i="1"/>
  <c r="M108" i="1"/>
  <c r="M107" i="1"/>
  <c r="M106" i="1"/>
  <c r="M105" i="1"/>
  <c r="M104" i="1"/>
  <c r="M103" i="1"/>
  <c r="M102" i="1"/>
  <c r="P351" i="1"/>
  <c r="O351" i="1"/>
  <c r="Q350" i="1"/>
  <c r="Q349" i="1"/>
  <c r="P349" i="1"/>
  <c r="M345" i="1"/>
  <c r="M343" i="1"/>
  <c r="Q347" i="1"/>
  <c r="O347" i="1"/>
  <c r="Q346" i="1"/>
  <c r="P346" i="1"/>
  <c r="O346" i="1"/>
  <c r="M350" i="1"/>
  <c r="M349" i="1"/>
  <c r="H349" i="1"/>
  <c r="P350" i="1"/>
  <c r="P347" i="1"/>
  <c r="M347" i="1"/>
  <c r="M346" i="1"/>
  <c r="H346" i="1"/>
  <c r="Q345" i="1"/>
  <c r="O345" i="1"/>
  <c r="M342" i="1"/>
  <c r="O341" i="1"/>
  <c r="Q340" i="1"/>
  <c r="P340" i="1"/>
  <c r="H339" i="1"/>
  <c r="P336" i="1"/>
  <c r="P335" i="1"/>
  <c r="Q334" i="1"/>
  <c r="P334" i="1"/>
  <c r="O333" i="1"/>
  <c r="Q343" i="1"/>
  <c r="P343" i="1"/>
  <c r="O343" i="1"/>
  <c r="Q342" i="1"/>
  <c r="O340" i="1"/>
  <c r="P339" i="1"/>
  <c r="O339" i="1"/>
  <c r="Q338" i="1"/>
  <c r="P338" i="1"/>
  <c r="O338" i="1"/>
  <c r="Q337" i="1"/>
  <c r="P337" i="1"/>
  <c r="O337" i="1"/>
  <c r="O336" i="1"/>
  <c r="O335" i="1"/>
  <c r="P333" i="1"/>
  <c r="M340" i="1"/>
  <c r="M339" i="1"/>
  <c r="M338" i="1"/>
  <c r="M337" i="1"/>
  <c r="M336" i="1"/>
  <c r="M335" i="1"/>
  <c r="M334" i="1"/>
  <c r="H336" i="1"/>
  <c r="H335" i="1"/>
  <c r="H333" i="1"/>
  <c r="Q331" i="1"/>
  <c r="P331" i="1"/>
  <c r="O331" i="1"/>
  <c r="Q330" i="1"/>
  <c r="P330" i="1"/>
  <c r="O330" i="1"/>
  <c r="Q329" i="1"/>
  <c r="P329" i="1"/>
  <c r="M331" i="1"/>
  <c r="M330" i="1"/>
  <c r="H331" i="1"/>
  <c r="H330" i="1"/>
  <c r="H329" i="1"/>
  <c r="M329" i="1"/>
  <c r="H328" i="1"/>
  <c r="Q328" i="1"/>
  <c r="P328" i="1"/>
  <c r="O328" i="1"/>
  <c r="M328" i="1"/>
  <c r="H59" i="3"/>
  <c r="H345" i="1" s="1"/>
  <c r="H78" i="3"/>
  <c r="H77" i="3"/>
  <c r="H76" i="3"/>
  <c r="H74" i="3"/>
  <c r="H73" i="3"/>
  <c r="H72" i="3"/>
  <c r="H350" i="1" s="1"/>
  <c r="H71" i="3"/>
  <c r="H70" i="3"/>
  <c r="H69" i="3"/>
  <c r="H67" i="3"/>
  <c r="H66" i="3"/>
  <c r="H65" i="3"/>
  <c r="H64" i="3"/>
  <c r="H63" i="3"/>
  <c r="H62" i="3"/>
  <c r="H61" i="3"/>
  <c r="H60" i="3"/>
  <c r="H57" i="3"/>
  <c r="H56" i="3"/>
  <c r="H55" i="3"/>
  <c r="H341" i="1" s="1"/>
  <c r="H54" i="3"/>
  <c r="H53" i="3"/>
  <c r="H52" i="3"/>
  <c r="H343" i="1" s="1"/>
  <c r="H51" i="3"/>
  <c r="H50" i="3"/>
  <c r="H49" i="3"/>
  <c r="H342" i="1" s="1"/>
  <c r="H48" i="3"/>
  <c r="H47" i="3"/>
  <c r="H46" i="3"/>
  <c r="H340" i="1" s="1"/>
  <c r="H45" i="3"/>
  <c r="H44" i="3"/>
  <c r="H43" i="3"/>
  <c r="H42" i="3"/>
  <c r="H41" i="3"/>
  <c r="H40" i="3"/>
  <c r="H338" i="1" s="1"/>
  <c r="H39" i="3"/>
  <c r="H38" i="3"/>
  <c r="H37" i="3"/>
  <c r="H337" i="1" s="1"/>
  <c r="H36" i="3"/>
  <c r="H35" i="3"/>
  <c r="H34" i="3"/>
  <c r="H33" i="3"/>
  <c r="H32" i="3"/>
  <c r="H31" i="3"/>
  <c r="XFD28" i="3"/>
  <c r="H27" i="3"/>
  <c r="H26" i="3"/>
  <c r="H25" i="3"/>
  <c r="H23" i="3"/>
  <c r="H22" i="3"/>
  <c r="H21" i="3"/>
  <c r="H19" i="3"/>
  <c r="H18" i="3"/>
  <c r="H17" i="3"/>
  <c r="H15" i="3"/>
  <c r="H14" i="3"/>
  <c r="H13" i="3"/>
  <c r="H11" i="3"/>
  <c r="H10" i="3"/>
  <c r="H9" i="3"/>
  <c r="H348" i="1" l="1"/>
  <c r="Q348" i="1"/>
  <c r="R337" i="1"/>
  <c r="R245" i="1"/>
  <c r="Q344" i="1"/>
  <c r="R121" i="1"/>
  <c r="R126" i="1"/>
  <c r="R145" i="1"/>
  <c r="R330" i="1"/>
  <c r="O344" i="1"/>
  <c r="M348" i="1"/>
  <c r="R247" i="1"/>
  <c r="R309" i="1"/>
  <c r="P348" i="1"/>
  <c r="P341" i="1"/>
  <c r="R341" i="1" s="1"/>
  <c r="H80" i="3"/>
  <c r="R331" i="1"/>
  <c r="R338" i="1"/>
  <c r="O342" i="1"/>
  <c r="R120" i="1"/>
  <c r="R123" i="1"/>
  <c r="R144" i="1"/>
  <c r="R128" i="1"/>
  <c r="R311" i="1"/>
  <c r="O329" i="1"/>
  <c r="R329" i="1" s="1"/>
  <c r="O349" i="1"/>
  <c r="R349" i="1" s="1"/>
  <c r="M341" i="1"/>
  <c r="H351" i="1"/>
  <c r="R343" i="1"/>
  <c r="M344" i="1"/>
  <c r="O350" i="1"/>
  <c r="R350" i="1" s="1"/>
  <c r="Q351" i="1"/>
  <c r="R351" i="1" s="1"/>
  <c r="R119" i="1"/>
  <c r="R124" i="1"/>
  <c r="R143" i="1"/>
  <c r="R129" i="1"/>
  <c r="R246" i="1"/>
  <c r="R310" i="1"/>
  <c r="H82" i="3"/>
  <c r="Q333" i="1"/>
  <c r="P342" i="1"/>
  <c r="R347" i="1"/>
  <c r="R122" i="1"/>
  <c r="R125" i="1"/>
  <c r="R127" i="1"/>
  <c r="R118" i="1"/>
  <c r="R346" i="1"/>
  <c r="R328" i="1"/>
  <c r="H347" i="1"/>
  <c r="R340" i="1"/>
  <c r="R339" i="1"/>
  <c r="R336" i="1"/>
  <c r="R335" i="1"/>
  <c r="H334" i="1"/>
  <c r="O334" i="1"/>
  <c r="M333" i="1"/>
  <c r="H81" i="3"/>
  <c r="R348" i="1" l="1"/>
  <c r="R342" i="1"/>
  <c r="H332" i="1"/>
  <c r="M332" i="1"/>
  <c r="P332" i="1"/>
  <c r="H344" i="1"/>
  <c r="R333" i="1"/>
  <c r="Q332" i="1"/>
  <c r="R334" i="1"/>
  <c r="O332" i="1"/>
  <c r="O348" i="1"/>
  <c r="P345" i="1"/>
  <c r="Q307" i="1"/>
  <c r="P307" i="1"/>
  <c r="O307" i="1"/>
  <c r="Q306" i="1"/>
  <c r="P306" i="1"/>
  <c r="O306" i="1"/>
  <c r="Q305" i="1"/>
  <c r="P305" i="1"/>
  <c r="H307" i="1"/>
  <c r="H306" i="1"/>
  <c r="H305" i="1"/>
  <c r="Q264" i="1"/>
  <c r="P264" i="1"/>
  <c r="O264" i="1"/>
  <c r="Q263" i="1"/>
  <c r="P263" i="1"/>
  <c r="O263" i="1"/>
  <c r="Q262" i="1"/>
  <c r="P262" i="1"/>
  <c r="O262" i="1"/>
  <c r="H264" i="1"/>
  <c r="H263" i="1"/>
  <c r="H262" i="1"/>
  <c r="R264" i="1" l="1"/>
  <c r="R262" i="1"/>
  <c r="R305" i="1"/>
  <c r="R263" i="1"/>
  <c r="R332" i="1"/>
  <c r="P344" i="1"/>
  <c r="R345" i="1"/>
  <c r="R344" i="1" s="1"/>
  <c r="R307" i="1"/>
  <c r="R306" i="1"/>
  <c r="Q281" i="1"/>
  <c r="P281" i="1"/>
  <c r="O281" i="1"/>
  <c r="Q280" i="1"/>
  <c r="P280" i="1"/>
  <c r="O280" i="1"/>
  <c r="Q279" i="1"/>
  <c r="P279" i="1"/>
  <c r="O279" i="1"/>
  <c r="M281" i="1"/>
  <c r="M280" i="1"/>
  <c r="M279" i="1"/>
  <c r="H281" i="1"/>
  <c r="H280" i="1"/>
  <c r="H279" i="1"/>
  <c r="Q367" i="1"/>
  <c r="P367" i="1"/>
  <c r="O367" i="1"/>
  <c r="O378" i="1" s="1"/>
  <c r="Q366" i="1"/>
  <c r="P366" i="1"/>
  <c r="O366" i="1"/>
  <c r="O377" i="1" s="1"/>
  <c r="Q365" i="1"/>
  <c r="P365" i="1"/>
  <c r="O365" i="1"/>
  <c r="Q359" i="1"/>
  <c r="P359" i="1"/>
  <c r="O359" i="1"/>
  <c r="Q358" i="1"/>
  <c r="P358" i="1"/>
  <c r="O358" i="1"/>
  <c r="P357" i="1"/>
  <c r="O357" i="1"/>
  <c r="M359" i="1"/>
  <c r="M358" i="1"/>
  <c r="H358" i="1"/>
  <c r="M357" i="1"/>
  <c r="H357" i="1"/>
  <c r="Q326" i="1"/>
  <c r="P326" i="1"/>
  <c r="O326" i="1"/>
  <c r="Q325" i="1"/>
  <c r="P325" i="1"/>
  <c r="O325" i="1"/>
  <c r="Q324" i="1"/>
  <c r="P324" i="1"/>
  <c r="O324" i="1"/>
  <c r="M324" i="1"/>
  <c r="Q277" i="1"/>
  <c r="P277" i="1"/>
  <c r="O277" i="1"/>
  <c r="Q276" i="1"/>
  <c r="O276" i="1"/>
  <c r="Q275" i="1"/>
  <c r="O275" i="1"/>
  <c r="Q142" i="1"/>
  <c r="O142" i="1"/>
  <c r="Q141" i="1"/>
  <c r="O141" i="1"/>
  <c r="Q140" i="1"/>
  <c r="P140" i="1"/>
  <c r="O140" i="1"/>
  <c r="Q274" i="1"/>
  <c r="P274" i="1"/>
  <c r="O274" i="1"/>
  <c r="Q273" i="1"/>
  <c r="P273" i="1"/>
  <c r="O273" i="1"/>
  <c r="Q272" i="1"/>
  <c r="P272" i="1"/>
  <c r="O272" i="1"/>
  <c r="Q271" i="1"/>
  <c r="P271" i="1"/>
  <c r="O271" i="1"/>
  <c r="Q270" i="1"/>
  <c r="P270" i="1"/>
  <c r="O270" i="1"/>
  <c r="Q269" i="1"/>
  <c r="P269" i="1"/>
  <c r="O269" i="1"/>
  <c r="Q268" i="1"/>
  <c r="P268" i="1"/>
  <c r="O268" i="1"/>
  <c r="Q267" i="1"/>
  <c r="P267" i="1"/>
  <c r="O267" i="1"/>
  <c r="Q266" i="1"/>
  <c r="P266" i="1"/>
  <c r="O266" i="1"/>
  <c r="H142" i="1"/>
  <c r="H141" i="1"/>
  <c r="H140" i="1"/>
  <c r="H274" i="1"/>
  <c r="H273" i="1"/>
  <c r="H272" i="1"/>
  <c r="H271" i="1"/>
  <c r="H270" i="1"/>
  <c r="H269" i="1"/>
  <c r="Q256" i="1"/>
  <c r="P256" i="1"/>
  <c r="O256" i="1"/>
  <c r="Q255" i="1"/>
  <c r="P255" i="1"/>
  <c r="O255" i="1"/>
  <c r="Q254" i="1"/>
  <c r="P254" i="1"/>
  <c r="O254" i="1"/>
  <c r="Q260" i="1"/>
  <c r="P260" i="1"/>
  <c r="O260" i="1"/>
  <c r="Q259" i="1"/>
  <c r="P259" i="1"/>
  <c r="O259" i="1"/>
  <c r="Q258" i="1"/>
  <c r="P258" i="1"/>
  <c r="O258" i="1"/>
  <c r="H260" i="1"/>
  <c r="H259" i="1"/>
  <c r="H258" i="1"/>
  <c r="Q252" i="1"/>
  <c r="P252" i="1"/>
  <c r="O252" i="1"/>
  <c r="Q251" i="1"/>
  <c r="P251" i="1"/>
  <c r="O251" i="1"/>
  <c r="Q250" i="1"/>
  <c r="P250" i="1"/>
  <c r="O250" i="1"/>
  <c r="Q249" i="1"/>
  <c r="P249" i="1"/>
  <c r="O249" i="1"/>
  <c r="H252" i="1"/>
  <c r="H251" i="1"/>
  <c r="H250" i="1"/>
  <c r="H249" i="1"/>
  <c r="Q116" i="1"/>
  <c r="P116" i="1"/>
  <c r="O116" i="1"/>
  <c r="Q115" i="1"/>
  <c r="P115" i="1"/>
  <c r="O115" i="1"/>
  <c r="Q114" i="1"/>
  <c r="P114" i="1"/>
  <c r="P376" i="1" s="1"/>
  <c r="O114" i="1"/>
  <c r="Q113" i="1"/>
  <c r="P113" i="1"/>
  <c r="O113" i="1"/>
  <c r="Q112" i="1"/>
  <c r="P112" i="1"/>
  <c r="O112" i="1"/>
  <c r="Q111" i="1"/>
  <c r="P111" i="1"/>
  <c r="O111" i="1"/>
  <c r="Q110" i="1"/>
  <c r="P110" i="1"/>
  <c r="O110" i="1"/>
  <c r="Q109" i="1"/>
  <c r="P109" i="1"/>
  <c r="O109" i="1"/>
  <c r="Q108" i="1"/>
  <c r="P108" i="1"/>
  <c r="O108" i="1"/>
  <c r="Q107" i="1"/>
  <c r="P107" i="1"/>
  <c r="O107" i="1"/>
  <c r="Q106" i="1"/>
  <c r="P106" i="1"/>
  <c r="O106" i="1"/>
  <c r="Q105" i="1"/>
  <c r="P105" i="1"/>
  <c r="O105" i="1"/>
  <c r="Q104" i="1"/>
  <c r="P104" i="1"/>
  <c r="O104" i="1"/>
  <c r="Q103" i="1"/>
  <c r="P103" i="1"/>
  <c r="O103" i="1"/>
  <c r="Q102" i="1"/>
  <c r="P102" i="1"/>
  <c r="O102" i="1"/>
  <c r="H110" i="1"/>
  <c r="H109" i="1"/>
  <c r="H108" i="1"/>
  <c r="H107" i="1"/>
  <c r="H106" i="1"/>
  <c r="H105" i="1"/>
  <c r="H104" i="1"/>
  <c r="H103" i="1"/>
  <c r="H102" i="1"/>
  <c r="R115" i="1" l="1"/>
  <c r="R107" i="1"/>
  <c r="R259" i="1"/>
  <c r="R274" i="1"/>
  <c r="R326" i="1"/>
  <c r="R367" i="1"/>
  <c r="R270" i="1"/>
  <c r="R358" i="1"/>
  <c r="R280" i="1"/>
  <c r="R258" i="1"/>
  <c r="R254" i="1"/>
  <c r="R324" i="1"/>
  <c r="R365" i="1"/>
  <c r="R256" i="1"/>
  <c r="R267" i="1"/>
  <c r="R140" i="1"/>
  <c r="R255" i="1"/>
  <c r="R268" i="1"/>
  <c r="R281" i="1"/>
  <c r="R112" i="1"/>
  <c r="R105" i="1"/>
  <c r="R113" i="1"/>
  <c r="H275" i="1"/>
  <c r="R273" i="1"/>
  <c r="P275" i="1"/>
  <c r="R275" i="1" s="1"/>
  <c r="R357" i="1"/>
  <c r="R279" i="1"/>
  <c r="R104" i="1"/>
  <c r="R102" i="1"/>
  <c r="R110" i="1"/>
  <c r="H276" i="1"/>
  <c r="R103" i="1"/>
  <c r="R111" i="1"/>
  <c r="H277" i="1"/>
  <c r="R271" i="1"/>
  <c r="P141" i="1"/>
  <c r="R141" i="1" s="1"/>
  <c r="R108" i="1"/>
  <c r="R116" i="1"/>
  <c r="P276" i="1"/>
  <c r="R276" i="1" s="1"/>
  <c r="R109" i="1"/>
  <c r="R260" i="1"/>
  <c r="R269" i="1"/>
  <c r="R325" i="1"/>
  <c r="R106" i="1"/>
  <c r="R114" i="1"/>
  <c r="R272" i="1"/>
  <c r="P142" i="1"/>
  <c r="R142" i="1" s="1"/>
  <c r="R277" i="1"/>
  <c r="R359" i="1"/>
  <c r="R366" i="1"/>
  <c r="R249" i="1"/>
  <c r="R266" i="1"/>
  <c r="R252" i="1"/>
  <c r="R250" i="1"/>
  <c r="R251" i="1"/>
  <c r="Q375" i="1"/>
  <c r="P375" i="1"/>
  <c r="O375" i="1"/>
  <c r="Q374" i="1"/>
  <c r="P374" i="1"/>
  <c r="O374" i="1"/>
  <c r="Q373" i="1"/>
  <c r="P373" i="1"/>
  <c r="H375" i="1"/>
  <c r="H374" i="1"/>
  <c r="Q371" i="1"/>
  <c r="P371" i="1"/>
  <c r="O371" i="1"/>
  <c r="Q370" i="1"/>
  <c r="P370" i="1"/>
  <c r="O370" i="1"/>
  <c r="Q369" i="1"/>
  <c r="P369" i="1"/>
  <c r="O369" i="1"/>
  <c r="H371" i="1"/>
  <c r="H370" i="1"/>
  <c r="Q355" i="1"/>
  <c r="P355" i="1"/>
  <c r="O355" i="1"/>
  <c r="Q354" i="1"/>
  <c r="P354" i="1"/>
  <c r="O354" i="1"/>
  <c r="Q353" i="1"/>
  <c r="P353" i="1"/>
  <c r="O353" i="1"/>
  <c r="H355" i="1"/>
  <c r="H354" i="1"/>
  <c r="H353" i="1"/>
  <c r="Q303" i="1"/>
  <c r="P303" i="1"/>
  <c r="Q302" i="1"/>
  <c r="P302" i="1"/>
  <c r="Q301" i="1"/>
  <c r="P301" i="1"/>
  <c r="M303" i="1"/>
  <c r="H303" i="1"/>
  <c r="M302" i="1"/>
  <c r="H302" i="1"/>
  <c r="H301" i="1"/>
  <c r="Q285" i="1"/>
  <c r="P285" i="1"/>
  <c r="Q284" i="1"/>
  <c r="P284" i="1"/>
  <c r="Q283" i="1"/>
  <c r="P283" i="1"/>
  <c r="H285" i="1"/>
  <c r="H284" i="1"/>
  <c r="H283" i="1"/>
  <c r="Q243" i="1"/>
  <c r="P243" i="1"/>
  <c r="O243" i="1"/>
  <c r="Q242" i="1"/>
  <c r="P242" i="1"/>
  <c r="O242" i="1"/>
  <c r="Q241" i="1"/>
  <c r="P241" i="1"/>
  <c r="O241" i="1"/>
  <c r="Q240" i="1"/>
  <c r="P240" i="1"/>
  <c r="O240" i="1"/>
  <c r="Q239" i="1"/>
  <c r="P239" i="1"/>
  <c r="O239" i="1"/>
  <c r="Q238" i="1"/>
  <c r="P238" i="1"/>
  <c r="O238" i="1"/>
  <c r="Q237" i="1"/>
  <c r="P237" i="1"/>
  <c r="O237" i="1"/>
  <c r="Q236" i="1"/>
  <c r="P236" i="1"/>
  <c r="O236" i="1"/>
  <c r="Q235" i="1"/>
  <c r="P235" i="1"/>
  <c r="O235" i="1"/>
  <c r="Q234" i="1"/>
  <c r="P234" i="1"/>
  <c r="O234" i="1"/>
  <c r="Q233" i="1"/>
  <c r="P233" i="1"/>
  <c r="O233" i="1"/>
  <c r="Q232" i="1"/>
  <c r="P232" i="1"/>
  <c r="O232" i="1"/>
  <c r="Q231" i="1"/>
  <c r="P231" i="1"/>
  <c r="O231" i="1"/>
  <c r="Q230" i="1"/>
  <c r="P230" i="1"/>
  <c r="O230" i="1"/>
  <c r="Q229" i="1"/>
  <c r="P229" i="1"/>
  <c r="O229" i="1"/>
  <c r="Q228" i="1"/>
  <c r="P228" i="1"/>
  <c r="O228" i="1"/>
  <c r="Q227" i="1"/>
  <c r="P227" i="1"/>
  <c r="O227" i="1"/>
  <c r="Q226" i="1"/>
  <c r="P226" i="1"/>
  <c r="O226" i="1"/>
  <c r="Q225" i="1"/>
  <c r="P225" i="1"/>
  <c r="O225" i="1"/>
  <c r="Q224" i="1"/>
  <c r="P224" i="1"/>
  <c r="O224" i="1"/>
  <c r="Q223" i="1"/>
  <c r="P223" i="1"/>
  <c r="O223" i="1"/>
  <c r="M243" i="1"/>
  <c r="H243" i="1"/>
  <c r="M242" i="1"/>
  <c r="H242" i="1"/>
  <c r="M241" i="1"/>
  <c r="H241" i="1"/>
  <c r="M237" i="1"/>
  <c r="H237" i="1"/>
  <c r="M236" i="1"/>
  <c r="H236" i="1"/>
  <c r="M235" i="1"/>
  <c r="H235" i="1"/>
  <c r="H234" i="1"/>
  <c r="H233" i="1"/>
  <c r="H232" i="1"/>
  <c r="H231" i="1"/>
  <c r="H230" i="1"/>
  <c r="H229" i="1"/>
  <c r="M228" i="1"/>
  <c r="H228" i="1"/>
  <c r="M227" i="1"/>
  <c r="H227" i="1"/>
  <c r="M226" i="1"/>
  <c r="H226" i="1"/>
  <c r="H225" i="1"/>
  <c r="H224" i="1"/>
  <c r="H223" i="1"/>
  <c r="Q47" i="1"/>
  <c r="P47" i="1"/>
  <c r="O47" i="1"/>
  <c r="Q46" i="1"/>
  <c r="P46" i="1"/>
  <c r="O46" i="1"/>
  <c r="Q45" i="1"/>
  <c r="P45" i="1"/>
  <c r="O45" i="1"/>
  <c r="Q44" i="1"/>
  <c r="P44" i="1"/>
  <c r="O44" i="1"/>
  <c r="Q43" i="1"/>
  <c r="P43" i="1"/>
  <c r="O43" i="1"/>
  <c r="Q42" i="1"/>
  <c r="P42" i="1"/>
  <c r="O42" i="1"/>
  <c r="Q41" i="1"/>
  <c r="P41" i="1"/>
  <c r="O41" i="1"/>
  <c r="Q40" i="1"/>
  <c r="P40" i="1"/>
  <c r="O40" i="1"/>
  <c r="Q39" i="1"/>
  <c r="P39" i="1"/>
  <c r="O39" i="1"/>
  <c r="Q38" i="1"/>
  <c r="P38" i="1"/>
  <c r="O38" i="1"/>
  <c r="Q37" i="1"/>
  <c r="P37" i="1"/>
  <c r="O37" i="1"/>
  <c r="Q36" i="1"/>
  <c r="P36" i="1"/>
  <c r="O36" i="1"/>
  <c r="Q35" i="1"/>
  <c r="P35" i="1"/>
  <c r="O35" i="1"/>
  <c r="Q34" i="1"/>
  <c r="P34" i="1"/>
  <c r="O34" i="1"/>
  <c r="Q33" i="1"/>
  <c r="P33" i="1"/>
  <c r="O33" i="1"/>
  <c r="Q32" i="1"/>
  <c r="P32" i="1"/>
  <c r="O32" i="1"/>
  <c r="Q31" i="1"/>
  <c r="P31" i="1"/>
  <c r="O31" i="1"/>
  <c r="Q30" i="1"/>
  <c r="P30" i="1"/>
  <c r="O30" i="1"/>
  <c r="Q29" i="1"/>
  <c r="P29" i="1"/>
  <c r="O29" i="1"/>
  <c r="Q28" i="1"/>
  <c r="P28" i="1"/>
  <c r="O28" i="1"/>
  <c r="Q27" i="1"/>
  <c r="P27" i="1"/>
  <c r="O27" i="1"/>
  <c r="O376" i="1" s="1"/>
  <c r="Q26" i="1"/>
  <c r="P26" i="1"/>
  <c r="O26" i="1"/>
  <c r="Q25" i="1"/>
  <c r="P25" i="1"/>
  <c r="O25" i="1"/>
  <c r="Q24" i="1"/>
  <c r="P24" i="1"/>
  <c r="O24" i="1"/>
  <c r="Q139" i="1"/>
  <c r="P139" i="1"/>
  <c r="O139" i="1"/>
  <c r="Q138" i="1"/>
  <c r="P138" i="1"/>
  <c r="O138" i="1"/>
  <c r="Q137" i="1"/>
  <c r="P137" i="1"/>
  <c r="O137" i="1"/>
  <c r="Q136" i="1"/>
  <c r="P136" i="1"/>
  <c r="O136" i="1"/>
  <c r="Q135" i="1"/>
  <c r="P135" i="1"/>
  <c r="O135" i="1"/>
  <c r="Q134" i="1"/>
  <c r="P134" i="1"/>
  <c r="O134" i="1"/>
  <c r="Q133" i="1"/>
  <c r="P133" i="1"/>
  <c r="O133" i="1"/>
  <c r="Q132" i="1"/>
  <c r="P132" i="1"/>
  <c r="O132" i="1"/>
  <c r="Q131" i="1"/>
  <c r="P131" i="1"/>
  <c r="O131" i="1"/>
  <c r="M139" i="1"/>
  <c r="H139" i="1"/>
  <c r="M138" i="1"/>
  <c r="H138" i="1"/>
  <c r="H137" i="1"/>
  <c r="M136" i="1"/>
  <c r="H136" i="1"/>
  <c r="M135" i="1"/>
  <c r="H135" i="1"/>
  <c r="M134" i="1"/>
  <c r="H134" i="1"/>
  <c r="M133" i="1"/>
  <c r="H133" i="1"/>
  <c r="H132" i="1"/>
  <c r="M131" i="1"/>
  <c r="Q69" i="1"/>
  <c r="P69" i="1"/>
  <c r="O69" i="1"/>
  <c r="Q68" i="1"/>
  <c r="P68" i="1"/>
  <c r="O68" i="1"/>
  <c r="Q67" i="1"/>
  <c r="P67" i="1"/>
  <c r="O67" i="1"/>
  <c r="Q66" i="1"/>
  <c r="P66" i="1"/>
  <c r="O66" i="1"/>
  <c r="Q65" i="1"/>
  <c r="P65" i="1"/>
  <c r="O65" i="1"/>
  <c r="Q64" i="1"/>
  <c r="P64" i="1"/>
  <c r="O64" i="1"/>
  <c r="Q63" i="1"/>
  <c r="P63" i="1"/>
  <c r="O63" i="1"/>
  <c r="Q62" i="1"/>
  <c r="P62" i="1"/>
  <c r="O62" i="1"/>
  <c r="Q61" i="1"/>
  <c r="P61" i="1"/>
  <c r="O61" i="1"/>
  <c r="R61" i="1" s="1"/>
  <c r="Q60" i="1"/>
  <c r="P60" i="1"/>
  <c r="O60" i="1"/>
  <c r="Q59" i="1"/>
  <c r="P59" i="1"/>
  <c r="O59" i="1"/>
  <c r="Q58" i="1"/>
  <c r="P58" i="1"/>
  <c r="O58" i="1"/>
  <c r="Q57" i="1"/>
  <c r="P57" i="1"/>
  <c r="O57" i="1"/>
  <c r="Q56" i="1"/>
  <c r="P56" i="1"/>
  <c r="O56" i="1"/>
  <c r="Q55" i="1"/>
  <c r="P55" i="1"/>
  <c r="O55" i="1"/>
  <c r="Q54" i="1"/>
  <c r="P54" i="1"/>
  <c r="O54" i="1"/>
  <c r="Q53" i="1"/>
  <c r="P53" i="1"/>
  <c r="O53" i="1"/>
  <c r="Q52" i="1"/>
  <c r="P52" i="1"/>
  <c r="O52" i="1"/>
  <c r="Q51" i="1"/>
  <c r="P51" i="1"/>
  <c r="O51" i="1"/>
  <c r="Q50" i="1"/>
  <c r="P50" i="1"/>
  <c r="O50" i="1"/>
  <c r="Q49" i="1"/>
  <c r="P49" i="1"/>
  <c r="O49" i="1"/>
  <c r="Q19" i="1"/>
  <c r="P19" i="1"/>
  <c r="O19" i="1"/>
  <c r="Q18" i="1"/>
  <c r="P18" i="1"/>
  <c r="O18" i="1"/>
  <c r="Q17" i="1"/>
  <c r="P17" i="1"/>
  <c r="O17" i="1"/>
  <c r="Q15" i="1"/>
  <c r="P15" i="1"/>
  <c r="O15" i="1"/>
  <c r="Q14" i="1"/>
  <c r="P14" i="1"/>
  <c r="O14" i="1"/>
  <c r="Q13" i="1"/>
  <c r="P13" i="1"/>
  <c r="O13" i="1"/>
  <c r="Q12" i="1"/>
  <c r="P12" i="1"/>
  <c r="O12" i="1"/>
  <c r="Q11" i="1"/>
  <c r="P11" i="1"/>
  <c r="O11" i="1"/>
  <c r="Q10" i="1"/>
  <c r="P10" i="1"/>
  <c r="O10" i="1"/>
  <c r="Q8" i="1"/>
  <c r="P8" i="1"/>
  <c r="Q7" i="1"/>
  <c r="P7" i="1"/>
  <c r="Q6" i="1"/>
  <c r="P6" i="1"/>
  <c r="O8" i="1"/>
  <c r="O7" i="1"/>
  <c r="O6" i="1"/>
  <c r="R17" i="1" l="1"/>
  <c r="R54" i="1"/>
  <c r="R284" i="1"/>
  <c r="R64" i="1"/>
  <c r="R283" i="1"/>
  <c r="R60" i="1"/>
  <c r="R285" i="1"/>
  <c r="R136" i="1"/>
  <c r="R137" i="1"/>
  <c r="R29" i="1"/>
  <c r="R37" i="1"/>
  <c r="R45" i="1"/>
  <c r="R227" i="1"/>
  <c r="R235" i="1"/>
  <c r="R243" i="1"/>
  <c r="R301" i="1"/>
  <c r="R36" i="1"/>
  <c r="R44" i="1"/>
  <c r="R50" i="1"/>
  <c r="R68" i="1"/>
  <c r="R133" i="1"/>
  <c r="R25" i="1"/>
  <c r="R33" i="1"/>
  <c r="R41" i="1"/>
  <c r="R223" i="1"/>
  <c r="R231" i="1"/>
  <c r="R239" i="1"/>
  <c r="R28" i="1"/>
  <c r="R303" i="1"/>
  <c r="R11" i="1"/>
  <c r="R373" i="1"/>
  <c r="R302" i="1"/>
  <c r="R6" i="1"/>
  <c r="R134" i="1"/>
  <c r="R26" i="1"/>
  <c r="R34" i="1"/>
  <c r="R42" i="1"/>
  <c r="R371" i="1"/>
  <c r="R10" i="1"/>
  <c r="R18" i="1"/>
  <c r="R228" i="1"/>
  <c r="R236" i="1"/>
  <c r="R14" i="1"/>
  <c r="R19" i="1"/>
  <c r="R56" i="1"/>
  <c r="R58" i="1"/>
  <c r="R66" i="1"/>
  <c r="R8" i="1"/>
  <c r="R7" i="1"/>
  <c r="R15" i="1"/>
  <c r="R57" i="1"/>
  <c r="R62" i="1"/>
  <c r="R55" i="1"/>
  <c r="R12" i="1"/>
  <c r="R13" i="1"/>
  <c r="R52" i="1"/>
  <c r="R63" i="1"/>
  <c r="R138" i="1"/>
  <c r="R46" i="1"/>
  <c r="R374" i="1"/>
  <c r="R53" i="1"/>
  <c r="R69" i="1"/>
  <c r="R226" i="1"/>
  <c r="R234" i="1"/>
  <c r="R242" i="1"/>
  <c r="R369" i="1"/>
  <c r="R375" i="1"/>
  <c r="R30" i="1"/>
  <c r="R67" i="1"/>
  <c r="R131" i="1"/>
  <c r="R47" i="1"/>
  <c r="R229" i="1"/>
  <c r="R237" i="1"/>
  <c r="R370" i="1"/>
  <c r="R38" i="1"/>
  <c r="R51" i="1"/>
  <c r="R139" i="1"/>
  <c r="R31" i="1"/>
  <c r="R39" i="1"/>
  <c r="R49" i="1"/>
  <c r="R65" i="1"/>
  <c r="R224" i="1"/>
  <c r="R232" i="1"/>
  <c r="R240" i="1"/>
  <c r="R355" i="1"/>
  <c r="R230" i="1"/>
  <c r="R238" i="1"/>
  <c r="R353" i="1"/>
  <c r="R59" i="1"/>
  <c r="R132" i="1"/>
  <c r="R135" i="1"/>
  <c r="R24" i="1"/>
  <c r="R27" i="1"/>
  <c r="R32" i="1"/>
  <c r="R35" i="1"/>
  <c r="R40" i="1"/>
  <c r="R43" i="1"/>
  <c r="R225" i="1"/>
  <c r="R233" i="1"/>
  <c r="R241" i="1"/>
  <c r="R354" i="1"/>
  <c r="Q410" i="1"/>
  <c r="P410" i="1"/>
  <c r="O410" i="1"/>
  <c r="M410" i="1"/>
  <c r="Q406" i="1"/>
  <c r="P406" i="1"/>
  <c r="O406" i="1"/>
  <c r="Q404" i="1"/>
  <c r="P404" i="1"/>
  <c r="O404" i="1"/>
  <c r="Q403" i="1"/>
  <c r="P403" i="1"/>
  <c r="O403" i="1"/>
  <c r="Q402" i="1"/>
  <c r="P402" i="1"/>
  <c r="O402" i="1"/>
  <c r="Q400" i="1"/>
  <c r="P400" i="1"/>
  <c r="O400" i="1"/>
  <c r="M400" i="1"/>
  <c r="M415" i="1" s="1"/>
  <c r="H400" i="1"/>
  <c r="Q399" i="1"/>
  <c r="P399" i="1"/>
  <c r="O399" i="1"/>
  <c r="M399" i="1"/>
  <c r="M414" i="1" s="1"/>
  <c r="H399" i="1"/>
  <c r="Q398" i="1"/>
  <c r="P398" i="1"/>
  <c r="O398" i="1"/>
  <c r="M398" i="1"/>
  <c r="H398" i="1"/>
  <c r="Q396" i="1"/>
  <c r="P396" i="1"/>
  <c r="O396" i="1"/>
  <c r="Q395" i="1"/>
  <c r="P395" i="1"/>
  <c r="O395" i="1"/>
  <c r="Q394" i="1"/>
  <c r="P394" i="1"/>
  <c r="O394" i="1"/>
  <c r="Q391" i="1"/>
  <c r="P391" i="1"/>
  <c r="O391" i="1"/>
  <c r="Q390" i="1"/>
  <c r="P390" i="1"/>
  <c r="O390" i="1"/>
  <c r="Q389" i="1"/>
  <c r="P389" i="1"/>
  <c r="O389" i="1"/>
  <c r="Q388" i="1"/>
  <c r="P388" i="1"/>
  <c r="O388" i="1"/>
  <c r="O414" i="1" l="1"/>
  <c r="Q415" i="1"/>
  <c r="O413" i="1"/>
  <c r="P414" i="1"/>
  <c r="O415" i="1"/>
  <c r="M413" i="1"/>
  <c r="P413" i="1"/>
  <c r="Q414" i="1"/>
  <c r="P415" i="1"/>
  <c r="Q413" i="1"/>
  <c r="R403" i="1"/>
  <c r="R406" i="1"/>
  <c r="R389" i="1"/>
  <c r="R400" i="1"/>
  <c r="R395" i="1"/>
  <c r="Q387" i="1"/>
  <c r="P387" i="1"/>
  <c r="O387" i="1"/>
  <c r="R402" i="1"/>
  <c r="R396" i="1"/>
  <c r="R390" i="1"/>
  <c r="R394" i="1"/>
  <c r="R399" i="1"/>
  <c r="R388" i="1"/>
  <c r="R391" i="1"/>
  <c r="R398" i="1"/>
  <c r="R410" i="1"/>
  <c r="R404" i="1"/>
  <c r="H396" i="1"/>
  <c r="H395" i="1"/>
  <c r="H394" i="1"/>
  <c r="H391" i="1"/>
  <c r="H390" i="1"/>
  <c r="H389" i="1"/>
  <c r="H388" i="1"/>
  <c r="Q363" i="1"/>
  <c r="P363" i="1"/>
  <c r="O363" i="1"/>
  <c r="Q362" i="1"/>
  <c r="P362" i="1"/>
  <c r="O362" i="1"/>
  <c r="Q361" i="1"/>
  <c r="P361" i="1"/>
  <c r="O361" i="1"/>
  <c r="M363" i="1"/>
  <c r="M362" i="1"/>
  <c r="M361" i="1"/>
  <c r="Q322" i="1"/>
  <c r="P322" i="1"/>
  <c r="O322" i="1"/>
  <c r="M322" i="1"/>
  <c r="H322" i="1"/>
  <c r="Q321" i="1"/>
  <c r="P321" i="1"/>
  <c r="O321" i="1"/>
  <c r="M321" i="1"/>
  <c r="H321" i="1"/>
  <c r="Q320" i="1"/>
  <c r="P320" i="1"/>
  <c r="O320" i="1"/>
  <c r="M320" i="1"/>
  <c r="Q318" i="1"/>
  <c r="P318" i="1"/>
  <c r="O318" i="1"/>
  <c r="Q317" i="1"/>
  <c r="P317" i="1"/>
  <c r="O317" i="1"/>
  <c r="Q316" i="1"/>
  <c r="P316" i="1"/>
  <c r="O316" i="1"/>
  <c r="Q315" i="1"/>
  <c r="P315" i="1"/>
  <c r="O315" i="1"/>
  <c r="Q314" i="1"/>
  <c r="P314" i="1"/>
  <c r="O314" i="1"/>
  <c r="Q313" i="1"/>
  <c r="P313" i="1"/>
  <c r="O313" i="1"/>
  <c r="M314" i="1"/>
  <c r="M377" i="1" s="1"/>
  <c r="Q289" i="1"/>
  <c r="P289" i="1"/>
  <c r="O289" i="1"/>
  <c r="Q288" i="1"/>
  <c r="P288" i="1"/>
  <c r="O288" i="1"/>
  <c r="Q287" i="1"/>
  <c r="P287" i="1"/>
  <c r="O287" i="1"/>
  <c r="H289" i="1"/>
  <c r="H288" i="1"/>
  <c r="H287" i="1"/>
  <c r="Q203" i="1"/>
  <c r="P203" i="1"/>
  <c r="O203" i="1"/>
  <c r="Q200" i="1"/>
  <c r="P200" i="1"/>
  <c r="O200" i="1"/>
  <c r="Q197" i="1"/>
  <c r="P197" i="1"/>
  <c r="O197" i="1"/>
  <c r="M200" i="1"/>
  <c r="M197" i="1"/>
  <c r="H203" i="1"/>
  <c r="H200" i="1"/>
  <c r="H197" i="1"/>
  <c r="Q193" i="1"/>
  <c r="P193" i="1"/>
  <c r="O193" i="1"/>
  <c r="Q190" i="1"/>
  <c r="P190" i="1"/>
  <c r="O190" i="1"/>
  <c r="Q187" i="1"/>
  <c r="P187" i="1"/>
  <c r="O187" i="1"/>
  <c r="Q184" i="1"/>
  <c r="P184" i="1"/>
  <c r="O184" i="1"/>
  <c r="Q181" i="1"/>
  <c r="P181" i="1"/>
  <c r="Q178" i="1"/>
  <c r="P178" i="1"/>
  <c r="Q175" i="1"/>
  <c r="P175" i="1"/>
  <c r="O175" i="1"/>
  <c r="Q172" i="1"/>
  <c r="P172" i="1"/>
  <c r="O172" i="1"/>
  <c r="Q169" i="1"/>
  <c r="P169" i="1"/>
  <c r="O169" i="1"/>
  <c r="H169" i="1"/>
  <c r="R169" i="1" s="1"/>
  <c r="H193" i="1"/>
  <c r="R193" i="1" s="1"/>
  <c r="H190" i="1"/>
  <c r="R190" i="1" s="1"/>
  <c r="H187" i="1"/>
  <c r="R187" i="1" s="1"/>
  <c r="H184" i="1"/>
  <c r="R184" i="1" s="1"/>
  <c r="R181" i="1"/>
  <c r="H178" i="1"/>
  <c r="R178" i="1" s="1"/>
  <c r="H175" i="1"/>
  <c r="H172" i="1"/>
  <c r="R172" i="1" s="1"/>
  <c r="H415" i="1" l="1"/>
  <c r="H414" i="1"/>
  <c r="R415" i="1"/>
  <c r="H413" i="1"/>
  <c r="R414" i="1"/>
  <c r="R413" i="1"/>
  <c r="R200" i="1"/>
  <c r="R322" i="1"/>
  <c r="R197" i="1"/>
  <c r="R288" i="1"/>
  <c r="R175" i="1"/>
  <c r="R287" i="1"/>
  <c r="R318" i="1"/>
  <c r="R387" i="1"/>
  <c r="R289" i="1"/>
  <c r="R315" i="1"/>
  <c r="R317" i="1"/>
  <c r="R313" i="1"/>
  <c r="R321" i="1"/>
  <c r="R314" i="1"/>
  <c r="R320" i="1"/>
  <c r="R361" i="1"/>
  <c r="R203" i="1"/>
  <c r="R363" i="1"/>
  <c r="R362" i="1"/>
  <c r="R316" i="1"/>
  <c r="Q100" i="1" l="1"/>
  <c r="P100" i="1"/>
  <c r="Q99" i="1"/>
  <c r="P99" i="1"/>
  <c r="Q98" i="1"/>
  <c r="P98" i="1"/>
  <c r="Q97" i="1"/>
  <c r="P97" i="1"/>
  <c r="Q96" i="1"/>
  <c r="P96" i="1"/>
  <c r="Q95" i="1"/>
  <c r="P95" i="1"/>
  <c r="P94" i="1"/>
  <c r="P93" i="1"/>
  <c r="P92" i="1"/>
  <c r="Q91" i="1"/>
  <c r="P91" i="1"/>
  <c r="Q90" i="1"/>
  <c r="P90" i="1"/>
  <c r="Q89" i="1"/>
  <c r="P89" i="1"/>
  <c r="Q88" i="1"/>
  <c r="P88" i="1"/>
  <c r="Q87" i="1"/>
  <c r="P87" i="1"/>
  <c r="Q86" i="1"/>
  <c r="P86" i="1"/>
  <c r="Q85" i="1"/>
  <c r="P85" i="1"/>
  <c r="Q84" i="1"/>
  <c r="P84" i="1"/>
  <c r="Q83" i="1"/>
  <c r="P83" i="1"/>
  <c r="Q82" i="1"/>
  <c r="P82" i="1"/>
  <c r="Q81" i="1"/>
  <c r="P81" i="1"/>
  <c r="Q80" i="1"/>
  <c r="P80" i="1"/>
  <c r="Q79" i="1"/>
  <c r="P79" i="1"/>
  <c r="Q78" i="1"/>
  <c r="P78" i="1"/>
  <c r="Q77" i="1"/>
  <c r="P77" i="1"/>
  <c r="P74" i="1"/>
  <c r="Q73" i="1"/>
  <c r="P73" i="1"/>
  <c r="Q72" i="1"/>
  <c r="P72" i="1"/>
  <c r="Q71" i="1"/>
  <c r="P71" i="1"/>
  <c r="O100" i="1"/>
  <c r="O99" i="1"/>
  <c r="O98" i="1"/>
  <c r="O97" i="1"/>
  <c r="O96" i="1"/>
  <c r="O95" i="1"/>
  <c r="O94" i="1"/>
  <c r="O93" i="1"/>
  <c r="O92" i="1"/>
  <c r="O91" i="1"/>
  <c r="O90" i="1"/>
  <c r="O89" i="1"/>
  <c r="O88" i="1"/>
  <c r="O87" i="1"/>
  <c r="O86" i="1"/>
  <c r="R86" i="1" s="1"/>
  <c r="O85" i="1"/>
  <c r="O84" i="1"/>
  <c r="O83" i="1"/>
  <c r="O82" i="1"/>
  <c r="O81" i="1"/>
  <c r="O80" i="1"/>
  <c r="O79" i="1"/>
  <c r="O78" i="1"/>
  <c r="O77" i="1"/>
  <c r="O76" i="1"/>
  <c r="O75" i="1"/>
  <c r="O74" i="1"/>
  <c r="O73" i="1"/>
  <c r="O72" i="1"/>
  <c r="O71" i="1"/>
  <c r="M100" i="1"/>
  <c r="M99" i="1"/>
  <c r="M98" i="1"/>
  <c r="M97" i="1"/>
  <c r="M96" i="1"/>
  <c r="M95" i="1"/>
  <c r="M94" i="1"/>
  <c r="M93" i="1"/>
  <c r="M92" i="1"/>
  <c r="M91" i="1"/>
  <c r="M90" i="1"/>
  <c r="M89" i="1"/>
  <c r="M88" i="1"/>
  <c r="M87" i="1"/>
  <c r="M86" i="1"/>
  <c r="M85" i="1"/>
  <c r="M84" i="1"/>
  <c r="M83" i="1"/>
  <c r="M82" i="1"/>
  <c r="M378" i="1" s="1"/>
  <c r="M81" i="1"/>
  <c r="M80" i="1"/>
  <c r="M79" i="1"/>
  <c r="M78" i="1"/>
  <c r="M77" i="1"/>
  <c r="M376" i="1" s="1"/>
  <c r="M76" i="1"/>
  <c r="M75" i="1"/>
  <c r="M74" i="1"/>
  <c r="M73" i="1"/>
  <c r="M72" i="1"/>
  <c r="M7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R92" i="1" l="1"/>
  <c r="R91" i="1"/>
  <c r="R100" i="1"/>
  <c r="R73" i="1"/>
  <c r="R79" i="1"/>
  <c r="R99" i="1"/>
  <c r="R94" i="1"/>
  <c r="R87" i="1"/>
  <c r="R93" i="1"/>
  <c r="R88" i="1"/>
  <c r="R74" i="1"/>
  <c r="R71" i="1"/>
  <c r="R78" i="1"/>
  <c r="R81" i="1"/>
  <c r="R97" i="1"/>
  <c r="R98" i="1"/>
  <c r="R84" i="1"/>
  <c r="R85" i="1"/>
  <c r="R77" i="1"/>
  <c r="R89" i="1"/>
  <c r="R72" i="1"/>
  <c r="R82" i="1"/>
  <c r="R90" i="1"/>
  <c r="R95" i="1"/>
  <c r="P75" i="1"/>
  <c r="R75" i="1" s="1"/>
  <c r="R83" i="1"/>
  <c r="P76" i="1"/>
  <c r="R76" i="1" s="1"/>
  <c r="R80" i="1"/>
  <c r="R96" i="1"/>
  <c r="Q167" i="1"/>
  <c r="P167" i="1"/>
  <c r="Q166" i="1"/>
  <c r="P166" i="1"/>
  <c r="Q165" i="1"/>
  <c r="P165" i="1"/>
  <c r="Q164" i="1"/>
  <c r="P164" i="1"/>
  <c r="Q163" i="1"/>
  <c r="P163" i="1"/>
  <c r="Q162" i="1"/>
  <c r="P162" i="1"/>
  <c r="Q161" i="1"/>
  <c r="P161" i="1"/>
  <c r="Q160" i="1"/>
  <c r="P160" i="1"/>
  <c r="Q159" i="1"/>
  <c r="P159" i="1"/>
  <c r="Q158" i="1"/>
  <c r="P158" i="1"/>
  <c r="P157" i="1"/>
  <c r="P156" i="1"/>
  <c r="P155" i="1"/>
  <c r="P154" i="1"/>
  <c r="P153" i="1"/>
  <c r="Q152" i="1"/>
  <c r="P152" i="1"/>
  <c r="Q151" i="1"/>
  <c r="P151" i="1"/>
  <c r="P150" i="1"/>
  <c r="Q150" i="1"/>
  <c r="O167" i="1"/>
  <c r="O166" i="1"/>
  <c r="O165" i="1"/>
  <c r="O164" i="1"/>
  <c r="O163" i="1"/>
  <c r="O162" i="1"/>
  <c r="O161" i="1"/>
  <c r="O160" i="1"/>
  <c r="O159" i="1"/>
  <c r="O158" i="1"/>
  <c r="O157" i="1"/>
  <c r="O156" i="1"/>
  <c r="O155" i="1"/>
  <c r="O154" i="1"/>
  <c r="O153" i="1"/>
  <c r="O152" i="1"/>
  <c r="O151" i="1"/>
  <c r="O150" i="1"/>
  <c r="M167" i="1"/>
  <c r="M166" i="1"/>
  <c r="M165" i="1"/>
  <c r="M164" i="1"/>
  <c r="M163" i="1"/>
  <c r="M162" i="1"/>
  <c r="M161" i="1"/>
  <c r="M159" i="1"/>
  <c r="M158" i="1"/>
  <c r="M157" i="1"/>
  <c r="M156" i="1"/>
  <c r="M155" i="1"/>
  <c r="M154" i="1"/>
  <c r="M153" i="1"/>
  <c r="M152" i="1"/>
  <c r="M151" i="1"/>
  <c r="M150" i="1"/>
  <c r="H167" i="1"/>
  <c r="H166" i="1"/>
  <c r="H165" i="1"/>
  <c r="H164" i="1"/>
  <c r="H163" i="1"/>
  <c r="H162" i="1"/>
  <c r="H161" i="1"/>
  <c r="H160" i="1"/>
  <c r="H159" i="1"/>
  <c r="H158" i="1"/>
  <c r="H157" i="1"/>
  <c r="H156" i="1"/>
  <c r="H155" i="1"/>
  <c r="H154" i="1"/>
  <c r="H153" i="1"/>
  <c r="H152" i="1"/>
  <c r="H151" i="1"/>
  <c r="H150" i="1"/>
  <c r="R163" i="1" l="1"/>
  <c r="R161" i="1"/>
  <c r="R167" i="1"/>
  <c r="R151" i="1"/>
  <c r="R154" i="1"/>
  <c r="R155" i="1"/>
  <c r="R165" i="1"/>
  <c r="R152" i="1"/>
  <c r="R164" i="1"/>
  <c r="R150" i="1"/>
  <c r="R166" i="1"/>
  <c r="R156" i="1"/>
  <c r="R162" i="1"/>
  <c r="R160" i="1"/>
  <c r="R158" i="1"/>
  <c r="R157" i="1"/>
  <c r="R153" i="1"/>
  <c r="R159" i="1"/>
  <c r="M221" i="1" l="1"/>
  <c r="M220" i="1"/>
  <c r="M219" i="1"/>
  <c r="M218" i="1"/>
  <c r="M217" i="1"/>
  <c r="M216" i="1"/>
  <c r="M215" i="1"/>
  <c r="M214" i="1"/>
  <c r="M213" i="1"/>
  <c r="M212" i="1"/>
  <c r="M211" i="1"/>
  <c r="M210" i="1"/>
  <c r="M209" i="1"/>
  <c r="M208" i="1"/>
  <c r="H221" i="1"/>
  <c r="H220" i="1"/>
  <c r="H219" i="1"/>
  <c r="H218" i="1"/>
  <c r="H217" i="1"/>
  <c r="H216" i="1"/>
  <c r="H215" i="1"/>
  <c r="H214" i="1"/>
  <c r="H213" i="1"/>
  <c r="H212" i="1"/>
  <c r="H378" i="1" s="1"/>
  <c r="H211" i="1"/>
  <c r="H377" i="1" s="1"/>
  <c r="H210" i="1"/>
  <c r="H376" i="1" s="1"/>
  <c r="G379" i="1" s="1"/>
  <c r="H209" i="1"/>
  <c r="H208" i="1"/>
  <c r="Q221" i="1"/>
  <c r="Q220" i="1"/>
  <c r="Q219" i="1"/>
  <c r="Q218" i="1"/>
  <c r="Q217" i="1"/>
  <c r="Q216" i="1"/>
  <c r="Q215" i="1"/>
  <c r="Q214" i="1"/>
  <c r="Q212" i="1"/>
  <c r="Q378" i="1" s="1"/>
  <c r="Q211" i="1"/>
  <c r="Q377" i="1" s="1"/>
  <c r="Q210" i="1"/>
  <c r="Q376" i="1" s="1"/>
  <c r="Q209" i="1"/>
  <c r="Q208" i="1"/>
  <c r="P221" i="1"/>
  <c r="P220" i="1"/>
  <c r="P219" i="1"/>
  <c r="P218" i="1"/>
  <c r="P217" i="1"/>
  <c r="P216" i="1"/>
  <c r="P215" i="1"/>
  <c r="P214" i="1"/>
  <c r="P213" i="1"/>
  <c r="P212" i="1"/>
  <c r="P211" i="1"/>
  <c r="P210" i="1"/>
  <c r="P209" i="1"/>
  <c r="P208" i="1"/>
  <c r="O221" i="1"/>
  <c r="O220" i="1"/>
  <c r="O219" i="1"/>
  <c r="O218" i="1"/>
  <c r="O217" i="1"/>
  <c r="O216" i="1"/>
  <c r="O215" i="1"/>
  <c r="O214" i="1"/>
  <c r="O213" i="1"/>
  <c r="O212" i="1"/>
  <c r="O211" i="1"/>
  <c r="O209" i="1"/>
  <c r="O208" i="1"/>
  <c r="Q207" i="1"/>
  <c r="P207" i="1"/>
  <c r="M207" i="1"/>
  <c r="H207" i="1"/>
  <c r="R214" i="1" l="1"/>
  <c r="R208" i="1"/>
  <c r="R215" i="1"/>
  <c r="R217" i="1"/>
  <c r="R209" i="1"/>
  <c r="R212" i="1"/>
  <c r="R378" i="1" s="1"/>
  <c r="R220" i="1"/>
  <c r="R211" i="1"/>
  <c r="R377" i="1" s="1"/>
  <c r="R218" i="1"/>
  <c r="R207" i="1"/>
  <c r="R221" i="1"/>
  <c r="R219" i="1"/>
  <c r="R216" i="1"/>
  <c r="R213" i="1"/>
  <c r="R210" i="1"/>
  <c r="R376" i="1" s="1"/>
  <c r="G424" i="1" l="1"/>
  <c r="F429" i="1" l="1"/>
  <c r="F432" i="1" s="1"/>
  <c r="F428" i="1"/>
  <c r="F431" i="1" s="1"/>
  <c r="F427" i="1" l="1"/>
  <c r="F430" i="1" s="1"/>
  <c r="H424" i="1"/>
  <c r="I424" i="1"/>
  <c r="G427" i="1"/>
  <c r="G430" i="1" s="1"/>
  <c r="H427" i="1"/>
  <c r="I427" i="1"/>
  <c r="G425" i="1"/>
  <c r="H425" i="1"/>
  <c r="I425" i="1"/>
  <c r="G428" i="1"/>
  <c r="H428" i="1"/>
  <c r="I428" i="1"/>
  <c r="G426" i="1"/>
  <c r="H426" i="1"/>
  <c r="I426" i="1"/>
  <c r="G429" i="1"/>
  <c r="H429" i="1"/>
  <c r="I429" i="1"/>
  <c r="H431" i="1" l="1"/>
  <c r="G431" i="1"/>
  <c r="I431" i="1"/>
  <c r="H430" i="1"/>
  <c r="I432" i="1"/>
  <c r="H432" i="1"/>
  <c r="G432" i="1"/>
  <c r="I430" i="1"/>
  <c r="J428" i="1" l="1"/>
  <c r="J427" i="1"/>
  <c r="J426" i="1"/>
  <c r="J429" i="1"/>
  <c r="J430" i="1"/>
  <c r="J431" i="1"/>
  <c r="J425" i="1" l="1"/>
  <c r="J424" i="1"/>
  <c r="J432" i="1"/>
</calcChain>
</file>

<file path=xl/sharedStrings.xml><?xml version="1.0" encoding="utf-8"?>
<sst xmlns="http://schemas.openxmlformats.org/spreadsheetml/2006/main" count="563" uniqueCount="418">
  <si>
    <t>Kostoja e Politikave Ekzistuese ne krahasim me tavanin(Diferenca Politika Ekzistuese - Tavanin e miratuar)</t>
  </si>
  <si>
    <t>Kostoja e Politikave te Reja</t>
  </si>
  <si>
    <t xml:space="preserve">Kostoja Totale Politika Ekzistuese dhe Politika te Reja </t>
  </si>
  <si>
    <t>Kodi i Programit</t>
  </si>
  <si>
    <t>Programet Buxhetore</t>
  </si>
  <si>
    <t>Viti</t>
  </si>
  <si>
    <t>Nr punonjesve</t>
  </si>
  <si>
    <t>600+601</t>
  </si>
  <si>
    <t>602-606</t>
  </si>
  <si>
    <t>230-231</t>
  </si>
  <si>
    <t>Totali</t>
  </si>
  <si>
    <t>Sipas grup artikujve</t>
  </si>
  <si>
    <t>01</t>
  </si>
  <si>
    <t>Presidenca</t>
  </si>
  <si>
    <t>Veprimtaria e Presidentit të Republikës</t>
  </si>
  <si>
    <t>02</t>
  </si>
  <si>
    <t>Kuvendi</t>
  </si>
  <si>
    <t>Planifikimi, Menaxhimi dhe Administrimi</t>
  </si>
  <si>
    <t>Veprimtaria ligjvënëse</t>
  </si>
  <si>
    <t>03</t>
  </si>
  <si>
    <t>Kryeministria</t>
  </si>
  <si>
    <t>05</t>
  </si>
  <si>
    <t>Ministria e Bujqësisë dhe Zhvillimit Rural</t>
  </si>
  <si>
    <t>04220</t>
  </si>
  <si>
    <t>Siguria Ushqimore dhe Mbrojtja e Konsumatorit</t>
  </si>
  <si>
    <t>04230</t>
  </si>
  <si>
    <t>Mbështetje për Peshkimin</t>
  </si>
  <si>
    <t>04240</t>
  </si>
  <si>
    <t>Menaxhimi i Infrastrukturës së Kullimit dhe Ujitjes</t>
  </si>
  <si>
    <t>04250</t>
  </si>
  <si>
    <t>Zhvillimi Rural duke mbështetur prodhimin bujqësor, blegtoral, agroindustrinë dhe marketingun</t>
  </si>
  <si>
    <t>04260</t>
  </si>
  <si>
    <t xml:space="preserve">Këshillimi dhe Informacioni Bujqësor </t>
  </si>
  <si>
    <t>05470</t>
  </si>
  <si>
    <t>Menaxhim i Qëndrueshëm i Tokës Bujqësore</t>
  </si>
  <si>
    <t>Arsimi Baze</t>
  </si>
  <si>
    <t>Arsimi I Mesem</t>
  </si>
  <si>
    <t>Arsimi I Larte</t>
  </si>
  <si>
    <t>Zhvillimi I Sportit</t>
  </si>
  <si>
    <t xml:space="preserve">Trashegimia Kulturore dhe Muzete </t>
  </si>
  <si>
    <t xml:space="preserve">Arti dhe Kultura </t>
  </si>
  <si>
    <t>Sherbimet te Kujdesit Dytesor</t>
  </si>
  <si>
    <t>MINISTRIA E DREJTESISE</t>
  </si>
  <si>
    <t>01110</t>
  </si>
  <si>
    <t>Planifikim, Menaxhim, Administrim</t>
  </si>
  <si>
    <t>01120</t>
  </si>
  <si>
    <t>Publikimet zyrtare</t>
  </si>
  <si>
    <t>01130</t>
  </si>
  <si>
    <t>Mjekësia ligjore</t>
  </si>
  <si>
    <t>03440</t>
  </si>
  <si>
    <t>Sistemi i burgjeve</t>
  </si>
  <si>
    <t>03350</t>
  </si>
  <si>
    <t>Shërbimi i Përmbarimit Gjyqësor</t>
  </si>
  <si>
    <t xml:space="preserve">01160 </t>
  </si>
  <si>
    <t xml:space="preserve">Shërbimet për çështjet e birësimeve </t>
  </si>
  <si>
    <t>01180</t>
  </si>
  <si>
    <t>Shërbimi i kthimit dhe i kompensimit të pronave</t>
  </si>
  <si>
    <t>03490</t>
  </si>
  <si>
    <t>Shërbimi i provës</t>
  </si>
  <si>
    <t xml:space="preserve">Ministria për Europën dhe Punët e Jashtme </t>
  </si>
  <si>
    <t>Planifikim/Menaxhim/Administrim</t>
  </si>
  <si>
    <t>Mbështetje Diplomatike Jashtë Vendit</t>
  </si>
  <si>
    <t>Aktiviteti diplomatik dhe konsullor i MEPJ</t>
  </si>
  <si>
    <t xml:space="preserve">Ministria e Brendshme </t>
  </si>
  <si>
    <t>Planifikim/Menaxhim/ Administrim</t>
  </si>
  <si>
    <t>03140</t>
  </si>
  <si>
    <t>Policia e Shtetit</t>
  </si>
  <si>
    <t>03150</t>
  </si>
  <si>
    <t>Garda e Republikes</t>
  </si>
  <si>
    <t>01160</t>
  </si>
  <si>
    <t>Prefekturat dhe Fuksionet e Deleguara</t>
  </si>
  <si>
    <t>01170</t>
  </si>
  <si>
    <t>Gjendja Civile</t>
  </si>
  <si>
    <t>Shërbimi Informativ Shtetëror</t>
  </si>
  <si>
    <t>Veprimtaria Informative Shteterore</t>
  </si>
  <si>
    <t>Radio Televizioni Shqiptar</t>
  </si>
  <si>
    <t>08310</t>
  </si>
  <si>
    <t>Sherbimi per Shqiptaret Jashte kufirit e sherbimet ne gjuhe te huaj</t>
  </si>
  <si>
    <t>08520</t>
  </si>
  <si>
    <t>Prodhime filmike ose veprimtari artistike  mbarekombetare</t>
  </si>
  <si>
    <t>08330</t>
  </si>
  <si>
    <t>Orkestra Simfonike RTSH e Kinematografise</t>
  </si>
  <si>
    <t>08340</t>
  </si>
  <si>
    <t>Projekte  Teknike per Futjen e Teknologjive te reja</t>
  </si>
  <si>
    <t>Drejtoria e Pergjithshme e Arkivave</t>
  </si>
  <si>
    <t>Planifikimi, Menaxhimi, Administrimi</t>
  </si>
  <si>
    <t>Kontrolli i Larte i Shtetit</t>
  </si>
  <si>
    <t>Veprimtaria Audituese e KLSH</t>
  </si>
  <si>
    <t>05320</t>
  </si>
  <si>
    <t>Programe per mbrojtjen e Mjedisit</t>
  </si>
  <si>
    <t>Administrimi i Pyjeve</t>
  </si>
  <si>
    <t>04760</t>
  </si>
  <si>
    <t>Zhvillimi i Turizmit</t>
  </si>
  <si>
    <t>Instituti I Statistikave</t>
  </si>
  <si>
    <t>Veprimtaria  Statistikore</t>
  </si>
  <si>
    <t>SHKOLLA E MAGJISTRATURËS</t>
  </si>
  <si>
    <t>Veprimtaria Arsimore</t>
  </si>
  <si>
    <t>Qendra Kombetare e Kinematografise</t>
  </si>
  <si>
    <t>Mbeshtetja e Veprimtarise  kinematografike</t>
  </si>
  <si>
    <t xml:space="preserve">Avokati i popullit </t>
  </si>
  <si>
    <t>Sherbimi i Avokatures</t>
  </si>
  <si>
    <t>Komisioneri per Mbikeqyrjen e Sherbimit Civil</t>
  </si>
  <si>
    <t>KOMISIONI QENDROR I ZGJDHJEVE</t>
  </si>
  <si>
    <t>Zgjedhjet e pergjithshme dhe lokale</t>
  </si>
  <si>
    <t>Inspektoriati i Lartë i  Deklarimit dhe Kontrollit të Pasurive dhe Konfliktit të Interesit</t>
  </si>
  <si>
    <t>Autoriteti I Konkurrences</t>
  </si>
  <si>
    <t>04120</t>
  </si>
  <si>
    <t>Mbikeqyrja e Tregut dhe Advokacia e Konkurrences</t>
  </si>
  <si>
    <t xml:space="preserve">Institucione te Tjera Qeveritare </t>
  </si>
  <si>
    <t>Agjencia e Prokurimit Publik</t>
  </si>
  <si>
    <t>Komiteti Shteteror i Minoriteteve</t>
  </si>
  <si>
    <t>Inspektoriati Qendror</t>
  </si>
  <si>
    <t>Agjencia per Hapje, Dialog dhe Bashkeqeverisje</t>
  </si>
  <si>
    <t>Agjencia e Auditimit te Fondeve te BE</t>
  </si>
  <si>
    <t>Agjencia Kombetare e Shoqerise se Informacionit</t>
  </si>
  <si>
    <t>Departamenti i Administrates Publike</t>
  </si>
  <si>
    <t>Shkolla Shqiptare e Administrtes Publike</t>
  </si>
  <si>
    <t>Mbështetje për shoqërinë civile</t>
  </si>
  <si>
    <t>Mbështetje financiare dhe asistencë teknike për Shoqërinë Civile</t>
  </si>
  <si>
    <t>Komisioneri per te Drejten e Informimit dhe Mbrojtjen e te Dhenave Personale</t>
  </si>
  <si>
    <t>KOMISIONI I PROKURIMEVE PUBLIKE</t>
  </si>
  <si>
    <t>Komisioneri për Mbrojtjen nga Diskriminimi</t>
  </si>
  <si>
    <t>Instituti i studimeve të krimeve të komunizmit</t>
  </si>
  <si>
    <t>Autoriteti për Informimin mbi Dokumentet e ish-Sigurimit të Shtetit</t>
  </si>
  <si>
    <t>TOTAL</t>
  </si>
  <si>
    <t>REFORMA NE DREJTESI</t>
  </si>
  <si>
    <t>PROKURORIA E PËRGJITHSHME</t>
  </si>
  <si>
    <t>03310</t>
  </si>
  <si>
    <t>Buxheti Gjyqesor</t>
  </si>
  <si>
    <t>GJYKATA KUSHTETUESE</t>
  </si>
  <si>
    <t>03320</t>
  </si>
  <si>
    <t xml:space="preserve">Veprimtaria gjyqësore kushtetuese </t>
  </si>
  <si>
    <t>Drejtoria e Sherbimeve Qeveritare</t>
  </si>
  <si>
    <t>Agjencia e Menaxhimit te Burimeve Ujore</t>
  </si>
  <si>
    <t>Avokatura e Shtetit</t>
  </si>
  <si>
    <t>Agjencia Kombetare e Planifikimit te Territorit</t>
  </si>
  <si>
    <t>ASIG</t>
  </si>
  <si>
    <t>Menaxhimi i Administrates Publike</t>
  </si>
  <si>
    <t>Mbeshtetjet per Kultet Fetare</t>
  </si>
  <si>
    <t>Agjencia Telegrafike Shqiptare</t>
  </si>
  <si>
    <t>Veprimtaria Telegrafike e ATSH-se</t>
  </si>
  <si>
    <t>MINISTRIA E MBROJTJES</t>
  </si>
  <si>
    <t>Planifikim, Menaxhim dhe  Administrim</t>
  </si>
  <si>
    <t>02120</t>
  </si>
  <si>
    <t>Forcat e Luftimit</t>
  </si>
  <si>
    <t>02150</t>
  </si>
  <si>
    <t>Mbështetja e Luftimit</t>
  </si>
  <si>
    <t>09430</t>
  </si>
  <si>
    <t>Arsimi Ushtarak</t>
  </si>
  <si>
    <t>07340</t>
  </si>
  <si>
    <t>Mbështetje për shëndetësinë</t>
  </si>
  <si>
    <t>10270</t>
  </si>
  <si>
    <t>Mbështetje Sociale për Ushtarakët</t>
  </si>
  <si>
    <t>10910</t>
  </si>
  <si>
    <t>Emergjencat Civile</t>
  </si>
  <si>
    <t>Ndihma Juridike</t>
  </si>
  <si>
    <t>TOTALI</t>
  </si>
  <si>
    <t>06</t>
  </si>
  <si>
    <t>Ministria e Infrastruktures dhe Energjise</t>
  </si>
  <si>
    <t>Transporti Rrugor</t>
  </si>
  <si>
    <t>Transporti Detar</t>
  </si>
  <si>
    <t>Transporti Hekurudhor</t>
  </si>
  <si>
    <t>Transporti Ajror</t>
  </si>
  <si>
    <t>Furnizimi me Uje dhe Kanalizime</t>
  </si>
  <si>
    <t>Menaxhimi I Mbetjeve Urbane</t>
  </si>
  <si>
    <t>Mbeshtetje per Energjine</t>
  </si>
  <si>
    <t>Mbeshtetje per Burimet Natyrore</t>
  </si>
  <si>
    <t>Mbeshtetje per Industrine</t>
  </si>
  <si>
    <t>Planifikimi Urban</t>
  </si>
  <si>
    <t>Sherbimet te Kujdesit Paresor</t>
  </si>
  <si>
    <t>Sherbimet e Shendetit Publik</t>
  </si>
  <si>
    <t>Perkujdesi Social</t>
  </si>
  <si>
    <t>PMA</t>
  </si>
  <si>
    <t>SASPAC (Krijuar ne 2021)</t>
  </si>
  <si>
    <t>AMI (Krijuar ne 2021)</t>
  </si>
  <si>
    <t>Planifikim Menaxhim Administrim</t>
  </si>
  <si>
    <t>Tregu I Punes</t>
  </si>
  <si>
    <t>Fonde për Shkencën</t>
  </si>
  <si>
    <t>Këshilli i Lartë Gjyqësor</t>
  </si>
  <si>
    <t>01140</t>
  </si>
  <si>
    <t>Mbështetje për teknologjinë e sistemit të drejtësisë</t>
  </si>
  <si>
    <t>Keshilli i Lartë i Prokurorisë</t>
  </si>
  <si>
    <t>Veprimtaria e KLP</t>
  </si>
  <si>
    <t>Struktura e Posacme Antikorrupsion</t>
  </si>
  <si>
    <t>03390</t>
  </si>
  <si>
    <t>Veprimtaria e SPAK</t>
  </si>
  <si>
    <t>Kosto shtese per Politikat Ekzistuese</t>
  </si>
  <si>
    <t>Vitet</t>
  </si>
  <si>
    <t>Kosto shtese per Politikat e Reja</t>
  </si>
  <si>
    <t>Kosto shtese totale</t>
  </si>
  <si>
    <t>Ne 000/leke</t>
  </si>
  <si>
    <t>Nr pun</t>
  </si>
  <si>
    <t>ILD</t>
  </si>
  <si>
    <t>Veprimtaria mbikqyrese e ILD (ILD)</t>
  </si>
  <si>
    <t>Akademia e Shkencave</t>
  </si>
  <si>
    <t>01520</t>
  </si>
  <si>
    <t>Veprimtaria Akademike</t>
  </si>
  <si>
    <t>FONDI SHQIPTAR I ZHVILLIMIT</t>
  </si>
  <si>
    <t>Menaxhimi i te Ardhurave Doganore</t>
  </si>
  <si>
    <t>Lufta kundër Transaksioneve Finaciare Jo-Ligjore</t>
  </si>
  <si>
    <t>Arsimi Profesional</t>
  </si>
  <si>
    <t>Mbeshtetje per Zhvillim Ekonomik</t>
  </si>
  <si>
    <t>Mbeshtetje per Mbikeqyrjen e Tregut, Infras. E Cilesise dhe Pron.Industriale</t>
  </si>
  <si>
    <t>Programi "100 Fshatrat"</t>
  </si>
  <si>
    <t>Programe Zhvillimi</t>
  </si>
  <si>
    <t>Infrastruktura Vendore dhe Rajonale</t>
  </si>
  <si>
    <t>Kostot e Politikave</t>
  </si>
  <si>
    <t xml:space="preserve">Ministria e Financave </t>
  </si>
  <si>
    <t>Menaxhimi i Shpenzimeve Publike</t>
  </si>
  <si>
    <t>Rehabilitimi I te perndjekurve</t>
  </si>
  <si>
    <t>SHERBIME TE TJERA</t>
  </si>
  <si>
    <t>E-Qeverisja</t>
  </si>
  <si>
    <t>Autoriteti Kombetar per  Informacionit te Klasifikuar</t>
  </si>
  <si>
    <t>AMVV-  Agjencia e Mbeshtetjes se Vetqeverisjes vendore</t>
  </si>
  <si>
    <t xml:space="preserve">Njësia Speciale Antikorrupsion </t>
  </si>
  <si>
    <t>Sigurimi Shoqeror</t>
  </si>
  <si>
    <t>Inspektimi në Punë</t>
  </si>
  <si>
    <t>Mbështetje për inovacionin dhe teknologji</t>
  </si>
  <si>
    <t>Strehimi</t>
  </si>
  <si>
    <t>87</t>
  </si>
  <si>
    <t>Sherbimi I Prokurimit Publik - 01130</t>
  </si>
  <si>
    <t>Administrimi I Ujrave - 05640</t>
  </si>
  <si>
    <t>Agjensia e Prokurimit Publik</t>
  </si>
  <si>
    <t>Sherbimet Qeveritare -01320</t>
  </si>
  <si>
    <t>Agjensia e Menaxhimit te Burimeve Ujore</t>
  </si>
  <si>
    <t>Avokatura Shteterore</t>
  </si>
  <si>
    <t>Sherbimi i Avokatise Shteterore -03310</t>
  </si>
  <si>
    <t>Sherbimet te tjera - 01150</t>
  </si>
  <si>
    <t>E-Qeverisja -01140</t>
  </si>
  <si>
    <t>AKSK</t>
  </si>
  <si>
    <t>Menaxhimi dhe Zhvillimi i Administrates Publike -01330</t>
  </si>
  <si>
    <t>Mbështetje për  Kultet Fetare - 08480</t>
  </si>
  <si>
    <t>Komiteti Shteteror I Kulteve</t>
  </si>
  <si>
    <t>Kerkesat Shtese</t>
  </si>
  <si>
    <t>Komente MF</t>
  </si>
  <si>
    <t>Kancelaria e Urdhrave dhe Medaljeve</t>
  </si>
  <si>
    <t>nuk ka paraqitur asnje kerkese shtese</t>
  </si>
  <si>
    <t>04</t>
  </si>
  <si>
    <t>Ministria e Ekonomise dhe Inovacionit</t>
  </si>
  <si>
    <t xml:space="preserve">Ministria e Arsimit </t>
  </si>
  <si>
    <t>Ministria e Turizmit, Kultures dhe Sportit</t>
  </si>
  <si>
    <t>Ministria e Shendetesise dhe Mireqenies Sociale</t>
  </si>
  <si>
    <t>MINISTRIA E MJEDISIT</t>
  </si>
  <si>
    <t>Komente MoF</t>
  </si>
  <si>
    <t>25</t>
  </si>
  <si>
    <t>12</t>
  </si>
  <si>
    <t>2</t>
  </si>
  <si>
    <t>1000</t>
  </si>
  <si>
    <t>Nuk ka paraqitur kerkesa shtese</t>
  </si>
  <si>
    <t>Nuk ka paraqitur kerkesa shtese per shpenzime korrente.</t>
  </si>
  <si>
    <t>a)	100 milionë lekë për mbulimin e shpenzimeve për blerjen e teksteve shkollore, në kuadër të VKM nr. 486/2020;
b)	350 milionë lekë në kuadër të programit “After School”, për dyfishimin e pagesës së mësuesve, zgjerimin gradual të programit në nivel kombëtar, si dhe për blerjen e pajisjeve didaktike;
c)	70 milionë lekë për shpenzimet e trajnimeve profesionale të mësuesve SMARTAB, në kuadër të Marrëveshjes me CEB;</t>
  </si>
  <si>
    <t xml:space="preserve">Për programin “Arsimi i Mesëm” është paraqitur kërkesë shtesë në vlerën 175 milionë lekë, e detajuar si më poshtë:
a)	40 milionë lekë për programin “After School”, për dyfishimin e pagesës së mësuesve dhe zgjerimin e mëtejshëm të programit;
b)	15 milionë lekë për pjesëmarrjen e maturantëve në testimet PIRLS dhe TIMSS 2027;
c)	20 milionë lekë për trajnimet e mësuesve të klasave X-XII; </t>
  </si>
  <si>
    <t>Për vitin 2027, në programin “Arsimi i Lartë” është paraqitur kërkesë shtesë në masën 495 milionë lekë, e detajuar si më poshtë:
a)	295 milionë lekë për mbulimin e efektit të rritjes së pagës minimale dhe rritjes së pagave të stafit akademik në institucionet e arsimit të lartë;
b)	100 milionë lekë për akomodimin e studentëve në konvikte shtesë, nëpërmjet grantit përkatës;
c)	100 milionë lekë për zbatimin e masave strategjike kombëtare dhe forcimin e procesit të ndërkombëtarizimit të institucioneve publike të arsimit të lartë.</t>
  </si>
  <si>
    <t>Për programin “Fonde për Shkencën” është kërkuar rritje e fondeve për kërkimin shkencor në shumën 536 milionë lekë, e detajuar si më poshtë:
a) 196 milionë lekë për mbështetjen e procesit të ndërkombëtarizimit të institucioneve të arsimit të lartë;
b) 70 milionë lekë për pjesëmarrjen në programet kombëtare dhe ndërkombëtare “Horizon Europe”;
c) 60 milionë lekë për pagesën e kuotës së anëtarësimit në “Horizon Europe”;
d) 100 milionë lekë për rritjen e fondit për financimin e projekteve të AKKSHI-t;
e) 110 milionë lekë për bursat e studentëve të ekselencës dhe për studentët në degët prioritare.</t>
  </si>
  <si>
    <t>Institucioni ka nevojë për financim shtesë dhe vetëm për shpenzime operative në masën 30 milion lekë në këtë fazë të ciklit të PBA 2027-2029. Kërkesa është paraqitur pasi AKSHI nuk ofron më shërbimin e hostimit për DPA dhe për përmirësimin e shërbimit të mirëmbajtjes.</t>
  </si>
  <si>
    <t>Për shpenzimet e tjera korrente (602-606), kërkohen fonde shtesë në vlerën rreth 2.1 milion lekë, të destinuara për mbështetjen e proceseve të digjitalizimit dhe rritjen e kapaciteteve profesionale të stafit. Konkretisht, këto fonde lidhen me nevojën për dixhitalizimin e dokumentacionit arkivor në funksion të projekteve të automatizimit të proceseve, si dhe për fuqizimin e stafit nëpërmjet trajnimeve të specializuara, përfshirë ato në kuadër të përafrimit me praktikat dhe standardet e Bashkimit Evropian.</t>
  </si>
  <si>
    <t>a)	Për shpenzime personeli Ministria e Mjedisit kërkon shtesë të numrit të punonjësve me 2 (dy) specialistë në Agjencinë Kombëtare të Mjedisit, sipas direktivave të BE-së. Institucioni kërkon fonde shtesë në këtë zë në vlerën 2.9 milionë lekë për dy specialistë shtesë në organikën e Agjencisë Kombëtare të Mjedisit, në kuadër të zbatimit të kërkesave të BE-së për Monitorimin, Raportimin, Verifikimin dhe Akreditimin (MRVA) sipas legjislacionit për ndryshimet klimatike. Kjo kërkesë lidhet me nevojën për rritjen e kapaciteteve institucionale të AKM për administrimin, verifikimin dhe miratimin e planeve të monitorimit të subjekteve, në zbatim të Ligjit nr. 155/2020 “Për ndryshimet klimatike” dhe akteve nënligjore përkatëse. Kërkesa parashikohet të përfshihet në PBA 2027-2029, duke qenë se VKM për funksionimin e sistemit MRVA pritet të miratohet gjatë vitit 2026. Gjithashtu, kjo lidhet edhe me detyrimet që rrjedhin nga procesi i negociatave për Kapitullin 27 “Mjedisi dhe Ndryshimet Klimatike”, ku AKM duhet të rrisë numrin e indikatorëve mjedisorë të monitoruar dhe raportuar pranë Agjencisë Evropiane të Mjedisit (EEA).</t>
  </si>
  <si>
    <t>Institucioni, në këtë fazë strategjike, nuk ka paraqitur kërkesa shtesë për financimin e politikave ekzistuese dhe politikave të reja</t>
  </si>
  <si>
    <t xml:space="preserve">Për shpenzimet e personelit (600+601), paraqitet kërkesë shtesë me një fond prej 1.5 milion lekë si mungesë në financim;
</t>
  </si>
  <si>
    <t>Për shpenzimet e personelit (600+601), paraqitet kërkesë shtesë për pagat me një fond prej rreth 54.6 milion lekë, si rezultat i rritjes së numrit të punonjësve nga zbatimi i strukturës së re organizative në përputhje me detyrimet që rrjedhin nga ligji nr. 29/2024 për burimet ujore. Kjo kërkesë lidhet me zgjerimin e ndjeshëm të funksioneve të institucionit (nga 86 në 297 funksione), si dhe me rritjen e numrit të stafit nga 82 në 111 punonjës, ku në nivel qendror parashikohet shtimi i drejtuesve, përgjegjësve të sektorëve dhe specialistëve për të përmbushur rolin e zgjeruar rregullator dhe shërbimor të AMBU-së. Struktura e re synon të sigurojë mbulim të plotë të detyrimeve ligjore dhe të përmirësojë kapacitetet institucionale në kuadër të menaxhimit të integruar të burimeve ujore dhe kërkesave të procesit të integrimit, duke sjellë rrjedhimisht rritje të kostos së fondit të pagave mbi tavanet ekzistuese.</t>
  </si>
  <si>
    <t xml:space="preserve">Për zërin paga dhe sigurime shoqërore nuk kërkohen fonde shtesë; 
Për zërin “Shpenzime korrente të tjera” (602-606), kërkohet shtesë fondi prej 8.8 milion lekë për secilin vit të PBA-së për dëmshpërblimin e punonjësve të larguar nga puna; </t>
  </si>
  <si>
    <t>Institucioni nuk ka paraqitur kerkesa shtese per shpenzime korrente.</t>
  </si>
  <si>
    <t>Për shpenzimet e personelit (600+601), paraqitet kërkesë shtesë me një fond prej 3.9 milion lekë, e argumentuar si mungesë në financim. Për vitin 2028 mungesa në financim për këtë zë paraqitet në vlerën 4.8 milion lekë, ndërsa për vitin 2029 në vlerën 6 milion lekë;
Për shpenzimet operative:
- Në zërin “Mallra dhe shërbime” (602), paraqitet kërkesë shtesë prej 2 milion lekë, duke qenë se institucioni aktualisht ushtron aktivitetin e tij në ambientet e ish-Ministrisë së Mjedisit, e cila ndodhet në proces gjyqësor, dhe për këtë arsye institucioni paraqet kërkesë për transferim në ambiente me qira;
- Në zërin “Transferta korrente të brendshme” (604) është paraqitur kërkesë prej 8 milion lekë për financimin e projekteve të nëntë pakicave kombëtare, pasi ky fond miratohet si zë i veçantë në ligjin e buxhetit dhe i përket financimit të projekteve të pakicave kombëtare. Kërkesa paraqitet e njëjtë për të gjitha vitet e PBA-së;</t>
  </si>
  <si>
    <t>Për shpenzimet e personelit (600+601), për vitin 2027 paraqitet kërkesë shtesë për paga prej 16.5 milion lekë, për rritjen me një kategori të pagave në kuadër të rritjes së volumit të punës, shkallës së vështirësisë dhe ruajtjes së integritetit institucional.
Për shpenzimet operative, zëri “Mallra dhe shërbime” (602), paraqitet kërkesë shtesë prej 12 milion lekë për përballimin e shpenzimeve operative lidhur me kancelarinë, karburantin, si dhe për shpërblimin e anëtarëve të Bordit të Inspektimit dhe të Komisionit të Shqyrtimit të Ankimit.</t>
  </si>
  <si>
    <t>Nga Agjencia për Dialog dhe Bashkëqeverisje për vitin 2027 dhe 2028 janë parashtruar kërkesat shtesë prej 1,950 mijë lekë respektivisht për vitet 2027-2028 dhe për vitin 2029 kërkesa shtesë paraqitet 2,450 mijë lekë vetëm në zërin e shpenzimeve operative (602). Kjo kërkesë paraqitet si një nevojë për mbulimin e kostove të funksionimit të institucionit, të ndikuara nga rritja e volumit të ankesave dhe zgjerimi i aktiviteteve programore. Kërkesat shtesë synojnë të garantojnë vijimësinë dhe cilësinë e shërbimeve publike të ogruara nga ADB, përfshirë trajtimin në kohë të çështjeve, organizimin e aktiviteteve kulturore dhe edukative, si dhe përballimin e kostove logjistike, operative dhe të shtrirjes në rajone.</t>
  </si>
  <si>
    <t>Për shpenzimet e personelit (600+601), nuk është paraqitur kërkesë shtesë.
Për shpenzimet operative, zëri “Mallra dhe shërbime” (602), institucioni ka paraqitur kërkesë shtesë në masën 1 milion lekë për produktin 98704AD – Hartimi i Planeve të Përgjithshme Kombëtare dhe Vendore.</t>
  </si>
  <si>
    <t>Nuk ka  dorezuar PBA 2027-2029</t>
  </si>
  <si>
    <t>Nga krahasimi i kostimit të politikave ekzistuese me tavanin buxhetor të alokuar për këtë institucion rezulton se institucioni nuk ka nevojë për financim shtesë në këtë fazë të ciklit të PBA 2027-2029.</t>
  </si>
  <si>
    <t>Evidentohet kërkesë shtesë për shpenzime kapitale për vitin 2026, për të cilën vlerësojmë se kjo periudhë nuk përbën objekt të vlerësimit të kërkesave shtesë në kuadër të PBA-së 2027-2029</t>
  </si>
  <si>
    <t>Lidhur me shpenzimet e personelit (600+601), institucioni ka paraqitur kërkesë për fonde shtesë në vlerën 42.1 milionë lekë për shtimin e organikës së institucionit me 3 (tre) punonjës në funksionet: një sanitar, një magazinier dhe një specialist IT.
Për shpenzimet operative, institucioni nuk ka paraqitur kërkesë shtesë.</t>
  </si>
  <si>
    <t xml:space="preserve">Kërkesat Shtesë lidhen vetëm me Shpenzimet e Personelit, për secilin vit të PBA-së 2027-2029 institucioni ka kërkuar shtesë fondi në masën 10.3 milion lekë, për shkak të mungesës në financim.
</t>
  </si>
  <si>
    <r>
      <t xml:space="preserve">Për shpenzimet personeli (600+601), paraqitet kërkesa për shtimin e fondit përkatës për paga si mungesë në financim përkatësisht 53.2 milion lekë.
Për shpenzimet për mallra dhe shërbime (602), kërkohet fond shtesë në vlerën 1.15 miliarde leke, i cili mbetet i pambuluar nga tavanet buxhetore dhe lidhet kryesisht me këto kategori:
- 168.5 milion lekë lidhur kryesisht me shpenzimet e zakonshme të mirëmbajtjes së sistemeve software dhe pajisjeve për shërbimet e ofruara nga AKSHI, të cilat burojnë nga kontrata ekzistuese në vijim që nga viti 2019 dhe që vazhdojnë në periudhën 2027.
- 750 milion lekë për licenca dhe shërbime Microsoft, të lidhura me zgjerimin e shërbimeve dhe integrimin e komponentëve të rinj teknologjikë, përfshirë zhvillimet në fushën e inteligjencës artificiale. Këto kosto burojnë nga marrëveshje strategjike dhe përfaqësojnë një pjesë të konsiderueshme të strukturës së shpenzimeve operative, duke qenë të domosdoshme për garantimin e funksionimit të platformave dhe sistemeve kryesore të administratës publike.
- 230 milion lekë për sigurimin e godinës së AKSHI-t, si pjesë e shtimit të kërkesave për mbrojtjen fizike të infrastrukturës kritike, duke reflektuar rëndësinë në rritje të funksionit të Data Center-it qeveritar dhe sistemeve të hostuara në të.
</t>
    </r>
    <r>
      <rPr>
        <b/>
        <sz val="12"/>
        <rFont val="Times New Roman"/>
        <family val="1"/>
      </rPr>
      <t>Per vitet 2028-2029 duke qene se institucioni nuk ka dorezuar Formatin 3 per shpenzimet korrente nuk mund te identifikohet kerkesa ne menyre te sakte.</t>
    </r>
  </si>
  <si>
    <t>Institucioni nuk ka paraqitur kerkesa shtese per shpenzime korrent</t>
  </si>
  <si>
    <t>Për shpenzimet e personelit (artikujt 600 + 601), institucioni ka paraqitur një kërkesë shtesë në vlerën rreth 5.6 milion lekë për vitin 2027, duke e argumentuar këtë si mangësi në financim, si dhe me nevojën për shtimin e kapaciteteve njerëzore, konkretisht me 5 punonjës shtesë. Argumentimi lidhet kryesisht me rritjen e volumit të punës dhe përgjegjësive, veçanërisht në administrimin dhe zgjerimin e funksionaliteteve të Regjistrit Qendror të Personelit (RQP), si dhe me nevojën për përmbushjen e detyrimeve në kuadër të reformës së administratës publike dhe procesit të integrimit europian.</t>
  </si>
  <si>
    <t>KSHK ka paraqitur kërkesë shtesë për rritjen e fondeve në zërin e transfertave korrente (artikulli 604), e lidhur me rritjen e pagës minimale në shkallë vendi. Kërkesa konsiston në një shtesë prej 83 milion lekë për çdo vit të periudhës 2027-2029, duke argumentuar se marrëveshja fillestare e financimit është bazuar në një nivel page minimale prej 18,000 lekë, ndërsa aktualisht kjo pagë është rritur ndjeshëm.</t>
  </si>
  <si>
    <t>Shkolla Shqiptare e Administrates Publike</t>
  </si>
  <si>
    <t>AKSK ka paraqitur kërkesë shtesë për shpenzime operative në zërat 602–606, si vijon:
94.1 milionë lekë (zëri 602) për kostot e implementimit lidhur me ngritjen dhe zbatimin e standardeve në kuadër të ligjit nr. 25/2024 “Për sigurinë kibernetike”;
294.2 milionë lekë (zëri 602) për trajnime në funksion të rritjes së kapaciteteve, gjithashtu në zbatim të ligjit nr. 25/2024 “Për sigurinë kibernetike”;
169.8 milionë lekë (zëri 602) për licenca për platformën SIEM për ngritjen e SOC Kombëtar pranë AKSK-së, duke qenë se aktualisht institucioni nuk disponon një platformë të centralizuar dhe të licencuar për menaxhimin e ngjarjeve dhe informacionit të sigurisë;
133 milionë lekë (zëri 605) për pagesën e anëtarësimit të AKSK në organizatën ndërkombëtare FIRST;
5.9 milionë lekë (zëri 605) për anëtarësimin e AKSK-së në “Hybrid CoE” me seli në Helsinki, Finlandë. Ky vlerësim referohet edhe nga Ministria për Evropën dhe Punët e Jashtme (shkresa nr. 5472/2024), ndërkohë që, me VKM nr. 391/2024, është miratuar në parim pjesëmarrja e Këshillit të Ministrave të Republikës së Shqipërisë në Memorandumin për Qendrën Evropiane të Ekselencës kundër Kërcënimeve Hibride. Në nenin 7 të këtij memorandumi përcaktohet se buxheti i qendrës përbëhet nga tarifat vjetore të pjesëmarrjes dhe kontribute financiare vullnetare, në varësi të disponueshmërisë së fondeve dhe në përputhje me legjislacionin në fuqi.</t>
  </si>
  <si>
    <t>Nisur nga parashikimi i projektit “Ngritja dhe mirëmbajtja e sistemeve software dhe upgrade infrastruktura hostuese” dhe projektit “Ngritja e një sistemi të ri të integruar IT”, për shpenzime operative kërkohet shtesë fondi 40.7 milionë lekë lidhur me:
a) 26.7 milionë lekë për abonimin në platformë analitike për të dhëna të lidhura dhe vizualizim rrjetesh (5 përdorues), abonim në platformë inteligjence nga burime të hapura (12 përdorues), abonim në bazë të dhënash korporative dhe informacioni financiar global (4 përdorues), abonim në platformë analitike për transaksione me asete virtuale (1 përdorues), 
b) 11 milionë lekë për trajnime të stafit TI, sipas kërkesave dhe detajimeve buxhetore të hartuara nga AKSK për trajnimin e stafit TI në fushën e sigurisë, si dhe të punonjësve të Agjencisë së Inteligjencës Financiare; 
c) 3 milion lekë lidhen me fillimin e kostove të mirëmbajtjes së sistemeve të reja të AIF-së;</t>
  </si>
  <si>
    <t>Për shpenzimet e personelit (600+601) paraqitet kërkesë shtesë 6 milion lekë për të mbuluar mangësinë në financimin e fondit të pagave, në funksion të përballimit të detyrimeve ekzistuese;
Në zërin e shpenzimeve operative (602), kërkohet një fond prej 5,000,000 lekë për shlyerjen e detyrimeve nga vendime gjyqësore të formës së prerë. Kjo kërkesë argumentohet si masë parandaluese për shmangien e kostove shtesë (interesa dhe tarifa përmbarimore), duke qenë se detyrimet ekzistuese arrijnë deri në rreth 9,000,000 lekë.</t>
  </si>
  <si>
    <t>• 1.3 miliardë lekë për të përballuar efektin e vjetërsisë në punë për mjekët me argumentin që është reduktuar transferta nga buxheti i shtetit, dhe do të duhet ta përballojnë këtë efekt duke reduktuar shpenzimet operative në të njëjtën masë.
• 480 milionë lekë për ofrimin e shërbimit të trombektomisë në QSUNT, shërbim nga i cili pritet të përfitojnë 300 pacientë/vit, pasi fondi është alokuar vetëm në buxhetin e vitit 2026</t>
  </si>
  <si>
    <t xml:space="preserve">• 300 milionë lekë për rishikimin e VKM 424/2024 e ndryshuar, duke propozuar përfshirjen e mjekëve të urgjencës mjekësore paraspitalore në lidhjen ku trajtohen mjekët e urgjencës së spitaleve, dyfishimin e masës së shtesë për ofrimin e shërbimit 24-orësh për mjekët e urgjencës si dhe trajtimin e orëve shtesë të punës së personelit teknik të shkencave mjekësore jo me një shtesë të veçantë por sipas përcaktimeve të Kodit të Punës;
o 3 miliardë lekë për rimbursimin/sigurimin e barnave anti-tumoral inovative;
o 300 milionë lekë për ngritjen e Institutit Kombëtar të Tumoreve dhe rrjetit Kombëtar Onkologjik;
o 250 milionë lekë për paketën/ofrimin e shërbimit të PET CT;
o 200 milionë lekë për ngritjen e shërbimit të Kardiokirurgjisë në spitalin memorial
</t>
  </si>
  <si>
    <r>
      <t>1.</t>
    </r>
    <r>
      <rPr>
        <b/>
        <sz val="10"/>
        <rFont val="Arial"/>
        <family val="2"/>
      </rPr>
      <t xml:space="preserve"> Dyfishimi i pagesave për fëmijët me aftësi të kufizuar </t>
    </r>
    <r>
      <rPr>
        <sz val="10"/>
        <rFont val="Arial"/>
        <family val="2"/>
      </rPr>
      <t xml:space="preserve">për 10,252 fëmijët (me një masë mesatare aktuale 12,200 lekë/muaj në 24.400 lekë/muaj). Efekti për këtë ndryshim 1.5 miliardë lekë
2. </t>
    </r>
    <r>
      <rPr>
        <b/>
        <sz val="10"/>
        <rFont val="Arial"/>
        <family val="2"/>
      </rPr>
      <t xml:space="preserve">Njohja e periudhës kontributive për rreth 14,657 kujdestarët e personave me aftësi të kufizuar </t>
    </r>
    <r>
      <rPr>
        <sz val="10"/>
        <rFont val="Arial"/>
        <family val="2"/>
      </rPr>
      <t xml:space="preserve">mbi pagën e pritshme minimale 50,000 lekë me një efekt financiar 2 miliard lekë, ndërkohë do të përballohet nga tavanet aktuale rishikimi i masës së kontributeve për rreth 5,500 kujdestarët e invalidëve paraplegjik dhe tetraplegjik pas ndryshimit të pagës minimale në Janar 2026
</t>
    </r>
  </si>
  <si>
    <t>Projekte te reja investimesh kryesisht per IKMT dhe QAZkerkueseve</t>
  </si>
  <si>
    <t>Kerkesa shtese ne shpenzimet personelit lidhet me aktet e shperblimit dhe daljet ne pension. Kerkesa ne shpenzimet operative lidhe me aktet e reja nenligjore ne zbatim te ligjit per Policine e Shtetit</t>
  </si>
  <si>
    <t>Projekte te reja per modernizimin e sistemit te Gardes se Republikes</t>
  </si>
  <si>
    <t>• Kërkesë shtesë për programin “Prefektuara dhe funksionet e deleguara” në masën 67.4 milionë lekë e argumentuar si mangësi në financim mbështetur në përllogaritjet e bëra sipas strukturave të miratuara të efektit të vjetërsisë në paga;</t>
  </si>
  <si>
    <t>• Kërkesë shtesë për programin “Gjendja Civile” në masën 9.5 milionë lekë e argumentuar si mangësi në financim mbështetur në përllogaritjet e bëra sipas strukturave të miratuara të efektit të vjetërsisë në paga;</t>
  </si>
  <si>
    <t>• Kërkesë shtesë për programin e PMA në masën 12.8 milionë lekë e argumentuar si mangësi në financim mbështetur në përllogaritjet e bëra sipas strukturave të miratuara të efektit të vjetërsisë në paga;
•162.6 milion lekë, duke u argumentuar si mangësi në financim kryesisht për financimin e shpenzimeve të nevojshme për IKMT për vendimet gjyqësore (80 milionë lekë), shpenzimet për AMP (uniforma-18 milionë lekë, dieta etj) dhe shpenzime për Qendrën Pritëse të Azilkërkuesve</t>
  </si>
  <si>
    <t xml:space="preserve">•1.3 miliardë lekë, për të plotësuar mangësitë në financim për shtesë page për turne të dyta dhe të treta në masën 484 milionë lekë, për punë jashtë orarit në masën 352 milionë lekë dhe për pagesën e punonjësve për sezonin turistik në masën 442 milionë lekë;
•1.72 miliardë lekë për shpenzime operative mallra dhe shërbime nga te cilat 
o Shpenzimeve për qiramarrjen e fibrës optike për projektin Smart City në masën 477 milionë lekë, 
o Materiale dhe shërbime speciale (uniforma dhe kompensim ushqimor 290 milionë lekë);
o 405 milionë lekë për pagesë trajnimi kursantë të Akademisë së Policisë, largësi vendbanimi, pagesa kalimtare etj.
o 250 milionë lekë detyrime gjyqësore;
</t>
  </si>
  <si>
    <t>• Kërkesë shtesë për programin e Garda e Republikës në masën 26.01 milionë lekë e argumentuar si mangësi në financim mbështetur në përllogaritjet e bëra sipas strukturave të miratuara të efektit të vjetërsisë në paga
•projekteve të investimeve ku vetëm për projektin “Blerje e mjeteve të transportit” kërkesa shtesë është 1.2 miliardë lekë;</t>
  </si>
  <si>
    <t>Për shpenzimet operative kërkohet një fond shtesë prej 18 milion lekësh  për mirëmbajtjen e projektit të serverit, rinovimin e liçencave, përditësimin dhe forcimin e infrastrukturës ekzistuese dhe çertifikimet ISO.</t>
  </si>
  <si>
    <t xml:space="preserve">Në shpenzimet e personelit kërkohen shtesë 139 milion lekë, pasi me rritjen e numrit të punonjësve në 222, sipas urdhrit nr.22, datë 26.06.2025 “Për disa ndryshime dhe shtesa në urdhrin nr.114, datë 11.09.2023 “Për miratimin e strukturës dhe të organikës së Kryeministrisë”, fondi i pagave është i pamjaftueshëm. </t>
  </si>
  <si>
    <t>Nuk ka paraqitur kerkesa shtese.</t>
  </si>
  <si>
    <t>46</t>
  </si>
  <si>
    <t>78</t>
  </si>
  <si>
    <t>28</t>
  </si>
  <si>
    <t>48</t>
  </si>
  <si>
    <t>35</t>
  </si>
  <si>
    <t>50</t>
  </si>
  <si>
    <t>Kërkohen shtesë 65 milion lekë në artikullin 602 “Mallra dhe shërbime” për transportin e nxënësve, pasi është rritur numri i nxënësve që përfitojnë transport në rreth 3,500 nxënës, nga rreth 2,500 nxënës një vit më parë, duke sjellë nevojë shtesë për financim. Gjithashtu kërkohet shtesë 197.6 milion lekë në artikullin 606 “Bursa dhe mbështetje për nxënësit”, pasi fondi aktual i planifikuar për bursat nuk mbulon plotësisht nevojat reale dhe se kërkesa shtesë synon sigurimin e një mbështetjeje më të përshtatshme për nxënësit vulnerabël, parandalimin e braktisjes shkollore dhe harmonizimin e skemës së mbështetjes me standardet dhe praktikat evropiane. Kërkesat shtesë për financim të brendshëm janë në total 393 milion lekë, të detajuara si më poshtë: 
˗	Blerje pajisjes digjitale	                           110 milion lekë
-	Laboratorë, pajisje, makineri 
për repartet e praktikave profesionale                110 milion lekë			                                                      
˗	Ndertimi dhe rikonstruksione                             163 milion lekë
˗	TVSH                                                                  10 milion lekë</t>
  </si>
  <si>
    <t>Për pagat e punonjësve dhe sigurimet shoqërore është kërkuar një shtesë në shumën 146.59 milionë lekë, për mbulimin e nevojave të strukturave të AKPA-së dhe qendrave të formimit profesional publik. Kërkohet një shtesë prej 61 milion lekë, në artikullin 602, për funksionimin e qendrave të formimit profesional publik, ku kërkohet mbulim më i plotë i shpenzimeve operative për zhvillimin e kurseve, materialeve mësimore, shërbimeve mbështetëse dhe nevojave të tjera të lidhura me procesin e formimit professional. Per shpenzimet kapitale kërkohet një shtesë prej 175 milion lekësh, për pajisje zyre, ndërtim/rikonstruksion të Qendrës Multifunksionale “Herman Gmeiner” dhe rikonstruksion të QFP Durrës.</t>
  </si>
  <si>
    <t>Kërkohet një shtesë prej 2.48 miliardë lekë si transfertë buxhetore për të mbuluar diferencën midis të ardhurave dhe shpenzimeve të skemës së Pensioneve publike.</t>
  </si>
  <si>
    <t>Për shpenzimet e personelit, kërkohen shtesë 52.9 milion lekë, për Agjencinë Innovation4Albania, pasi fondi aktual nuk është i mjaftueshëm për të mbuluar strukturën e plotë prej 85 punonjësish dhe shtesat mbi pagë për ekspertët e specializuar.                                    Për shpenzimet korrente, kërkohen shtesë 35 milion lekë në vit në artikullin 602, për mbulimin e kostove operative të agjencisë, përfshirë qiranë, shërbimet e specializuara, organizimin e aktiviteteve, trajnimeve, eventeve dhe zbatimin e masave në fushën e inovacionit dhe teknologjisë.
Kërkesa për fonde shtesë në artikullin 604 “Transferta korrente të brendshme” është parashikuar në nivelin 150 milion lekë në vit, nga të cilat 50 milion lekë për financimin e inovacionit nga administrata publike dhe 100 milion lekë për zhvillimin e instrumenteve alternative të financimit, si bashkëinvestimi dhe forma të tjera mbështetëse për startup-et.                                                                                            Per shpenzimet kapitale 3 milion lekë, kërkohen për pajisje, infrastrukturë teknike dhe mbështetje kapitale për funksionimin e agjencisë</t>
  </si>
  <si>
    <t>Ne shpenzimet korrente kerkohet shtesë 100 milion lekë, për zgjerimin e mbështetjes për bonus qiraje. Ne shpenzimet kapitale kërkohen shtesë 500 milion lekë, ku 300 milion lekë kërkohen për “Përmirësimin e kushteve të banesave ekzistuese për komunitetin e varfër dhe të pafavorizuar” dhe 200 milion lekë për “Adaptimin e godinave në pronësi të Njësive të Qeverisjes Vendore për strehim social”.</t>
  </si>
  <si>
    <t>Kërkohet një shtesë prej 24 milion lekësh për sigurimin e kushteve të përkohshme të punës pasi në kuadër të rikonstruksionit të godinës së ministrisë, parashikohet marrja me qera e ambienteve alternative për akomodimin e stafit, duke sjellë nevojë për shtesë fondesh në zërin e shpenzimeve korrente</t>
  </si>
  <si>
    <t>Për shpenzime kapitale kërkohet mbështetje me fonde buxhetore shtesë prej rreth 18.7 milion lekësh të detajuara si më poshtë:
-	11 milion lekë për studim, projektim dhe arredim ambjentesh.
-	12 milion lekë për blerje orendish dhe pajisjesh zyre.
-	6 milion lekë për pajisje për kompletimin e dhomës së sigurisë.</t>
  </si>
  <si>
    <t>•	Modernizimi dhe zëvendësimi i teknologjisë ekzistuese të rrjetit wireless në dy godinat e Kuvendit të Shqipërisë – 50 milion lekë.
•	Upgrade i sistemit të gjurmimit legjislativ me module AI - 8 milion lekë lekë
•	FV sistem digjitalizim i arkivës - 5 milion lekë
•	Upgrade i sistemit elektronik të votimit – 24 milion lekë</t>
  </si>
  <si>
    <t>I.	Për shpenzimet e personelit, kërkohen shtesë 278.3 milion lekë, si më poshtë:
-	Nga Agjencia Shqiptare e Zhvillimit të Investimeve (AIDA), kërkohet ristrukturimi organizativ i AIDA-s, nga një strukturë aktuale me 5 drejtori dhe rreth 51 punonjës në një strukturë të zgjeruar me 7 drejtori, 14 sektorë dhe 88 punonjës. Ky ndryshim argumentohet me zgjerimin e funksioneve, rritjen e volumit të investimeve strategjike, nevojën për menaxhim më të mirë të pronave shtetërore për investime, kapacitetet për thithjen e fondeve ndërkombëtare dhe forcimin e funksioneve në fushën e eksporteve, investimeve dhe marketingut institucional. 
Pra kërkohet shtim i strukturës me me 37 punonjës, me një kosto prej 154.5 milion lekësh.
-	Nga ATRAKO kërkohet 68 milion lekë shtesë për shpenzimet e personelit. Kjo kërkesë lidhet me mbulimin e kostove të personelit dhe kapaciteteve të nevojshme për ndjekjen e procedurave të koncesioneve/PPP-ve, përgatitjen e analizave dhe koordinimin e proceseve që lidhen me projektet koncesionare. Me ndryshimin e ligjit të koncensioneve i cili hyn në fuqi në Shtator 2026 struktura e ATRAKO do të pësojë ndryshime.
-	Nga Qendra Kombëtare e Biznesit, kërkohet një shtesë prej 38.6 milion lekë, për shkak të rritjes së volumit dhe kompleksitetit të punës, veçanërisht në Sektorin e Regjistrimit të Biznesit dhe në Drejtorinë e Kërkimit dhe Udhëheqjes Metodologjike. Kjo kërkesë lidhet me ndyshimin e VKM 325/2023 për pagat dhe me mbulimin e kontributeve të sigurimeve shoqërore për efekt të shtesës në paga.
-	Nga Sekretariati Teknik i Këshillit Ekonomik Kombëtar, kërkohet shtimi me 9 punonjës mbi strukturën ekzistuese me një kosto prej 17.6 milion lekësh, me qëllim përmbushjen e funksioneve të zgjeruara të Sekretariatit Teknik. Ky shtim argumentohet me nevojën për të ndryshuar funksionet e sektorëve, për shkak të përgjegjësive të reja si organ mbështetës për analiza, anketime, raporte, koordinim me biznesin.   Ne shpenzimet kapitale me financim te brendshem kërkohen shtesa, në artikulin 230, 230 milion lekë dhe në artikullin 231, 36 milion lekë, të specifikuara si më poshtë:
-	Nga AIDA kërkohen shtesa prej 8.4 milion lekë në llogarinë 231, investime kapitale dhe përmirësime infrastrukturore/teknologjike që mbështesin funksionimin institucional.
-	Nga ATRAKO kërkohet shtesë 230 milion lekë shtesë për studimin e fizibilitetit për projektin e aeroportit të Gjirokastrës. Objekti i këtij projekti është “Projektimin ndërtimin operimin, mirëmbajtjen dhe transferimin e Aeroportit Ndërkombëtar të Gjirokastrës”. Kjo shumë do të përdoret për angazhimin e ekspertëve të jashtëm dhe zhvillimin e procedurës së prokurimit për hartimin e studimit të fizibilitetit. 
-	Nga QKB kërkohen 5 milionë lekë për blerjen e një automjeti për ndjekjen e proceseve gjyqësore në Tiranë dhe në rrethe, duke qenë se institucioni ka angazhim të lartë në procese gjyqësore që kërkojnë prezencë fizike të përfaqësuesve.
-	Nga KEK, kërkohet shtesë në llogarinë 231, 3 milion lekë për pajisje zyre.
-	Aparati i Ministrisë së Ekonomisë dhe Inovacionit pjesë e programit 04130 kërkon 20 milion lekë shtesë për mbulimin e TVSH-së për projektet me financim të huaj. Kërkohet financim i huaj prej 1,966 miliardë lekë për projektin EXPO Albania. Projekti synon krijimin e një qendre të madhe ekspozitash në Shqipëri, me ambicie për t’u pozicionuar si një nga qendrat kryesore të ekspozitave në Ballkan.</t>
  </si>
  <si>
    <t>Ne shpenzimet e personelit kërkohet shtesë 100.3 milion lekë pasi kërkohet shtesë rreth 78 punonjës, nga të cilët 40 oficerë sigurie dhe 38 mësues, për të mbuluar nevojat reale të institucioneve të arsimit profesional. Kjo kërkesë lidhet, nga njëra anë, me zbatimin e politikave për rritjen e sigurisë në institucionet arsimore dhe, nga ana tjetër, me zhvillimin e politikave të AFP-së, diversifikimin e ofertës së kualifikimeve profesionale, arsimin dual, programet pas të mesme të nivelit V dhe proceset e validimit të nxënit të mëparshëm.</t>
  </si>
  <si>
    <t>Kerkohen per projektet me financim të huaj dhe bashkëfinancim, përfshirë Net Green, Evolve dhe DIU, nga te cilat 10.6 milion leke jane Grant per projektet EVOLVE dhe DIU – Digital Innovation Unit.</t>
  </si>
  <si>
    <t>Kërkohet një shtesë prej 35.7 milion lekësh ne shpenzimet e personelit pasi parashikohet shtimi i organikës së aparatit të MBZHR-së me 28 punonjës, për të përmbushur angazhimet e marra lidhur me kapitullin 11. Kërkohet një shtesë prej 5 milion lekësh ne shpenzimet kapitale pasi në rast të shtimit të stafit do të nevojiten pajisje shtesë teknologjike dhe infrastrukturë mbështetëse për sigurimin e kushteve optimale të punës.</t>
  </si>
  <si>
    <t xml:space="preserve">Kërkohen 975 milionë lekë për zërin investime të brendshme, të detajuara si më poshtë: 
-	Për pajisjet laboratorike, kërkohen fonde shtesë në vlerën 190,269 mijë lekë. 
-	Për automjete transporti, kërkohen fonde shtesë në vlerën 200,457 mijë lekë. 
-	Për rikonstruksion godinash, kërkohen fonde shtesë në vlerën 393,870 mijë lekë. 
-	Për pajisje elektronike dhe zyrash, kërkohen fonde shtesë në vlerën 190,383 mijë lekë. </t>
  </si>
  <si>
    <t xml:space="preserve">Kërkohet një shtesë prej 119.3 milion lekësh ne shpenzimet e personelit pasi, kërkohet të vazhdohet me shtimin e punonjësve të strukturave të DUK-ve, përkatësisht:
Totali                                                                             139 punonjës, nga të cilët:
Për operimin e hidrovoreve (2 në çdo turn)                    21 punonjës
Për monitorimin e sigurisë së argjinaturave (700 km)    85 punonjës
Për operimin e 29 eskavatoreve (2 për çdo esk.)             33 punonjës        </t>
  </si>
  <si>
    <t>Kërkohet një shtesë prej 179.4 milion lekësh për paga dhe sigurime shoqërore pasi referuar angazhimit të Shqipërisë, në dokumentin e Pozicionit Negociues për Kap. 11, për të përmbushur detyrimet kërkohet rritje e numrit të stafit të AZHBR-së duke filluar që nga vitit 2026 me rreth 22 punonjës, duke vijuar në 2027 me 48 punonjës, 2028 me 35 dhe 50 punonjës në 2029. Pra në total deri në fund të vitit 2029 kërkohen rreth 155 persona.</t>
  </si>
  <si>
    <t>Kërkohet një shtesë prej rreth 98.4 milion lekësh per shpensimet kapitale, të detajuara si më poshtë: 
-	Mjete dhe Agregatë Bujqësor				   24,000 mijë lekë
-	Rikonstruksion ambjentesh				   37,882 mijë lekë
-	Mjete lëvizëse (automjete, motorrë)			   21.000 mijë lekë
-	Pajisje kompjuterike					     9,000 mijë lekë
-	Mjete dhe pajisje zyrash			                 6,445 mijë lekë</t>
  </si>
  <si>
    <t>Kërkohet një shtesë prej 10 milion lekësh, për krijimin e informacionit për tokën (LIS) në rreth 46,500 ha tokë bujqësore</t>
  </si>
  <si>
    <t>Mbështetje për Rininë dhe Fëmijët</t>
  </si>
  <si>
    <t>23</t>
  </si>
  <si>
    <t>57</t>
  </si>
  <si>
    <t>195</t>
  </si>
  <si>
    <t>Kërkohen shtesë 361.3 milion lekë ne shpenzimet korrente, të detajuara si më poshtë:
-	Kërkohet shtesë 19.38 milion lekë per Aparatin e MTKS pasi si një ministri me përgjegjësi të zgjeruara edhe në fushën e sportit dhe turizmit, po përballet me një zgjerim të ndjeshëm institucional, i cili ka sjellë rritje të nevojave operacionale dhe intensifikim të aktivitetit të përditshëm. 
-	Ndërkohë, në lidhje me detyrimet që kanë lindur ose mund të lindin nga proceset e arbitrazhit ku është palë MTKS, vlerësohet e nevojshme parashikimi i një fondi në shumën 342.12 milion lekë, me qëllim përballimin e detyrimeve të mundshme financiare që mund të rrjedhin nga vendimet e arbitrazhit, si dhe mbulimin e shpenzimeve procedurale dhe ligjore përkatëse, të cilat nuk kanë një afat të përcaktuar realizimi. Kërkohen shtesë 56 milion lekë, per shpenzimet kapitale të detajuara si më poshtë:
˗	Kërkesa shtesë për pajisje zyre parashikohet në vlerën 6 milion lekë për vitin 2027, pasi në kuadër të ristrukturimit institucional dhe krijimit të MTKS, vlerësohet e domosdoshme pajisja e ambienteve të punës me mjete dhe pajisje bashkëkohore zyre.
˗	Kërkesa shtesë për digjitalizimin e arkivës, 50 milion lekë.</t>
  </si>
  <si>
    <t>Kerkesa shtese per shpenzimet korrente vjen per:                            Shpenzime për “Mallra dhe Shërbime” (602) - 89,906,600 lekë, kryesisht per shpenzime utilitare si roje, energji, sigurim godine, botime revistash, dieta, etj të institucioneve të varësisë.
-	Shpenzime për Projekte me thirrje (604) – 245,100,000  lekë                   -	Transferta korrente të huaja (605) - 15,043,000 lekë, për projektin CE Desk Albania 2025-2027.</t>
  </si>
  <si>
    <t>Kërkohen shtesë 25.06 milion lekë ne shpenzimet e personelit, pasi ka mangësi në financim sipas VKM nr 325 datë 31.05.2025. Ne shpenzimet korrente kërkohen shtesë 397.8 milion lekë, të detajuara si më poshtë:
-	Shpenzime  për “Mallra dhe Shërbime” (602) – 178,100,000 lekë -	Shpenzime për Projekte me thirrje (604) – 212,720,000 lekë
-	Transferta korrente të huaja (605) – 7 milion lekë për Aparatin e MTKS – Kuotizacion nderkombëtar për Turizmin. Ne shpenzimet kapitale kërkohen shtesë 316 milion lekë, të detajuara si më poshtë:
˗	Ngritja e sistemit të të dhënave në turizëm – 300 milion lekë
˗	Blerje pajisje kompjuterike dhe mobilje zyre për Agjencitë Rajonale të Bregdetit – 4 milion lekë
˗	Blerje automjetesh për Agjencinë Kombëtare të Bregdetit – 12 milion lekë</t>
  </si>
  <si>
    <t>Kërkohen shtesë 947.9 milion lekë per shpenzimet korrente, të detajuara si më poshtë: 
˗	Shpenzime për Projekte me thirrje (604) –944,900,000 lekë, për 
Organizata sportive të financuara, përfshirë federatat olimpike – 50 milion lekë
Aktivitete ndërkombëtare në Republikën e Shqipërisë të financuara  519,9 milion lekë
Projekte/veprimtari të financuara përfshirë federatat joolimpike 375 milion lekë
-	Transferta për Projekte me thirrje (605) – 3 milion lekë (për Agjencinë e Shërbimit të Sportit) për ekipet kombëtare në pjesëmarrjen në kampionate ndërkombëtare, përfshirë kampionatet evropiane, botërore si dhe Lojërat Olimpike verore dhe dimërore.</t>
  </si>
  <si>
    <t>Kërkohen shtesë 63.89 milion lekë ne shpenzimet e personelit, të detajuara si më poshtë:
˗	Për riorganizimin institucional të Drejtorisë së të Drejtës së Autorit (DDA), e cila shndërrohet në Drejtori të Përgjithshme të së Drejtës së Autorit (DPDA). Kërkohet që struktura e institucionit të rritet nga 8 në 19 punonjës, me një shtesë prej 11 pozicionesh të reja. Ky riorganizim shoqërohet me një efekt financiar shtesë në buxhetin e shtetit, i vlerësuar në rreth 31 milion lekë në vit.
˗	Në funksion të proceseve në zhvillim lidhur me hartimin dhe zbatimin e legjislacionit në fushën e artit, përfshirë artin në kuadër të prokurimeve publike dhe artin në hapësirat publike, vlerësohet e nevojshme forcimi i kapaciteteve të Drejtorisë së Politikave të Artit dhe Kulturës. Për këtë qëllim propozohet shtimi i 6 specialistëve të rinj në këtë drejtori, me efekt financiar shtesë 8,64 milion lekë në vit.
˗	Në kuadër të përmirësimit të funksionimit institucional në fushën e administrimit të trashëgimisë kulturore, vlerësohet e nevojshme riorganizimi i sektorëve ekzistues në Drejtorinë e Përgjithshme të Politikave dhe Zhvillimit të Trashëgimisë Kulturore. Në këtë drejtim, sektorët e UNESCO-s, Administrimit të Fondit për Trashëgiminë Kulturore dhe Menaxhimit të Pasurive Kulturore propozohet të ristrukturohen me përbërje prej 1 Përgjegjës Sektori dhe 3 Specialistë secili, me qëllim rritjen e efikasitetit dhe ndarjen më të qartë të përgjegjësive funksionale. Gjithashtu, në disa sektorë të tjerë të Drejtorisë së Politikave të Trashëgimisë Kulturore vlerësohet e nevojshme shtimi i dy specialistëve, në funksion të ngarkesës së shtuar të punës. Efekti financiar i këtij riorganizimi dhe shtese personeli vlerësohet në rreth 24,246,840 lekë në vit.</t>
  </si>
  <si>
    <t xml:space="preserve">Kërkohen shtesë 492.57 milion lekë per shpenzimet e personelit, kryesisht shtesa vjen si rezultat i kërkesës për rritje të numrit të punonjësve, rritjes së pagave, por dhe tavanet kane qenë me mungese për një pjesë të institucioneve që në detajim. </t>
  </si>
  <si>
    <t xml:space="preserve">Realizimi i projektit “Cërrik Arena”- 300 milion lekë
Mbështetja financiare për zhvillimin e AutoMoto Park Albania - 5,4 miliardë lekë </t>
  </si>
  <si>
    <t>Kërkohen shtesë 16,28 milion lekë ne shpenzimet e personelit– shtesë stafi me 10 punonjës si dhe me rritjen e parashikuar bazuar në VKM nr 325 datë 31.05.2025 për rritjen e pagave.                                        Krijimi rregjistrit elektronik rinor dhe riinxhinierik i dhënies së granteve - 30 milion lekë
˗	Studim fizibiliteti dhe Projektim Qendra Rinore-120 milion lekë.</t>
  </si>
  <si>
    <t>-730 milionë lekë në artikullin (600+601) janë për shpenzime personeli ushtarak dhe civil, për zbatimin e VKM-ve të rritjes së pagave.
-2,134 milionë lekë në artikullin (602) janë shpenzime operative, për financimin e disa shpenzimeve të cilat rezultojnë me rritje, si blerja e uniformave të ushtarakëve, ushqimi i gatshëm, si dhe kontratat e lidhura për blerjen e municionit për FARSH-in.
-4,199  milionë lekë në artikullin (231) investime me financim të brendshëm, për projektet e modernizimit e mjeteve, pajisjeve dhe sistemeve, modernizim infrastrukture, pajisje informatike të ndryshme dhe rikonstruksione.</t>
  </si>
  <si>
    <t xml:space="preserve">59 milionë lekë, shtesë e fondi për zbatimin e VKM-ve të rritjes së pagave për shpenzime personeli ushtarak dhe civil;
315.2 milionë lekë për shpenzime operative, për kontratat e shërbimit 200 milionë lekë për  rikonstruksion godinash, rikonstruksion i Korpusit Qendror të SUT-së.
20 milionë lekë për blerjen e pajisjeve informatike (hardware dhe software). </t>
  </si>
  <si>
    <t xml:space="preserve">17.7 milionë lekë, në zërin “600+601” shpenzime personeli shtesë e fondi për zbatimin e VKM-ve të rritjes së pagave për shpenzime personeli;
42.2 milionë lekë, janë për shpenzime operative të domosdoshme për likuidimin e detyrimeve të prapambetura të AKMC-së për kompensimin e qytetarëve dosjet e të cilave administrohen nga AKMC-ja.
158 milionë lekë, në zërin 231 “Investime me finacim të brendshëm”.
2,949 milionë lekë, në zërin 231 “Investime me finacim të huaj”, Kredi nga shteti Italian </t>
  </si>
  <si>
    <t>11</t>
  </si>
  <si>
    <t>Për shpenzime personeli (600+601), kërkohet një shtesë prej 15.5 milion lekësh, për efektin e indeksimit të pagave për 13 punonjësit aktualë, si dhe zgjerim i strukturës me një Sektor Distribucioni me 4 punonjës të rinj dhe 6 punonjës me kontratë të përkohshme, të cilët do të kontribuojnë në përmirësimin e proceseve teknike, administrative dhe promovuese.                  Për shpenzimet korrente kërkohet një shtesë prej 193 milion lekësh, të dëtajuara si më poshtë:
-	Në artikullin 602 kërkohet një shtesë prej 27 milion lekësh për të mbuluar kostot e domosdoshme të funksionimit të institucionit. 
-	Në artikullin 604 kërkohet një shtesë prej 152 milion lekësh për financimin e projekteve kinematografike.
-	Në artikullin 605 kërkohet një shtesë prej 14 milion lekësh për pagesat vjetore të anëtarësimeve të reja.  Për shpenzimet kapitale me financim të brendshëm kërkohet një shtesë prej 9 milion lekësh për:
-	Blerjen e një automjeti – 4 milion lekë
-	Blerje fasade xhami për ndarjen e hapësirave të ambjenteve të brendshme të punës – 2 milion lekë</t>
  </si>
  <si>
    <t>Në artikullin 604 kërkohet një shtesë prej 30 milion lekësh për mbështetje me fonde të më shumë projekteve të shoqërisë Civile, pasi ka një hapësirë të madhe bosh mes projekteve që aplikojnë për financim pranë AMSHC-së (rreth 250-300 projekte) dhe atyre projekteve me cilësore të cilat AMSHC arrin të mbështesë me fonde nisur nga fondet që i jepen nga buxheti i shtetit (rreth 60-65 projekte në vit) duke lënë kësisoj rreth 80% të projekteve që aplikojnë për fonde dhe financim pranë AMSHC–së pa mbështetje financiare.</t>
  </si>
  <si>
    <t>0</t>
  </si>
  <si>
    <t>16</t>
  </si>
  <si>
    <t xml:space="preserve">Për shpenzimet korrente kërkohet shtesë 26.14 milion lekësh, të detajuara si më poshtë:
•	1.72 milion lekë për shtesë për Honorare për Bordin Drejtues. Kërkohet rishikimi i masës së shpërblimit të anëtarëve të Bordit të ISKK, duke e përcaktuar atë në nivelin minimal ligjor prej 20% të pagës së Drejtorit Ekzekutiv.
•	230 mijë lëkë Çelja ekspozitës për Burgun e Gjirokastrës.
•	8,676,000 lekë për Shtesë Qera zyre. 
•	6,360,000 lekë për Fjalorin Enciklopedik
•	317,800 lekë për realizimin e intervistave dhe mbështetjen logjistike të projektit: Një popull – dy kujtesa: Shqipëria dhe Kosova”, me Fakultetin e Filozofisë në Prishtinë.
•	1,666,790 lekë për organizimin e një shkolle verore tematike nga ISKK
•	2,718,000 lekë për Projekt kërkimor mbi Komitetin Shqipëria e Lirë.
•	4,459,000 për Takimin Ndërkombetar PEMC. </t>
  </si>
  <si>
    <t>Për shpenzimet e personelit kërkohet shtesë rreth 26 milion lekë, të detajuara si më poshtë:
•	20,85 milion lekë për shtesë numri i punonjësve me 13 specialistë. Kërkesa për shtesë personeli dhe riorganizim strukturor lidhet drejtpërdrejt me zgjerimin e veprimtarisë kërkimore dhe edukative dhe reflekton nevojën për specializim më të thelluar të punës kërkimore përmes krijimit të njësive të dedikuara. 
•	5,18 milion lekë për 3 punonjës për ngritjen e entit botues dhe shtypshkronjës “Instituti”        Për shpenzimet kapitale kërkohen shtesë 14.57 milion lekë të detajuara si më poshtë:
•	5,100,000 lekë për mobilje zyre për ambjentet e reja që do të merren me qera dhe shtim i numrit të punojësve me 13 specialistë.
•	9,474,527 lekë për Pajisje multifunksionale profesionale (printim, skanim, fotokopje) dhe Pajisje për përpunim pas-printimi për projektin  “Ngritja e entit botues dhe shtypshkronjës “Instituti””.</t>
  </si>
  <si>
    <t>Për shpenzimet e personelit kërkohet një shtesë prej 3.48 milion lekësh pasi për strukturën e plotësuar me 73 punonjës AIDSSH fondi i pagave dhe sigurimeve është i pamjaftueshëm.
Për shpenzimet operative kërkohet një fond shtesë prej 10.08 milion lekësh të detajuara si më poshtë:
o	1 milion lekë për botimet, dizain, libra profesionalë të AIDSSH.
o	6.93 milion lekë për skanimin e dokumentave arkivorë.
o	500 mijë lekë për mirëmbajtjen e softit digjital të burimeve dokumentare të AIDSSH.
o	500 mijë lekë për mirëmbajtjen e platformës digjitale interaktive me bazë ëeb.
o	500 mijë lekë për mirëmbajtjen e sistemit të kondicionimit të institucionit.
o	100 mijë lekë për tonera për printim, fotokopjim.
o	350 mijë lekë për realizimin e konferenacave, simpoziumeve dhe aktiviteteve të tjera.
o	200 mijë lekë, në zërin shërbime nga të tretë.
Për shpenzime kapitale kërkohet mbështetje me fonde buxhetore shtesë prej rreth 18.7 milion lekësh të detajuara si më poshtë:
o	3.6 milion lekë për blerje dhe instalim të pajisjeve, aplikacioneve të infrastrukturës qëndrore.
o	9 milion lekë për zhvillimin, plotësimin e Platformës Digjitale e edukimit “Mësojmë nga e kaluara, burime arsimore të hapura 1944-1991”
o	3 milion lekë për zhvillimin, përmirësimin, upgrade të softit të arkivës digjitale dhe menazhimit të kërkesave.
o	1.5 milion lekë për blerjen e pajisjeve audiovizuale për rregjistrimin me foto dhe video audio të aktiviteteve për pasqyrimin në media dhe marjen e dëshmive të gjalla.
o	1.6 milion lekë për Boxroom (materiale dhe paisje për krijimin e boxroom)</t>
  </si>
  <si>
    <t>Kërkesat shtesë në shpenzimet operative, prej 105.98 milion lekësh, konsistojnë në:
1. Fondet për ekspertët e jashtëm. Nevojë për rritje fondesh në shpenzimet e deputetëve me rreth 10 milion lekë, Dhe ligji i rritjes së pagave të deputetëve, ka efekt dhe në përfitimet e dietave jashtë vendi, që sanksionohen ne Statusin e deputetit dhe vendimin nr.114/2024 të Kuvendit;
2. rritjen e numrit të aktiviteteve dhe veprimtarisë së komisioneve të përhershme, si edhe pjesëmarrjes nëpër aktivitete të strukturave të çështjeve europiane, etj;
3. intensifikimit të marrëdhënieve ndërkombëtare, të cilat shoqërohen me pjesëmarrje në aktivitete ndërparlamentare dhe që kanë kosto të biletave, akomodimeve dhe trajtimit financiar.</t>
  </si>
  <si>
    <t>Nevojat shtesë në shpenzimet operative dhe për paga konsistojnë në:
1. Janë planifikuar nevoja shtesë për buxhet nga të gjitha shërbimet e Kuvendit, kryesisht shërbimi Mirëmbajtjes i cili ka rritje me rreth 9 milion lekë krahasuar me vitin 2026, si pasojë e rritjes së vlerave të mirëmbajtjes se godinave, mirëmbajtjes së sistemeve të rëndësisë së veçantë, mirëmbajtje pajisje zyrash,etj, por edhe shërbimi i Transportit për nevoja për blerje karburant;
2. është rritur fondi për nevoja të pagesave të vendimeve gjyqësore me 6 milion lekë, krahasuar me vitin 2026;
3. është përfshirë në projektbuxhet efekti financiar për sistemet e sigurisë, që lind nga strategjia për sigurinë kibernetike, e njoftuar me shkresën e AKCESK  nr.357, datë 23.04.2024;
4. ka një rritje në fondin e pagave dhe sigurimeve si rrjedhojë e zbatimit të rritjes 2.5% së pagave në mbështetje të vkm-së nr.131, datë 27.02.2026.</t>
  </si>
  <si>
    <t xml:space="preserve">Kërkesa shtesë në zërin e shpenzimeve kapitale lidhet me nevojën për blerjen e një automjeti për specialistët e Qendrës së Parandalimit të Krimeve të të Miturve dhe të Rinjve </t>
  </si>
  <si>
    <t>Kërkesa shtesë në zërin e shpenzimeve kapitale lidhet me nevojën për përfundimin e pjesës së mbetur të projektit për vënien në fuksion të plotë të morgut të ri.</t>
  </si>
  <si>
    <t>Kërkesa për fonde shtesë në zërin e shpenzimeve operative nevojiten në masën 330 milion lekë për uniformat e stafit ushtarak dhe 50 milion lekë për shpenzime energjie elektrike. 
Kërkesa në zërin e shpenzimeve kapitale nevojitet kryesisht për ndërtimin e spitalit për pacientët psikiatrikë forensikë në masën 160 milion lekë, për përmirësimin e kushteve ndërtimore të IEVP Peqin, Korçë, Elbasan në masën 120 milion lekë, 50 milion lekë për blerje pajisjesh për Policinë e Burgjeve, 60 milion lekë për ndërtimin e një poligoni qitjesh dhe palestër për forcat operacionale,50 milion lekë për sistemin e bllokimit të valëve, 65 milion lekë për projektin”Rritje e nivelit të sigurisë fizike nëpërmjet vëzhgimit dhe kontrollit me sisteme sigurie, KME dhe Policia.</t>
  </si>
  <si>
    <t>Kërkesa shtesë nëvojitet për blerjen e 6 automjeteve të reja, pasi automjetet që disponojnë aktualisht janë tejet të amortizuara, si pasojë e kohës së gjatë të përdorur.</t>
  </si>
  <si>
    <t>Kërkesa për fonde shtesë në zërin e shpenzimeve kapitale në masën 7.3 milion lekë nevojitet për blerjen e pajisjeve elektronike, me qëllim përmirësimin e infrastrukturës teknologjike dhe garantimin e zhvillimit më efikas të punës.</t>
  </si>
  <si>
    <t>Kërkesa shtesë në zërin e shpenzimeve korrente lidhet me nevojën për shtimin e strukturës me 135 punonjës për vënien në funksion të“Institucionit për Edukim dhe Rehabilitim të të Miturve, prej të cilave 200 milion nevojiten për shpenzimet e personelit dhe 100 milion lekë për shpenzime operative.</t>
  </si>
  <si>
    <t>Kërkesa shtesë në zërin e shpenzimeve të personelit lidhet me nëvojën për shtimin e 23 punonjësve në strukturë për IML.</t>
  </si>
  <si>
    <t>Kërkesa shtesë nëvojitet për shtimin e strukturës me 45 punonjës përmbarues gjyqësor, sipas urdhrit të ministrit të Drejtësisë, më efekt financiar 109 milion lekë.</t>
  </si>
  <si>
    <t>Kërkesa shtesë në zërin e shpenzimeve kapitale lidhet me ngritjen e Sistemit të Mbikëqyrjes Elektronike. Projekti parashikon implementimin e një sistemi të integruar të mbikëqyrjes elektronike</t>
  </si>
  <si>
    <t>29</t>
  </si>
  <si>
    <t>Kërkesa shtesë në zërin e shpenzimeve operative lidhet me aktivitete të QSPA (krijimi I rrjeti të grave arbëreshe, databazë e shoqatave arbëreshe në Itali, Projektit: Dramaturgjia e Giuseppe Schirò-s mes historisë dhe përfaqësimit të pushtetit: “Neroni” dhe “Mesalina” ).
Kërkesa shtesë në zërin e shpenzimeve kapitale lidhet gjithashtu me databazën e shoqatave arbëreshe në Itali.</t>
  </si>
  <si>
    <t>Kërkesa shtesë në zërin e shpenzimeve të personelit lidhet me shtimin e strukturës me 29 punonjës, konkretisht 24 punonjës për funksionimin e Akademisë Diplomatike me fond 46 milion lekë, 5 punonjës për Agjencinë Kombëtare të Diasporës më fond 8.1 milion lekë dhe diferenca prej 4.1 milion lekësh për ngritjen e një qendre multifunksionale të quajtur “Shtëpia e Arbëreshëve por nuk argumentohet struktura e nevojshme për këtë qendër.
Kërkesa shtesë në zërin e shpenzimeve operative nevojitet për funksionimin e Akademisë Diplomatike në masën 30 milion lekë dhe projektin e ngritjes se Shtëpisë së Arbëreshëve në masën 2.4 milion lekë.
Kërkesa shtesë në zërin e shpenzimeve kapitale lidhet me blerjen e automjeteve për aparatin e ministrisë në masën 40 milion lekë  si dhe 4 milion lekë për ngritjen dhe funksionimin e Akademisë Diplomatike.</t>
  </si>
  <si>
    <t>Kërkesa shtesë në zërin e shpenzimeve operative nevojitet në masën 40 milion lekë për përfaqësitë e reja në Manastir dhe Irlandë, si dhe 60 milion lekë për hapjen e Qendrave të Kulturës në Diasporë, në Itali dhe Greqi.
Kërkesa shtesë në zërin e shpenzimeve kapitale nevojitet kryesisht për blerjen e selive diplomatike në Gjermani dhe Francë në masën 3.5 miliard lekë, 160 milion lekë për blerje automjetesh për përfaqësitë diplomatike, 40 milion lekë për blerjen e pajisjeve dhe kompjuterike për përfaqësitë diplomatike, si dhe 10 milion lekë si kosto për përfaqësitë e reja.</t>
  </si>
  <si>
    <t>Kërkesa për fonde shtesë në zërin e shpenzimeve kapitale nevojitet për vulat E-apostille në masën 150 milion lekë dhe 5 milion lekë për krijimin e databazës së Marrëveshjeve Ndërkombëtare.</t>
  </si>
  <si>
    <t>Institucioni ka paraqitur kërkesën për 1 punonjës shtesë në pozicionin "Këshilltar për Mediat dhe Publikun", për të cilin nuk ka paraqitur nevojën për fonde shtesë.</t>
  </si>
  <si>
    <t>Kërkesa për fonde shtesë në zërin e shpenzimeve operative nevojitet mirëmbajtjen dhe sigurinë e godinës, shërbimet e teknologjisë së informacionit, mbështetjen e sistemeve ekzistuese dhe digjitalizimit dhe rritjen e kostove operative dhe të shërbimeve.</t>
  </si>
  <si>
    <t>Kërkesa për fonde shtesë në zërin e shpenzimeve kapitale nevojitet për ndërtimin dhe zgjerimin e mgazinës së materialeve zgjedhore.</t>
  </si>
  <si>
    <t>Kërkesa për fonde shtesë në zërin e shpenzimeve të personelit nevojitetpër mbulimin e pagesave për stafin e përkohshëm të përfshirë në administrimin e zgjedhjeve.
Kërkesa për fonde shtesë në zërin e shpenzimeve operative nevojitet 431 milion lekë për shpenzimet për blerjen e materialeve të nevojshme për procesin zgjedhor, si materiale kancelarie, fletë votimi, pajisje të vogla logjistike dhe furnizime të tjera që sigurojnë funksionimin e qendrave të votimit dhe administratës zgjedhore, si dhe 1.28 miliard lekë për shërbime të ndryshme transporti, shërbime të teknologjisë së informacionit, mirëmbajtje të sistemeve, komunikimi publik, si dhe kontraktime të tjera të nevojshme për mbarëvajtjen e procesit zgjedhor.
Kërkesa për fonde shtesë në zërin e shpenzimeve kapitale paraqitet në masën 4.1 miliard lekë dhe nevojtiet kryesisht për blerjen e pajisjeve teknologjike PEVN në kuadër të modernizimit të infrastrukturës zgjedhore, që granton rritjen e cilësisë, sigurisë dhe transparencës së procesit zgjedhor.</t>
  </si>
  <si>
    <t>Kërkesa për fonde shtesë në zërin e shpenzimeve të personelit nevojitet në masën 2.6 milion lekë si mangësi në financim për strukturën aktuale të institucionit.
Kërkesa për fonde shtesë në zërin e shpenzimeve operative nevojitet konkretisht në masën 30 milion lekë për shpenzime qeramarrje të ambjenteve aktuale si dhe për shpenzime transferimi në godinën e re, si dhe 12 milion leke kosto për mirëmbajtjen e sistemit të deklarimit të pasurisë sipas mënyrës së re të liçensimit.
Kërkesa për fonde shtesë në zërin e shpenzimeve kapitale nevojitet për shtesë kati dhe rikonstruksion i godinës së institucioni. Lidhur me sa më sipër, institucioni kërkon që i gjithë buxheti i miratuar për këtë qëllim për vitet 2028 dhe 2029, të kalojë në vitin 2027.</t>
  </si>
  <si>
    <t>Kërkesa për fonde shtesë në zërin e shpenzimeve operative në masën 12 milion lekë nevojitet për për krijimin e një drejtorie të re “Drejtoria e sinjalizimit dhe mbrojtjes së sinjalizuesve" në zbatim të ligjit strukturës, të përbërë nga 7 punonjës.
Kërkesa për fonde shtesë në zërin e shpenzimeve kapitale nevojitet në masën 84 milion lekë për zhvillimin e mëtejshëm dhe modernizimin e sistemit elektronik të deaklarimit, me qëllim rritjen e sigurisë kibernetike dhe përmirësimin e proceseve të verifikimit dhe publikimit të deklaratave si dhe 32 milion lekë për blerje orendish dhe pajisje për godinën e re.</t>
  </si>
  <si>
    <t xml:space="preserve">Kërkesa për fonde shtesë në zërin e shpenzimeve operative lidhet me mirëmbajtjen e sistemit të ankesave elektronike të institucionit, për fazën e parë të sistemit të implementuar nga AKSHI. Për vitin 2026 fondi është alokuar dhe do duhet të sistemohet edhe për periudhën në vazhdim. </t>
  </si>
  <si>
    <t>Institucioni nuk ka paraqitur kërkesa shtesë për periudhën 2027-2029.</t>
  </si>
  <si>
    <t xml:space="preserve">Kërkesa për fonde shtesë në zërin e shpenzimeve të personelit paraqitet në masën 10 milion lekë për mbulimin e kontributeve shoqërore dhe shëndetësore të cilën do ta rialokojë nga programi tjetër.
Kërkesa për fonde shtesë në zërin e shpenzimeve operative nëvojitet për ekzekutimin e vendimeve gjyqësore.
Kërkesa për fonde shtesë në zërin e shpenzimeve kapitale paraqitet në masën 2.5 milion lekë dhe nevojitet për blerjen e pajisjeve informatike, të dedikuara për përdoruesit strategjikë. </t>
  </si>
  <si>
    <t>Kërkesa për fonde shtesë në zërin e shpenzimeve të personelit nevojitet për me orët e gatishmërisë së gjyqtarëve gjatë ditëve të pushimit javor, festave zyrtare dhe orëjt jashtë orarit zyrtar.
Kërkesa për fonde shtesë në zërin e shpenzimeve operative në masën 57.3 milion lekë nevojitet ndryshimin e vlerës së shërbimit të sigurimit dhe ruajtjes në gjykata. Në gjykata janë shtuar postet e shërbimit me roje dhe orët e shërbimit të ofruara nga shoqëria “Illyrian Guard”, sh.a.
Kërkesa për fonde shtesë në zërin e shpenzimeve kapitale nevojitet e gjitha për rikonstruksionin e godinave të gjykatave të ndryshme.</t>
  </si>
  <si>
    <t>Kërkesa për fonde shtesë në zërin e shpenzimeve të personelit paraqitet në masën 371 milion lekë dhe nevojitet për shtimin e strukturës më 199 punonjës për 20 gjykata.</t>
  </si>
  <si>
    <t>Kërkesa shtesë në zërin e shpenzimeve të personelit paraqitet në masën 9.7 milion leke si mangësi në financim.
Kërkesa për fonde shtesë në zërin e shpenzimeve operative paraqitet në masën 65 milion lekë dhe nevojitet me qëllim organizimin e dy aktiviteteve të rëndësishme për Gjykatën Kushtetuese si gjykata kryesuese e Konferencës së Gjykatave Kushtetuese Evropiane me efekt rreth 44 milion lekë dhe organizimin e veprimtarive të ndryshme shkencore dhe sociale në kuadër të 35 vjetorit të krijimit të Gjykatës Kushtetuese në masën 21 milion lekë.
Kërkesa për fonde shtesë në zërin e shpenzimeve kapitale nevojitet për projektin e informatizimit të veprimtarisë së gjykatës (projekti i sigurisë kibernetike, blerja e pajisjeve kompjuterike.</t>
  </si>
  <si>
    <t>Kërkesa për fonde shtesë në zërin e shpenzimeve të personelit paraqitet në masën 63 milion lekë dhe lidhett me strukturën e miratuar prej 88 punonjësish nga Mbledhja e Gjyqtarëve, si dhe duke konsideruar shtesën prej 3 punonjësish në Drejtorinë Gjyqësore dhe Dokumentacionit dhe Drejtorinë e Burimeve Njerëzore.
Kërkesa për fonde shtesë në zërin e shpenzimeve kapitale lidhet me blerjen e një automjeti dhe motomjeti për shpërndarjen e postës.</t>
  </si>
  <si>
    <t>Kërkesa për fonde shtesë në zërin e shpenzimeve operative paraqitet në masën 7 milion lekë dhe nevojitet për shërbime të domosdoshme dhe të vazhdueshme si: ruajtja fizike e objektit, mirëmbajtje e zakonshme, shërbime pastrimi, gjelbërimi, të cilat janë të lidhura drejtpërdrejtë me garantimin e kushteve normale të funksionimit të institucionit.
Kërkesa për fonde shtesë në zërin e shpenzimeve kapitale paraqitet në masën 51.6 milion lekë dhe lidhet me digjitalizimin e proceseve kryesore të institucionit, përfshirë menaxhimin e dokumentacionin, arkivës/protokollit, proceseve administrative, financiare, ligjore, si dhe ngritjen e bazës teknologjike për statistikë, siguri dhe ndërveprim institucional.</t>
  </si>
  <si>
    <t>Kërkesa për fonde shtesë në zërin e shpenzimeve të personelit nevojitet në masën 157 milion lekë për pagesën për gatishmëri dhe orët jashtë orarit për personelin e institucionit, për funksionimin e pandërprerë të strukturave hetimore, ndërkohë pjesa e mbetur prej 8.5 milion lekë mbetet e paargumentuar në relacionin shoqërues.
Kërkesa për fonde shtesë në masën 26.6 milion lekë lidhen kryesisht me shpenzimet e shtuara për mirëmbajtje të sistemeve elektronike, mirëmbajtje godine, për mallra dhe shërbime, shpenzimet utilitare të shtuara, rrjedhojë e vënies në funksion të ambjenteve të reja të punës.
Kërkesa për fonde shtesë në zërin e shpenzimeve të personelit lidhet me blerjen e pajisjeve elektronike dhe 176.6 milion lekë për punime rikonstruksioni të godinës së re dhe ndërtimin e urës lidhëse mes dy godinave të institucionit.</t>
  </si>
  <si>
    <t>Kërkesa për fonde shtesë në zërin e shpenzimeve të personelit rrjedhin në zbatim të ligjit nr. 115/2016, mbi barazimin e pagës së inspektorëve magjistratë dhe jomagjistratë.
Kërkesa për fonde shtesë në zërin e shpenzimeve kapitale lidhet me migrimin e të dhënave nga sistemi ekzistues SMAD, në sistemin e ri “Sistemi i digjitalizimit të ILD-së”.</t>
  </si>
  <si>
    <t>Kërkesa për fonde shtesë në zërin e shpenzimeve të personelit lidhet me shtimin e strukturës me 8 punonjës për Prokurorinë e Posaçme dhe 19 punonjës për BKH-në.
Kërkesa për fonde shtesë në zërin e shpenzimeve kapitale për sisteme dhe infrastrukturë TIK</t>
  </si>
  <si>
    <t>Per shpenzimet korrente, kërkohen shtesa në vlerën 304.8 milion lekë, si më poshtë:
-Nga  Agjencia e Trajtimit të Konçesioneve (ATRAKO) kërkohen shtesë 9.3 milion lekë në llogarinë 602, të cilat lidhen me me shërbime mbështetëse, ekspertizë teknike, dhe asistencë të specializuar.
- Nga AIDA kërkohen shtesa prej 50.1 milion lekë në llogarinë 602, për pjesëmarrjen në panaire, forume ekonomike, evente ndërkombëtare dhe aktivitete për promovimin e eksporteve dhe investimeve; dhe 200 milion lekë në llogarinë 604 për grantet për mbështetjen e ndërmarrjeve të vogla dhe të mesme.
-Nga KEK, kërkohet shtesë në llogarinë 602, 45 milion lekë, për organizimin e aktiviteteve në fushën e sipërmarrjes, zhvillimin e programeve mbështetëse dhe mbulimin e shpenzimeve operative për nxitjen e sipërmarrjes.</t>
  </si>
  <si>
    <t>Kërkosa shtesë prej 11 milion lekësh, lidhet me nevojën për mbështetjen e kapaciteteve njerëzore të institucionit, pasi veprimtaria inspektuese është e lidhur drejtpërdrejt me trupën inspektuese dhe aftësinë e saj për të realizuar kontrolle, verifikime dhe ndjekje administrative në të gjithë territorin. Rritja e fondeve për paga nuk ka karakter thjesht administrativ, por lidhet me funksionimin e vetë programit, pasi inspektimi i punës kërkon prani fizike, përgatitje profesionale dhe ndjekje të vazhdueshme të praktikave.            
Kërkohet një shtesë prej 3.9 milion lekësh, për mbulimin e nevojave operative të institucionit.  Kërkohet një shtesë prej 55.5 milion lekësh, per shpenzimet kapitale ku 45 milion lekë kërkohen për blerjen e automjeteve, dhe 10.5 milion lekësh për Blerje pajisjesh elektronike/kompjuterë.</t>
  </si>
  <si>
    <t>Skema kombëtare: + 1,171,285,000 lekë nga 5,228,715,000 lekë që është planifikuar brenda tavanit për vitin 2027 duke propozuar që në total fondi të shkojë në 6,400,000,000 lekë.  
Ne shpenzimet kapitale me financim te brendshem +358,140,000 lekë ku janë përfshirë vlerat për sisteme, blerje pajisjesh, mobilje, etj. 
Po ashtu, është përfshirë kosto e bashkë financimit për projektet e huaja që operojnë në fushën e bujqësisë dhe zhvillimit rural dhe konkretisht për projektet e programit me financim nga BE. 1.72 miliardë lekë ne financimin e huaj ku është përfshirë financimi për projektet e huaja që operojnë në fushën e bujqësisë dhe zhvillimit rural, ku kërkesa shtesë është për projektet e programit me financim nga BE</t>
  </si>
  <si>
    <t xml:space="preserve">kërkesa shtesë për shpenzime korrente paraqitet rreth 201 milion lekë, të detajuara si më poshtë: 
-AKVMB (Autoriteti Kombëtar i Veterinarisë dhe Mbrojtjes të Bimëve) kërkon mbështetje shtesë me fonde në vlerën 65 milionë lekë, të cilat lidhen kryesisht me shpenzimet e nevojshme për mirëfunksionimin e institucionit dhe strukturave rajonale të tij.
-AKU (Autoriteti Kombëtar të Ushqimit) kërkon mbështetje shtesë me fonde në vlerën 136 milionë lekë. Kërkesat shtesë të AKU-së lidhen kryesisht me mbulimin e detyrimeve që rrjedhin nga vendimet gjyqësore, si dhe me nevojat për materiale dhe pajisje laboratorike, reagentë dhe materiale të tjera të domosdoshme për funksionimin e laboratorëve dhe kryerjen e kontrolleve zyrtare. </t>
  </si>
  <si>
    <t>Për vitet 2027-2029 propozohet rritja e shpenzimeve korrente me rreth 100 milionë lekë dhe përfshirja e tyre në fondin e emergjencave, për të përballuar situata të paparashikuara nga përmbytjet pa cënuar aktivitetin normal të operimit, mirëmbajtjes dhe monitorimit të sigurisë së digave, si detyrim dhe në ligjin “Për emergjencat civile”. 
Kërkesat shtesë për vitin 2027 për financim të brendshëm janë në total 2.2 miliard lekë, përkatësisht:
-	Në ujitje	 500 milion lekë 
-	Në mbrojtje nga përmbytja 500 milion lekë 
-	Në hidrovore	200 million lekë
-	Investime të brendshme për adresim Bashkive    1.000 milion lekë</t>
  </si>
  <si>
    <t>Shpenzime personelit- mungojnë të argumentuara me detaje nevojat.
Shpenzime korrente- shpenzime mirembajtjeje per kontratat e rrugeve</t>
  </si>
  <si>
    <t>34.5 milion lekë paraqiten për Inspektoratin Shtetëror Teknik dhe Industrial, për cilat argumentohen nevojat për të financuar shërbim kalibrimi në laboratorin qendror, furnizimin me kimikate, etj
4.5 milion lekë për Qendrën e grumbullimit dhe trajtimit të kimikateve të rrezikshme per mbulimin e sherbimit te sigurimit me roje</t>
  </si>
  <si>
    <t>Nevojat per shpenzime personeli dhe korrente nuk rezultojnë të argumentuara dhe në relacionin shoqërues nuk ka asnjë shpjegim mbi kërkesat e paraqitura.</t>
  </si>
  <si>
    <t>Te pargumentuara referuar Formateve 3</t>
  </si>
  <si>
    <t>Kërkohen shtesë 822 milion lekë, të detajuara si më poshtë: 
-Shpenzime  për “Mallra dhe Shërbime” (602) - 82,158,960 lekë                  
  -Shpenzime për Projekte me thirrje (604) – 734,987,000 lekë, 
-Transferta korrente të huaja (605) - 4,940,000 lekë,  
-Transferta te individet (606) Aparati MTKS - 150,000,000 lekë, për Bonusin e Rijetëzimit</t>
  </si>
  <si>
    <t xml:space="preserve">Kërkohen shtesë 314.89 milion lekë ne shpenzimet korrente, të detajuara si më poshtë: 
˗Mallra dhe Shërbime (602) – 50 milion lekë kërkohet për të financuar aktivitete, trajnime, evente, materiale dhe logjistikë që mundësojnë zbatimin konkret të politikave rinore dhe rritjen e pjesëmarrjes, aftësive dhe përfshirjes së të rinjve në Shqipëri.
˗Shpenzime për transferime korrente të brendshme (604)-259,078,890 lekë, me fokus zgjerimin e mbështetjes financiare për organizatat, talentet dhe iniciativat rinore.
˗Shpenzime për transferime korrente të huaja (605)-5,898,000 lekë për kontributet ndërkombëtare, konkretisht pagesën e detyrueshme të Shqipërisë në kuadër të RYCO për Fondin Kulturor Rinor.
 ˗Fondi i Grantit për ndërtimin/plotësimin e infrastrukturës rinore nëpër bashkitë e vendit 100 milion lekë.
</t>
  </si>
  <si>
    <r>
      <rPr>
        <b/>
        <sz val="10"/>
        <rFont val="Arial"/>
        <family val="2"/>
      </rPr>
      <t>shpenzime personeli-</t>
    </r>
    <r>
      <rPr>
        <sz val="10"/>
        <rFont val="Arial"/>
        <family val="2"/>
      </rPr>
      <t xml:space="preserve"> kërkesë e cila rrjedh nga propozimi i bërë për të financuar një politikë të re në sistemin e pagave, që lidhet me shtimin e një shtesë për kushte të veçanta pune për pozicionin “Doktor (Phd) në ISHP.Ky propozim lidhet me argumentimin e ruajtjes së hiearkisë së pagave pasi paga e mjekut specialist në ISHP me rishikimet e fundit të VKM 424/2024 e ndryshuar, tejkalon pagën e Doktorit. </t>
    </r>
  </si>
  <si>
    <r>
      <t xml:space="preserve">
</t>
    </r>
    <r>
      <rPr>
        <b/>
        <sz val="10"/>
        <rFont val="Arial"/>
        <family val="2"/>
      </rPr>
      <t>shpenzime operative</t>
    </r>
    <r>
      <rPr>
        <sz val="10"/>
        <rFont val="Arial"/>
        <family val="2"/>
      </rPr>
      <t>-për kryerjen e analizës së genotipizimit</t>
    </r>
  </si>
  <si>
    <t>971 milionë lekë, shtesë në Artikullin 600+601, për zbatimin e VKM-ve të rritjes së pagave për shpenzime personeli ushtarak dhe civil, si dhe implementimi i shpenzimeve për komponentin rezervist, referuar ligjit nr.125/2024, “Për organizimin dhe funksionimin e shërbimit ushtarak rezervist në Republikën e Shqipërisë”,
3,176 milionë lekë, shtesë në Artikullin 602, shpenzimet për misionet, për kontratat e shërbimeve të mirëmbajtjes, blerje materiale dhe shërbimesh për ruajtjen e nivelit të gatishmërisë operacionale të personelit, teknikës dhe pajisjeve të nevojshme për përmbushjen e objektivave.</t>
  </si>
  <si>
    <r>
      <t>20 milionë lekë, shpenzime personeli, në zbatim të VKM te pagave
100 milionë lek</t>
    </r>
    <r>
      <rPr>
        <sz val="10"/>
        <rFont val="Arial"/>
        <family val="2"/>
      </rPr>
      <t>ë kryesisht për shlyerjen e detyrimeve</t>
    </r>
    <r>
      <rPr>
        <b/>
        <sz val="10"/>
        <rFont val="Arial"/>
        <family val="2"/>
      </rPr>
      <t xml:space="preserve"> për aktivitetet e shtuara të Aparatit të Ministrisë së Mbrojtjes, rritjes së detyrimeve në Aleancën e NATO-s, si dhe shpenzime operative, për kontratat e shërbimeve dhe të mirëmbajtjes.</t>
    </r>
  </si>
  <si>
    <t>26.3  milionë lekë, shtesë në Artikullin 600+601, për zbatimin e VKM-ve të rritjes së pagave në fillim të vitit 2026. Ndryshimet në nivelin e pagave të ushtarakëve aktivë në FARSH (në zërin 600), prekin dhe pagat e studentëve ushtarakë dhe kursantëve KPOR, të cilët paguhen respektivisht sipas pagës së Ushtarit I dhe Nëntogerit (zërin 606).
19.5 milionë lekë në zërin (602), ku ndikim në rritjen e kërkesave për fonde në këtë zë i jep ligji nr. 80/2015, Për arsimin e lartë dhe kërkimin shkencor në institucionet e arsimit të lartë në Republikën e Shqipërisë,  
348.2 milionë lekë në zërin (606) “Transfertat në buxhetet familjare dhe individët”, ku përqindjen më të madhe e zënë shpenzime paga studentësh ushtarakë.</t>
  </si>
  <si>
    <r>
      <t xml:space="preserve"> </t>
    </r>
    <r>
      <rPr>
        <b/>
        <sz val="10"/>
        <rFont val="Arial"/>
        <family val="2"/>
      </rPr>
      <t>108.5 milionë lekë për realizimin e indeksimit të pagave të punonjësve</t>
    </r>
    <r>
      <rPr>
        <sz val="10"/>
        <rFont val="Arial"/>
        <family val="2"/>
      </rPr>
      <t xml:space="preserve">, duke qenë se tavanet përgatitore nuk mjaftojnë për mbulimin e kësaj pagese, ndërkohë që për periudhën 2027-2029 është parashikuar rritje page me 5%;
</t>
    </r>
    <r>
      <rPr>
        <b/>
        <sz val="10"/>
        <rFont val="Arial"/>
        <family val="2"/>
      </rPr>
      <t>Në shpenzime operative në vlerën 40 milionë lekë</t>
    </r>
    <r>
      <rPr>
        <sz val="10"/>
        <rFont val="Arial"/>
        <family val="2"/>
      </rPr>
      <t xml:space="preserve"> lidhet me pamjaftueshmërinë e fondeve aktuale për realizimin e pj</t>
    </r>
    <r>
      <rPr>
        <b/>
        <sz val="10"/>
        <rFont val="Arial"/>
        <family val="2"/>
      </rPr>
      <t>esëmarrjes së Shqipërisë në Eurovision,</t>
    </r>
    <r>
      <rPr>
        <sz val="10"/>
        <rFont val="Arial"/>
        <family val="2"/>
      </rPr>
      <t xml:space="preserve"> organizimin e Festivalit të Këngës dhe disa produksione të lidhura me spektaklet në fund të vitit.
</t>
    </r>
    <r>
      <rPr>
        <b/>
        <sz val="10"/>
        <rFont val="Arial"/>
        <family val="2"/>
      </rPr>
      <t xml:space="preserve">19.4 milionë lekë për mbulimin e kostove të produkteve operative që do të realizojë Orkestra Simfonike e RTSH </t>
    </r>
    <r>
      <rPr>
        <sz val="10"/>
        <rFont val="Arial"/>
        <family val="2"/>
      </rPr>
      <t>gjatë gjithë sezonit artistik me minimalisht 26 koncerte, si dhe për mbulimin e shpenzimeve për paga dhe sigurime shoqërore.</t>
    </r>
  </si>
  <si>
    <r>
      <t xml:space="preserve">Programi “Planifikimi, Menaxhimi dhe Administrimi”, për këtë program </t>
    </r>
    <r>
      <rPr>
        <sz val="10"/>
        <rFont val="Arial"/>
        <family val="2"/>
      </rPr>
      <t>nuk janë paraqitur kërkesa shtesë, por propozohet që nga shpenzimet korrente të zbriten 4 milionë lekë dhe t’i shtohen programit “Administrimi i Pyjeve” për pagesën e disa anëtarësimeve të AKZM në konventa dhe organizata ndërkombëtare në fushën e mbrojtjes së natyrës, si Konventa Ramsar, Iniciativa MedWet, IUCN, MedPan, CIESM, si dhe instrumente të lidhura me Konventën e Barcelonës (Protokolli SPA/BD dhe SPA/RAC).</t>
    </r>
  </si>
  <si>
    <r>
      <t xml:space="preserve">
</t>
    </r>
    <r>
      <rPr>
        <b/>
        <sz val="10"/>
        <rFont val="Arial"/>
        <family val="2"/>
      </rPr>
      <t>Për shpenzime operative institucioni në programin “Mbrojtja e Mjedisit”</t>
    </r>
    <r>
      <rPr>
        <sz val="10"/>
        <rFont val="Arial"/>
        <family val="2"/>
      </rPr>
      <t xml:space="preserve"> ka kërkuar fonde shtesë prej 10 milionë lekësh për zbatimin e monitorimit të ujit në përputhje me kërkesat e DKU-së në Shqipëri. </t>
    </r>
  </si>
  <si>
    <t>Për shpenzime operative për vitin 2027 në vlerën totale 8.6 milion lekë, e argumentuar me nevoja konkrete operacionale. 
Në zërin 602 kërkohet shtesë fondi 7.2 milion lekë për: 
(i)4.3 milion lekë për lotin “Skanim dhe indeksim foto”;
(ii)0.4 milion lekë për mirëmbajtjen e sistemit në kuadër të lotit “Zhvillim dhe mirëmbajtje software”;
(iii)1 milion lekë për lidhjen e kontratës së re për furnizimin me energji elektrike dhe ujë
(iv)1.5 milion lekë për blerje karburanti, në funksion të shtrirjes së aktivitetit operacional në të gjithë territorin e vendit.
-Në zërin “Transferta korrente të huaja” (605) kërkohen 1.4 milion lekë për përmbushjen e detyrimeve financiare që rrjedhin nga kontrata të mëparshme dypalëshe.</t>
  </si>
  <si>
    <t>Për punonjësit e strukturës së institucionit kërkohet një shtesë prej 18.9 milion lekësh pasi kërkohet një shtesë në strukturë prej 11 punonjësish. Sipas Programit të Statistikave Zyrtare, numri i punonjësve në INSTAT duhet të jetë 279 punonjës, ndërkohë sipas strukturës organike të miratuar, numri i punonjësve është 260.
Për shpenzime kapitale kërkohet mbështetje me fonde buxhetore shtesë prej rreth 19.58 milion lekësh për Ndërtim dhome Serverash (Data Center).</t>
  </si>
  <si>
    <t>Për shpenzimet e personelit kërkohet një shtesë prej 85.2 milion lekësh, të detajuara si më poshtë:	
-	Për punonjësit me kontratë pune dhe anketues kërkohen shtesë 83.3 milion lekë, duke u mbështetur në përllogaritjen e punonjësve të domosdoshëm.
-	Për punonjësit me kontratë pune dhe anketues për vrojtimet statistikore me të ardhurat nga Banka e Shqipërisë kërkohen shtesë 1.8 milion lekë.                                                                                                                                        
Për shpenzimet korrente kërkohet një shtesë prej 177.5 milion lekësh, kryesisht për shërbim mirëmbajte liçencash dhe sistemesh si dhe kërkohet një rritje e kapitullit 5 me 11,5 milion lekë për Anketues Kontratë shërbimi Banka Shqipërisë.</t>
  </si>
  <si>
    <r>
      <rPr>
        <b/>
        <sz val="12"/>
        <rFont val="Times New Roman"/>
        <family val="1"/>
      </rPr>
      <t>Për shpenzime operative</t>
    </r>
    <r>
      <rPr>
        <sz val="12"/>
        <rFont val="Times New Roman"/>
        <family val="1"/>
      </rPr>
      <t xml:space="preserve"> zëri “Mallra dhe Shërbime (602)”, Autoriteti i Konkurrencës kërkon 6 milion lekë shtesë për të mbuluar trajnime dhe aktivitete jashtë vendit, të cilat janë të vetmet mundësi për stafin për zhvillim profesional dhe për njohuri mbi konkurrencën.</t>
    </r>
  </si>
  <si>
    <t>Kërkesa shtesë për shpenzime personeli paraqitet 118.4 milion lekë, të detajuara si më poshtë: 
-	Drejtoria e Përgjithshme e Akreditimit, kërkon shtesë 6.28 milion lekë, për shkak të pamjaftueshmërinë së fondeve për mbulimin e plotë të shpenzimeve të personelit.
-	 Inspektorati Shtetëror i Mbikëqyrjes së Tregut, kërkon shtesë 21.4 milion lekë, për mbulimin e plotë të nevojave të personelit, pasi tavani aktual nuk garanton mbulimin e plotë të detyrimeve për paga dhe kontribute.
-	 Kërkesa shtesë për shpenzime korrente paraqitet 4 milion lekë, nga Drejtoria e Përgjithshme e Metrologjisë në artikullin 605 për mbulimin e detyrimeve të kuotizacioneve ndërkombëtare, pasi pas miratimit të ligjit nr. 30, datë 12.03.2026, për aderimin e Republikës së Shqipërisë në Konventën e Metrit, DPM ka fituar statusin e anëtarit me të drejta të plota në BIPM.</t>
  </si>
  <si>
    <t>Menaxhimi i te Ardhurave Tatimore</t>
  </si>
  <si>
    <t>Në programin “Menaxhimi i të ardhurave tatimore” kërkohet shtesë prej 610 milionë lekësh në zërin “Investime”, si më poshtë:
- 40 milionë lekë për pajisje zyre për DPT, në kuadër të zhvendosjes në ambientet “5 Maji”
- 70 milionë lekë për pajisje elektronike dhe kompjuterike
- 480 milionë lekë për projektin e sistemeve IT për direktivat DAC (shkëmbimi automatik i informacionit)
- 9 milionë lekë për ndërtimin e 3 web-service me palë të treta
- 8 milionë lekë për automatizimin e proceseve të kontrollit tatimor në C@TS
- 2 milionë lekë për implementimin e programeve analitike (i2 Notebook, Mercure, OSINT Tools)</t>
  </si>
  <si>
    <t>Për zërin e shpenzimeve të personelit (600-601) kërkohen 116.9 milionë lekë (100.2 milionë lekë në zërin 600 dhe 16.7 milionë lekë në zërin 601) për 72 punonjës shtesë në aeroportin e Vlorës dhe Rinas, si rrjedhojë e fluksit të lartë të udhëtarëve, nga të cilët 59 punonjës nevojiten në aeroportin e Vlorës dhe 13 punonjës në degën doganore të aeroportit të Rinasit.
Për shpenzime kapitale me financim të brendshëm kërkohen fonde shtesë si vijon:
24 milionë lekë për përmirësimin e pajisjeve kompjuterike, në funksion të përdorimit të sistemit ASYCUDA World dhe rritjes së efikasitetit të punës
11 milionë lekë për blerjen e një skaneri për kontrollin e pasagjerëve në aeroportin e Vlorës
55.8 milionë lekë për krijimin e një sistemi AI dhe pajisjeve mbështetëse, me synim përmirësimin e analizës së riskut, automatizimin e proceseve doganore dhe zbulimin në kohë reale të parregullsive</t>
  </si>
  <si>
    <t>a. Per shpenzimet operative kerkohen 3 milion lekë qe lidhen me fillimin e kostove të mirëmbajtjes së sistemeve të reja të AIF-së;
b. Për shpenzime kapitale kërkohet shtesë prej 353 milionë lekë, e ndarë si më poshtë:
3 milionë lekë për projektin “Blerje pajisje TIK”, për shkak të rritjes së stafit, përdorimit të dy rrjeteve dhe amortizimit të pajisjeve
80 milionë lekë për “Blerje pajisje dhe orendi zyrash”, në funksion të godinës së re të AIF (mobilim dhe ambiente mbështetëse sipas standardeve)
70 milionë lekë për “Ngritja dhe upgrade e infrastrukturës hostuese (Site Primar dhe DR Site)”, për siguri kibernetike dhe vazhdueshmëri shërbimi (+ 3 milionë lekë mirëmbajtje)
200 milionë lekë për “Ngritja e sistemit të integruar IT”, si investim strategjik për modernizimin dhe integrimin e proceseve dhe sistemeve</t>
  </si>
  <si>
    <t>•	Për shpenzime personeli, nuk paraqitet kërkesë për fonde shtesë.
•	Për shpenzime operative (zëri 602 “Mallra dhe shërbime”), paraqitet kërkesë për fonde shtesë në vlerën 177.5 milion lekë, konkretisht:
-	152.5 milion lekë për pagesën e shpenzimeve për licenca softëare virtualizimi dhe mirëmbajtje të sistemeve/softëare të teknologjisë së informacionit;
-	5 milion lekë për përballimin e detyrimeve që rrjedhin nga vendime gjyqësore për largim nga puna;
-	20 milion lekë për përballimin e shpenzimeve të natyrës së veçantë.
Për shpenzime kapitale (230-231), paraqitet kërkesë për fonde shtesë në vlerën totale152.8 milion lekë, për projektet si më poshtë:
-	152.8 milion lekë për pajisje të teknologjisë së informacionit;</t>
  </si>
  <si>
    <t>Per shpenzimet kapitale per politikat e reja kerkohen 250.3 milion leke shtese si vijon:
64.4 milion lekë për implementimin e një Datacenter për infrastrukturën TIK;
122.1 milion lekë për ngritjen e një backup site të infrastrukturës TIK (projekt i ri);
17.8 milion lekë për blerje sistemi për ruajtjen e hapësirës së sigurisë, me qëllim forcimin e mbrojtjes ndaj aksesit të paautorizuar;
46 milion lekë për blerjen e automjeteve.</t>
  </si>
  <si>
    <t>Per mirëmbajtjen dhe përmirësimin e infrastrukturës teknike të RTSH, duke përfshirë sistemet e kondicionimit, UPS dhe HeadEnd, rinovimin e regjive televizive dhe pajisjeve të transmetimit, përshtatjen me teknologjitë e reja si DVB‑S2 dhe DVB‑T2, blerjen e Regjisë Lëvizëse (OB‑Van), përmirësimin e cilësisë së transmetimeve të Radio Tiranës dhe sistemit FM, sigurimin e furnizimit të pandërprerë me energji, digjitalizimin e arkivës, si dhe investime të synuara për rritjen e pavarësisë teknike të kanalit RTSH Sport.</t>
  </si>
  <si>
    <t>•	Për shpenzime personeli (600–601), paraqitet kërkesë shtesë në vlerën rreth 2.8 milion lekë, nga të cilat:
-	rreth 0.7 milion lekë argumentohen si mangësi në financim;
-	rreth 1.8 milion lekë kërkohen për marrjen e punonjësve me kontratë të përkohshme pune.
•	Për shpenzime operative, paraqitet kërkesë shtesë në vlerën rreth 78.5 milion lekë për vitin 2027, për financimin e aktiviteteve dhe projekteve si më poshtë:
-	7.7 milion lekë për financimin e produktit 92201AA “Veprimtaria shkencore e zhvilluar”;
-	28.2 milion lekë për financimin e projekteve të Qendrës Kërkimore të Bioteknologjisë dhe Gjenetikës;
-	3.9 milion lekë për veprimtari kërkimore-shkencore të Qendrës NanoAlb;
-	17 milion lekë për projekte, konferenca dhe workshop-e në kuadër të ngritjes së njësive “Pasuritë ujore” dhe “Gjeoshkencat”;
-	6.6 milion lekë për pjesëmarrjen e Akademisë së Shkencave në organizma ndërkombëtarë, në funksion të rritjes së përfaqësimit në aktivitete dhe forume shkencore;
-	10.5 milion lekë për paga dhe sigurime për personelin e instituteve (rreth 127 punonjës) dhe të Qendrës së Albanologjisë (rreth 8 punonjës);
-	4.5 milion lekë, nga të cilat 3 milion lekë për pagesën e kontratës me “Illyrian Guard” për ruajtjen dhe sigurimin e ambienteve dhe 1.5 milion lekë për financimin e projekteve të instituteve, kryesisht të Institutit të Arkeologjisë.
Për shpenzime kapitale (231), paraqitet kërkesë shtesë në shumën rreth 5.1 milion lekë për vitin 2027, për pajisje laboratorike për njësitë dhe qendrat kërkimore shkencore;</t>
  </si>
  <si>
    <t>Për shpenzime kapitale (231), paraqitet kërkesë shtesë në shumën rreth 7.8 milion lekë për vitin 2027, për projektet si më poshtë:
-	0.5 milion lekë për blerjen e pajisjeve dhe orendive të zyrave;
-	1.7 milion lekë për projektin “Pajisje për kartotekën e Institutit të Gjuhësisë dhe Letërsisë”;
-	3 milion lekë për pajisje digitalizimi në kuadër të projektit “Atlasi 2023”;
-	2.6 milion lekë për blerjen e automjeteve.</t>
  </si>
  <si>
    <t>•	Për shpenzimet e personelit (600+601) 35 milion lekë janë mangësi në financim.
Për “Mallra dhe shërbime (602)” për vitin 2027, shtesa e fondit prej 30 milion lekë është i nevojshëm për përballimin e shpenzimeve të shërbimit për shkak të angazhimit të audituesve larg qendrës së punës, si dhe angazhimin e KLSH-së si një anëtare aktive e INTOSAI-t dhe EUROSAI-t në aktivitetet e përbashkëta por edhe duke u angazhuar në bashkëpunime të ndërsjella me institucione homologe, për përballimin e nevojave logjistike, të mirëmbajtjes, për udhëtime dhe dieta jashtë vendit, etj. 
Për Shpenzime Kapitale (230+231) për vitin 2027, kërkohet fondi prej 69.2 milion lekë për blerjen e pajisjeve informatike.</t>
  </si>
  <si>
    <t>Fondi shtesë i paraqitur është rreth 61.9 milion lekë për vitin 2027, e detajuar si më poshtë:
Shtimi i 10 punonjësve në organikën e institucionit si dhe fondi përkatës i pagave për strukturën e plotë prej 253 punonjës;
Gjithashtu, paraqitet dhe kërkesa për kontraktimin e 5 ekspertëve të jashtëm.
Për Shpenzime Kapitale (230+231) për vitin 2027, kërkohet fondi prej 69.2 milion lekë:
•	Për ndërtimin e një godine të re në ambientet e parkut të institucionit, me një vlerë projekti totale 60 milion lekë, me qëllim krijimin e hapësirave të reja për të akomoduar punonjësit pasi në secilin vit shtohet kërkesa për auditues, por dhe për kryerjen e trajnimeve me qëllim për të përmirësuar efikasitetin dhe cilësinë e auditimit në përputhje me standartet ndërkombëtare;
•	Për pagesën e kostove lokale me një kosto prej 2.6 milion lekë me arsyetimin se KLSH do të vijojë me lidhjen e marreveshjes se bahskepunimit me Sekretariatin e Shtetit Zvicerian per ceshtjet e Ekonomise;
•	Për blerjen e automjetit ka paraqitur kërkesë shtesë rreth 5 milion lekë për vitin 2027. E njëjta kërkesë paraqitet për vitet 2027 dhe 2028.
•	Për blerjen e pajisjeve të zyrës institucioni ka paraqitur kërkesë për fonde shtesë vetëm për vitet 2027 në masën 1.6 milion lekë.</t>
  </si>
  <si>
    <r>
      <t>a)Për zërin “Mallra dhe Shërbime” (602)</t>
    </r>
    <r>
      <rPr>
        <sz val="10"/>
        <rFont val="Arial"/>
        <family val="2"/>
      </rPr>
      <t xml:space="preserve"> kërkohet shtesë fondi në vlerën 2.5 milionë lekë për vitet 2027-2029, për mbulimin e shpenzimeve operative të ZAPK Vjosa, për shkak të nevojës së lartë për monitorim në terren, lëvizje të vazhdueshme, konsum karburanti dhe angazhim të shtuar të personelit në territorin e Parkut Kombëtar “Lumi i Vjosës”. 
b</t>
    </r>
    <r>
      <rPr>
        <b/>
        <sz val="10"/>
        <rFont val="Arial"/>
        <family val="2"/>
      </rPr>
      <t>)Për zërin “Transferta korrente të huaja” (605)</t>
    </r>
    <r>
      <rPr>
        <sz val="10"/>
        <rFont val="Arial"/>
        <family val="2"/>
      </rPr>
      <t xml:space="preserve"> kërkohet që fondi 4 milionë i hequr nga programi PMA-së të kaloj te ky program me qëllim pagesën e disa anëtarësimeve të AKZM në konventa dhe organizata ndërkombëtare.</t>
    </r>
    <r>
      <rPr>
        <b/>
        <sz val="10"/>
        <rFont val="Arial"/>
        <family val="2"/>
      </rPr>
      <t xml:space="preserve">
c) Për shpenzime kapitale kërkohet një shtesë totale prej 30.9 milionë lekë për vitin 2027, e ndarë si më poshtë:
</t>
    </r>
    <r>
      <rPr>
        <sz val="10"/>
        <rFont val="Arial"/>
        <family val="2"/>
      </rPr>
      <t>7.5 milionë lekë për projektin “Resilient Trees”
21 milionë lekë për projektin “FIRESMARTER”
2.4 milionë lekë për blerje pajisjesh TIK dhe orend</t>
    </r>
  </si>
  <si>
    <t>38.6 milion lekë për shtimin e 20 pozicioneve të reja (18 në shërbimin civil dhe 2 me Kod Pune), të shpërndara si vijon: 2 specialistë ligjorë, 1 specialist protokoll/arkivë, 1 specialist i burimeve njerëzore për trajnim, 3 specialistë për zyrat rajonale, 5 specialistë seksionesh, 5 inspektorë për verifikime në terren, 1 ndihmëskomisioner, si dhe 1 magazinier dhe 1 korrier. Gjithashtu, kërkohet rritja e numrit të specialistëve me kontratë të përkohshme nga 3 në 5. Këto shtesa justifikohen me rritjen e volumit të ankesave, mungesën e disa funksioneve kyçe (veçanërisht juridike dhe arkivore) dhe nevojën për forcim të pranisë në terren dhe në nivel rajonal.
Për shpenzimet kapitale (231), kërkohet financim në vlerën 8,500,000 lekë, që përfshin:
-	4.5 milionë lekë për dixhitalizimin përmes Sistemit të Integruar të Menaxhimit (SIM), me synim modernizimin e proceseve, rritjen e transparencës dhe efikasitetit;
-	4 milionë lekë për blerjen e një automjeti, si pasojë e amortizimit të mjeteve ekzistuese dhe rritjes së nevojës për inspektime në terren.</t>
  </si>
  <si>
    <t>Për shpenzimet e personelit (600+601), kërkohen fonde shtesë në vlerën 37.85 milion lekë, të lidhura me mungesën në financim dhe me rritjen e numrit të punonjësve me 18 pozicione shtesë. Kjo kërkesë argumentohet me nevojën për forcimin e kapaciteteve institucionale në kushtet e rritjes së volumit dhe kompleksitetit të funksioneve mbikëqyrëse, zgjerimit të fushës së veprimtarisë, si dhe kërkesave të shtuara që burojnë nga procesi i integrimit evropian dhe rekomandimet e organizmave ndërkombëtarë (BE, SIGMA), të cilat theksojnë domosdoshmërinë e rritjes së kapaciteteve administrative dhe analitike.
Për shpenzime kapitale (230–231) kërkohet një shtesë totale prej 32.7 milionë lekë, e ndarë si më poshtë:
3 milionë lekë për blerje automjeti, në funksion të forcimit të kapaciteteve logjistike dhe inspektimeve në terren
4.1 milionë lekë për pajisje kompjuterike, për modernizimin e infrastrukturës teknologjike
25 milionë lekë për zhvillimin e Sistemit të Kompjuterizuar të Administrimit Institucional, për automatizimin e proceseve dhe rritjen e eficiencës
0.6 milionë lekë për pajisje rrjeti, për garantimin e funksionimit të sigurt të infrastrukturës IT</t>
  </si>
  <si>
    <t>Kërkesa për fonde shtesë në shpenzime personeli në vlerën 23.9 milion lekë për çdo vit të periudhës 2027-2029 lidhet me kërkesën për ristrukturimin dhe riorganizimin e institucionit duke rritur numrin e stafit me 9 punonjës.
Për shpenzime kapitale (230-231),  kërkohen 3,500,000 lekë, për blerjen e dy autoveturave elektrike për të realizuar inspektime të befasishme njëkohësisht në vende të ndryshme, duke siguruar transportin e stafit dhe efektivitetin e hetimev</t>
  </si>
  <si>
    <t xml:space="preserve">Për shpenzime personeli (600-601) është paraqitur kërkesa shtesë prej 5.5 milion lekë mangësi në financim.
Për artikullin 231 kërkohet një shtesë prej 16 milionë lekë për vitin 2027, e ndarë si më poshtë:
15 milionë lekë për projektin “Dixhitalizimi i Programit të Transparencës”, për qendërzimin dhe sigurimin e infrastrukturës së monitorimit dhe raportimit
1 milion lekë për blerje pajisjesh kompjuterike, elektronike dhe zyre, në funksion të rinovimit dhe përmirësimit të kapaciteteve të punës
</t>
  </si>
  <si>
    <t xml:space="preserve">Për shpenzimet e personelit (600-601), kërkohet financim shtesë në funksion të rritjes së numrit të punonjësve me 25 ne vitin 2027 dhe aplikimit të shtesës për kushte pune (natyrë e veçantë pune), të parashikuar në ligjin nr.124/2024. 
Për shpenzimet operative (602), kërkohet shtesë fondi në masën 10 milion lekë çdo vit, e lidhur me rritjen e aktiviteteve të institucionit si pasojë e ndryshimeve ligjore dhe angazhimeve të reja. Këto përfshijnë kosto administrative për funksionimin e zgjeruar, zhvillimin e trajnimeve për stafin, organizimin e fushatave ndërgjegjësuese, si dhe mirëmbajtjen e sistemeve dhe databazave. Megjithatë, kërkesa paraqitet në mënyrë të agreguar dhe pa një ndarje të detajuar të kostove sipas aktiviteteve, çka e bën të vështirë vlerësimin e nevojës reale dhe eficiencës së tyre.
Sa i përket shpenzimeve kapitale (230–231), për vitin 2027 kërkohet një shtesë prej 53 milionë lekë, e ndarë si më poshtë:
18 milionë lekë për ndërtimin e platformës “ThreatStream”, për monitorimin dhe menaxhimin e kërcënimeve kibernetike
25 milionë lekë për implementimin e sistemit SIEM, për forcimin e sigurisë dhe monitorimin në kohë reale të rrjetit
8 milionë lekë për blerje automjetesh, për zëvendësimin e mjeteve të amortizuara dhe mbështetjen e inspektimeve në terren
2 milionë lekë për pajisje kompjuterike dhe zyre, në funksion të pajisjes së stafit me mjetet e punës
</t>
  </si>
  <si>
    <t xml:space="preserve">•	Kërkesën për shtesë fondi në paga dhe sigurime në vlerën 3.4 milionë lekë, pasi kërkohet shtimi i dy specilistëve.  Konkretisht: 
1 specialist pranë Drejtorisë Juridike, i argumentuar me rritjen e kompetencave të institucionit në përfaqësimin në gjykatë, ndjekjen e çështjeve strategjike dhe ushtrimin e padive për mbrojtjen e parimit të barazisë;
1 specialist pranë Drejtorisë së Monitorimit, Raportimit dhe Komunikimit, i nevojshëm për përballimin e kërkesave në rritje për monitorim, raportim dhe zbatim të detyrimeve që rrjedhin nga kuadri ligjor kombëtar dhe ndërkombëtar. Kostoja për secilin specialist vlerësohet në rreth 1.69 milionë lekë/vit, duke përfshirë pagën dhe kontributet përkatëse
Për shpenzime operative (zëri 602) kërkohet një fond shtesë në vlerën 1 milion lekë, i cili lidhet me mbulimin e shërbimeve të specializuara të jashtme, kryesisht përkthim dhe ekspertizë, në funksion të përmirësimit të cilësisë së shqyrtimit të ankesave dhe zbatimit të detyrimeve që rrjedhin nga ndryshimet ligjore. 
Për shpenzime kapitale (zërat 230-231) kërkohet një fond shtesë në vlerën 13 milionë lekë, për zhvillimin e një sistemi të brendshëm të menaxhimit të çështjeve, me qëllim rritjen e eficiencës së proceseve të brendshme, përpunimin dhe gjenerimin e të dhënave statistikore, si dhe përmirësimin e raportimit dhe monitorimit të veprimtarisë së institucionit. </t>
  </si>
  <si>
    <t>Krijimi i Agjencisë Kombëtare të Mbrojtjes së Konsumatorit dhe Mbikëqyrjes së Tregut (AKMKMT), si strukturë në varësi të Ministrisë së Ekonomisë dhe Inovacionit me një strukturë prej 62 punonjësish, me kosto prej 90.72 milion lekësh.
Kërkesa shtesë për shpenzime kapitale paraqitet 104.88 milion lekë, të detajuara si më poshtë:
-	Nga ISHMT kërkohen 13,11 milion lekë, nga të cilat 12 milion lekë për blerje automjetesh, 1 milion mln lekë për blerje raftesh metalike për arkivë dhe 110 mijë lekë për blerje karrigesh zyre.
-	Drejtoria e Përgjithshme e Metrologjisë kërkohen 60 milion lekë për realizimin e projektit “Ngritja e Laboratorit të Kohës dhe Frekuencës”.
22.44 milionë lekë për ngritjen e AKMKMT, të lidhura me përshtatjen e ambienteve, pajisjen e vendeve të punës, pajisjet TIK, rrjetin elektrik dhe informatik.
-	31.77 milionë lekë për ngritjen e AKMKMT, të lidhura me përshtatjen e ambienteve, pajisjen e vendeve të punës, pajisjet TIK, rrjetin elektrik dhe informatik, trajnimin fillestar të punonjësve dhe automjetet. Gjithashtu, kërkohen shtesë 1.61 miliardë lekë për projektin me financim të huaj “Lehtësimi i Tregtisë dhe Transportit në Ballkanin Perëndimor 2.0 (TTFP 2.0) 2026–2033”</t>
  </si>
  <si>
    <t>Kërkohen shtesë 336.63 milion lekë ne shpenzimet e personelit, për shkak se kërkohet shtesë në numrin e punonjësve në të gjitha institucionet e varësisë së këtij programi prej 195 punonjësisht. Kërkohet një shtesë prej rreth 924 milion lekësh ne shpenzimet kapitale, të detajuara si më poshtë:  
˗	Ndërtimi i Qendrës Kombëtare Kulturore për Fëmijë dhe Teatri i Kukullave – 195 milion
˗	Rijetëzimi i Objekteve të Artit dhe Kulturës – 100 milion
˗	Blerje pajisjesh për institucionet e artit dhe kulturës (TK, TKEKS, Teatri Kukullave, QKKF, TKOBAP, Cirku Kombetar, QKLL, AQSHF, Biblioteka Kombetare, GKA) – 56 milion
˗	Atelieri i Artistëve – 100 milion
˗	Godina e Teatrit Tiranë - 441 milion
Biblioteka Kombëtare - 2 milionë lekë
˗	Blerje makine
Galeria Kombëtare - 30 milionë lekë 
˗	Blerje Vepra Arti – 20 milion lekë
˗	Blerje pajisje elektronike per ekspozim – 3 milion lekë
˗	Blerje pajisje zyre – 1 milion lekë
˗	Blerje automjeti për transportin e veprave të artit – 6 milion lekë</t>
  </si>
  <si>
    <t>Shpenzime kapitale me financim te brendshem dhe financim te huaj: per projekte ne vazhdim me argumentin afrimin ne nje vit dhe pakesimin ne vitin tjeter</t>
  </si>
  <si>
    <t>Shpenzime kapitale me financim te brendshem: per projekte te reja investimi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</si>
</sst>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L_e_k_-;\-* #,##0.00_L_e_k_-;_-* &quot;-&quot;??_L_e_k_-;_-@_-"/>
    <numFmt numFmtId="165" formatCode="00000"/>
    <numFmt numFmtId="166" formatCode="000"/>
    <numFmt numFmtId="167" formatCode="#,##0.0"/>
    <numFmt numFmtId="168" formatCode="mmmm\ d\,\ yyyy"/>
    <numFmt numFmtId="169" formatCode="_(* #,##0_);_(* \(#,##0\);_(* &quot;-&quot;??_);_(@_)"/>
    <numFmt numFmtId="170" formatCode="&quot;   &quot;@"/>
    <numFmt numFmtId="171" formatCode="&quot;      &quot;@"/>
    <numFmt numFmtId="172" formatCode="&quot;         &quot;@"/>
    <numFmt numFmtId="173" formatCode="&quot;            &quot;@"/>
    <numFmt numFmtId="174" formatCode="&quot;               &quot;@"/>
    <numFmt numFmtId="175" formatCode="#,##0.000"/>
    <numFmt numFmtId="176" formatCode="_([$€]* #,##0.00_);_([$€]* \(#,##0.00\);_([$€]* &quot;-&quot;??_);_(@_)"/>
    <numFmt numFmtId="177" formatCode="0.0%"/>
    <numFmt numFmtId="178" formatCode="#,##0\ &quot;Kč&quot;;\-#,##0\ &quot;Kč&quot;"/>
    <numFmt numFmtId="179" formatCode="_-* #,##0_-;\-* #,##0_-;_-* &quot;-&quot;_-;_-@_-"/>
    <numFmt numFmtId="180" formatCode="_-* #,##0.00_-;\-* #,##0.00_-;_-* &quot;-&quot;??_-;_-@_-"/>
    <numFmt numFmtId="181" formatCode="_-&quot;¢&quot;* #,##0_-;\-&quot;¢&quot;* #,##0_-;_-&quot;¢&quot;* &quot;-&quot;_-;_-@_-"/>
    <numFmt numFmtId="182" formatCode="_-&quot;¢&quot;* #,##0.00_-;\-&quot;¢&quot;* #,##0.00_-;_-&quot;¢&quot;* &quot;-&quot;??_-;_-@_-"/>
    <numFmt numFmtId="183" formatCode="[&gt;=0.05]#,##0.0;[&lt;=-0.05]\-#,##0.0;?0.0"/>
    <numFmt numFmtId="184" formatCode="[Black]#,##0.0;[Black]\-#,##0.0;;"/>
    <numFmt numFmtId="185" formatCode="[Black][&gt;0.05]#,##0.0;[Black][&lt;-0.05]\-#,##0.0;;"/>
    <numFmt numFmtId="186" formatCode="[Black][&gt;0.5]#,##0;[Black][&lt;-0.5]\-#,##0;;"/>
    <numFmt numFmtId="187" formatCode="#,##0.0____"/>
    <numFmt numFmtId="188" formatCode="General\ \ \ \ \ \ "/>
    <numFmt numFmtId="189" formatCode="0.0\ \ \ \ \ \ \ \ "/>
    <numFmt numFmtId="190" formatCode="mmmm\ yyyy"/>
    <numFmt numFmtId="191" formatCode="0.0"/>
    <numFmt numFmtId="192" formatCode="\$#,##0.00\ ;\(\$#,##0.00\)"/>
  </numFmts>
  <fonts count="106">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10"/>
      <name val="Arial"/>
      <family val="2"/>
    </font>
    <font>
      <b/>
      <sz val="12"/>
      <color theme="1"/>
      <name val="Calibri"/>
      <family val="2"/>
      <scheme val="minor"/>
    </font>
    <font>
      <i/>
      <sz val="12"/>
      <color theme="1"/>
      <name val="Calibri"/>
      <family val="2"/>
      <scheme val="minor"/>
    </font>
    <font>
      <b/>
      <sz val="12"/>
      <name val="Arial"/>
      <family val="2"/>
      <charset val="238"/>
    </font>
    <font>
      <sz val="10"/>
      <name val="Arial"/>
      <family val="2"/>
      <charset val="238"/>
    </font>
    <font>
      <sz val="12"/>
      <name val="Arial"/>
      <family val="2"/>
    </font>
    <font>
      <b/>
      <sz val="12"/>
      <name val="Arial"/>
      <family val="2"/>
    </font>
    <font>
      <b/>
      <sz val="12"/>
      <color rgb="FFFF0000"/>
      <name val="Arial"/>
      <family val="2"/>
      <charset val="238"/>
    </font>
    <font>
      <sz val="12"/>
      <color theme="1"/>
      <name val="Calibri"/>
      <family val="2"/>
      <charset val="238"/>
    </font>
    <font>
      <sz val="12"/>
      <color theme="1"/>
      <name val="Calibri"/>
      <family val="2"/>
      <charset val="238"/>
      <scheme val="minor"/>
    </font>
    <font>
      <b/>
      <sz val="16"/>
      <color theme="1"/>
      <name val="Calibri"/>
      <family val="2"/>
      <scheme val="minor"/>
    </font>
    <font>
      <b/>
      <sz val="16"/>
      <name val="Arial"/>
      <family val="2"/>
    </font>
    <font>
      <b/>
      <sz val="18"/>
      <color theme="1"/>
      <name val="Calibri"/>
      <family val="2"/>
      <scheme val="minor"/>
    </font>
    <font>
      <sz val="11"/>
      <color theme="1"/>
      <name val="Calibri"/>
      <family val="2"/>
      <scheme val="minor"/>
    </font>
    <font>
      <b/>
      <sz val="18"/>
      <name val="Arial"/>
      <family val="2"/>
    </font>
    <font>
      <sz val="12"/>
      <color theme="1"/>
      <name val="Calibri"/>
      <family val="2"/>
      <scheme val="minor"/>
    </font>
    <font>
      <sz val="10"/>
      <color indexed="8"/>
      <name val="Arial"/>
      <family val="2"/>
    </font>
    <font>
      <sz val="12"/>
      <name val="Arial"/>
      <family val="2"/>
      <charset val="238"/>
    </font>
    <font>
      <b/>
      <sz val="12"/>
      <color theme="1"/>
      <name val="Calibri"/>
      <family val="2"/>
      <charset val="238"/>
    </font>
    <font>
      <sz val="12"/>
      <color rgb="FFFF0000"/>
      <name val="Arial"/>
      <family val="2"/>
      <charset val="238"/>
    </font>
    <font>
      <sz val="12"/>
      <color rgb="FFFF0000"/>
      <name val="Arial"/>
      <family val="2"/>
    </font>
    <font>
      <sz val="12"/>
      <name val="Times New Roman"/>
      <family val="1"/>
    </font>
    <font>
      <b/>
      <sz val="12"/>
      <name val="Times New Roman"/>
      <family val="1"/>
    </font>
    <font>
      <sz val="12"/>
      <color theme="1"/>
      <name val="Arial"/>
      <family val="2"/>
    </font>
    <font>
      <b/>
      <sz val="12"/>
      <color theme="1"/>
      <name val="Arial"/>
      <family val="2"/>
    </font>
    <font>
      <b/>
      <sz val="10"/>
      <name val="Arial"/>
      <family val="2"/>
    </font>
    <font>
      <b/>
      <sz val="16"/>
      <color theme="1"/>
      <name val="Calibri"/>
      <family val="2"/>
      <charset val="238"/>
      <scheme val="minor"/>
    </font>
    <font>
      <sz val="11"/>
      <name val="Arial"/>
      <family val="2"/>
      <charset val="238"/>
    </font>
    <font>
      <sz val="16"/>
      <color theme="1"/>
      <name val="Calibri"/>
      <family val="2"/>
      <charset val="238"/>
      <scheme val="minor"/>
    </font>
    <font>
      <sz val="18"/>
      <color theme="1"/>
      <name val="Calibri"/>
      <family val="2"/>
      <charset val="238"/>
      <scheme val="minor"/>
    </font>
    <font>
      <sz val="10"/>
      <name val="Arial"/>
      <family val="2"/>
    </font>
    <font>
      <sz val="9"/>
      <name val="Times New Roman"/>
      <family val="1"/>
    </font>
    <font>
      <b/>
      <sz val="10"/>
      <name val="Times New Roman"/>
      <family val="1"/>
    </font>
    <font>
      <sz val="10"/>
      <name val="Times New Roman"/>
      <family val="1"/>
    </font>
    <font>
      <sz val="9"/>
      <color indexed="8"/>
      <name val="Times New Roman"/>
      <family val="1"/>
    </font>
    <font>
      <sz val="8"/>
      <name val="Arial"/>
      <family val="2"/>
    </font>
    <font>
      <sz val="10"/>
      <name val="Arial CE"/>
      <charset val="238"/>
    </font>
    <font>
      <sz val="12"/>
      <name val="Times"/>
      <family val="1"/>
    </font>
    <font>
      <sz val="9"/>
      <name val="Times"/>
      <family val="1"/>
    </font>
    <font>
      <u/>
      <sz val="10"/>
      <color indexed="12"/>
      <name val="Arial"/>
      <family val="2"/>
    </font>
    <font>
      <sz val="10"/>
      <name val="CTimesRoman"/>
    </font>
    <font>
      <sz val="10"/>
      <name val="Tms Rmn"/>
    </font>
    <font>
      <sz val="12"/>
      <name val="Tms Rmn"/>
    </font>
    <font>
      <b/>
      <sz val="10"/>
      <name val="Tms Rmn"/>
    </font>
    <font>
      <b/>
      <i/>
      <sz val="10"/>
      <name val="Times New Roman"/>
      <family val="1"/>
    </font>
    <font>
      <vertAlign val="superscript"/>
      <sz val="9"/>
      <color indexed="8"/>
      <name val="Times New Roman"/>
      <family val="1"/>
    </font>
    <font>
      <b/>
      <sz val="18"/>
      <name val="Arial CE"/>
      <charset val="238"/>
    </font>
    <font>
      <b/>
      <sz val="12"/>
      <name val="Arial CE"/>
      <charset val="238"/>
    </font>
    <font>
      <sz val="12"/>
      <color indexed="24"/>
      <name val="Modern"/>
      <family val="3"/>
      <charset val="255"/>
    </font>
    <font>
      <b/>
      <sz val="18"/>
      <color indexed="24"/>
      <name val="Modern"/>
      <family val="3"/>
      <charset val="255"/>
    </font>
    <font>
      <b/>
      <sz val="12"/>
      <color indexed="24"/>
      <name val="Modern"/>
      <family val="3"/>
      <charset val="255"/>
    </font>
    <font>
      <sz val="11"/>
      <color rgb="FF000000"/>
      <name val="Calibri"/>
      <family val="2"/>
    </font>
    <font>
      <sz val="11"/>
      <color indexed="8"/>
      <name val="Calibri"/>
      <family val="2"/>
    </font>
    <font>
      <b/>
      <sz val="13"/>
      <name val="Arial"/>
      <family val="2"/>
    </font>
    <font>
      <sz val="13"/>
      <name val="Arial"/>
      <family val="2"/>
    </font>
    <font>
      <sz val="12"/>
      <color theme="1"/>
      <name val="Times New Roman"/>
      <family val="1"/>
    </font>
    <font>
      <b/>
      <sz val="14"/>
      <color theme="1"/>
      <name val="Calibri"/>
      <family val="2"/>
      <charset val="238"/>
      <scheme val="minor"/>
    </font>
    <font>
      <sz val="12"/>
      <name val="Calibri"/>
      <family val="2"/>
      <charset val="238"/>
    </font>
    <font>
      <sz val="11"/>
      <name val="Arial"/>
      <family val="2"/>
    </font>
    <font>
      <b/>
      <i/>
      <sz val="14"/>
      <color theme="1"/>
      <name val="Calibri"/>
      <family val="2"/>
      <scheme val="minor"/>
    </font>
    <font>
      <b/>
      <sz val="14"/>
      <name val="Arial"/>
      <family val="2"/>
    </font>
    <font>
      <b/>
      <sz val="11"/>
      <name val="Arial"/>
      <family val="2"/>
      <charset val="238"/>
    </font>
    <font>
      <b/>
      <sz val="10"/>
      <name val="Arial"/>
      <family val="2"/>
      <charset val="238"/>
    </font>
    <font>
      <b/>
      <sz val="14"/>
      <name val="Arial"/>
      <family val="2"/>
      <charset val="238"/>
    </font>
    <font>
      <sz val="8"/>
      <name val="Arial"/>
      <family val="2"/>
      <charset val="238"/>
    </font>
    <font>
      <sz val="10"/>
      <color indexed="8"/>
      <name val="Arial"/>
      <family val="2"/>
      <charset val="238"/>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Times"/>
      <family val="1"/>
    </font>
    <font>
      <sz val="9"/>
      <name val="Times"/>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Times New Roman"/>
      <family val="1"/>
      <charset val="238"/>
    </font>
    <font>
      <b/>
      <sz val="11"/>
      <name val="Arial"/>
      <family val="2"/>
    </font>
    <font>
      <b/>
      <sz val="11"/>
      <color theme="1"/>
      <name val="Calibri"/>
      <family val="2"/>
      <scheme val="minor"/>
    </font>
    <font>
      <sz val="11"/>
      <name val="Times New Roman"/>
      <family val="1"/>
    </font>
    <font>
      <sz val="12"/>
      <color theme="1"/>
      <name val="Arial"/>
      <family val="2"/>
      <charset val="238"/>
    </font>
    <font>
      <sz val="13"/>
      <color theme="1"/>
      <name val="Arial"/>
      <family val="2"/>
    </font>
    <font>
      <b/>
      <sz val="12"/>
      <color theme="1"/>
      <name val="Arial"/>
      <family val="2"/>
      <charset val="238"/>
    </font>
    <font>
      <b/>
      <sz val="16"/>
      <color theme="1"/>
      <name val="Arial"/>
      <family val="2"/>
    </font>
    <font>
      <sz val="11"/>
      <name val="Calibri"/>
      <family val="2"/>
      <scheme val="minor"/>
    </font>
    <font>
      <sz val="14"/>
      <color theme="1"/>
      <name val="Calibri"/>
      <family val="2"/>
      <charset val="238"/>
      <scheme val="minor"/>
    </font>
    <font>
      <sz val="14"/>
      <name val="Calibri"/>
      <family val="2"/>
      <charset val="238"/>
      <scheme val="minor"/>
    </font>
    <font>
      <sz val="12"/>
      <name val="Calibri"/>
      <family val="2"/>
      <charset val="238"/>
      <scheme val="minor"/>
    </font>
    <font>
      <b/>
      <sz val="12"/>
      <color rgb="FFFF0000"/>
      <name val="Arial"/>
      <family val="2"/>
    </font>
    <font>
      <b/>
      <sz val="9"/>
      <name val="Arial"/>
      <family val="2"/>
    </font>
    <font>
      <sz val="9"/>
      <name val="Arial"/>
      <family val="2"/>
    </font>
    <font>
      <sz val="13"/>
      <color rgb="FFFF0000"/>
      <name val="Arial"/>
      <family val="2"/>
    </font>
    <font>
      <b/>
      <sz val="10"/>
      <color theme="1"/>
      <name val="Arial"/>
      <family val="2"/>
    </font>
  </fonts>
  <fills count="44">
    <fill>
      <patternFill patternType="none"/>
    </fill>
    <fill>
      <patternFill patternType="gray125"/>
    </fill>
    <fill>
      <patternFill patternType="solid">
        <fgColor theme="2" tint="-0.249977111117893"/>
        <bgColor rgb="FF000000"/>
      </patternFill>
    </fill>
    <fill>
      <patternFill patternType="solid">
        <fgColor rgb="FFFFFFFF"/>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bgColor rgb="FF000000"/>
      </patternFill>
    </fill>
    <fill>
      <patternFill patternType="solid">
        <fgColor theme="8" tint="0.79998168889431442"/>
        <bgColor indexed="65"/>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indexed="46"/>
        <bgColor indexed="64"/>
      </patternFill>
    </fill>
    <fill>
      <patternFill patternType="solid">
        <fgColor indexed="45"/>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16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dotted">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dotted">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style="medium">
        <color indexed="64"/>
      </left>
      <right/>
      <top/>
      <bottom style="dotted">
        <color indexed="64"/>
      </bottom>
      <diagonal/>
    </border>
    <border>
      <left style="medium">
        <color indexed="64"/>
      </left>
      <right/>
      <top style="dotted">
        <color indexed="64"/>
      </top>
      <bottom style="medium">
        <color indexed="64"/>
      </bottom>
      <diagonal/>
    </border>
    <border>
      <left/>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medium">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medium">
        <color indexed="64"/>
      </left>
      <right style="medium">
        <color indexed="64"/>
      </right>
      <top style="dotted">
        <color indexed="64"/>
      </top>
      <bottom/>
      <diagonal/>
    </border>
    <border>
      <left style="medium">
        <color indexed="64"/>
      </left>
      <right style="dotted">
        <color indexed="64"/>
      </right>
      <top/>
      <bottom style="dotted">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right style="medium">
        <color indexed="64"/>
      </right>
      <top/>
      <bottom/>
      <diagonal/>
    </border>
    <border>
      <left/>
      <right/>
      <top/>
      <bottom style="dotted">
        <color indexed="64"/>
      </bottom>
      <diagonal/>
    </border>
    <border>
      <left/>
      <right style="medium">
        <color indexed="64"/>
      </right>
      <top style="dotted">
        <color indexed="64"/>
      </top>
      <bottom/>
      <diagonal/>
    </border>
    <border>
      <left style="medium">
        <color indexed="64"/>
      </left>
      <right style="dotted">
        <color indexed="64"/>
      </right>
      <top/>
      <bottom style="medium">
        <color indexed="64"/>
      </bottom>
      <diagonal/>
    </border>
    <border>
      <left/>
      <right/>
      <top/>
      <bottom style="medium">
        <color indexed="64"/>
      </bottom>
      <diagonal/>
    </border>
    <border>
      <left style="medium">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double">
        <color indexed="64"/>
      </top>
      <bottom/>
      <diagonal/>
    </border>
    <border>
      <left style="medium">
        <color indexed="64"/>
      </left>
      <right style="dotted">
        <color indexed="64"/>
      </right>
      <top/>
      <bottom/>
      <diagonal/>
    </border>
    <border>
      <left style="medium">
        <color indexed="64"/>
      </left>
      <right style="dotted">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top style="dotted">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22"/>
      </left>
      <right style="thin">
        <color indexed="22"/>
      </right>
      <top style="thin">
        <color indexed="22"/>
      </top>
      <bottom style="thin">
        <color indexed="22"/>
      </bottom>
      <diagonal/>
    </border>
    <border>
      <left/>
      <right/>
      <top style="double">
        <color indexed="8"/>
      </top>
      <bottom/>
      <diagonal/>
    </border>
    <border>
      <left/>
      <right/>
      <top/>
      <bottom style="thin">
        <color indexed="64"/>
      </bottom>
      <diagonal/>
    </border>
    <border>
      <left/>
      <right/>
      <top style="thin">
        <color indexed="64"/>
      </top>
      <bottom style="double">
        <color indexed="64"/>
      </bottom>
      <diagonal/>
    </border>
    <border>
      <left style="dotted">
        <color indexed="64"/>
      </left>
      <right style="medium">
        <color indexed="64"/>
      </right>
      <top/>
      <bottom style="dotted">
        <color indexed="64"/>
      </bottom>
      <diagonal/>
    </border>
    <border>
      <left style="thick">
        <color indexed="64"/>
      </left>
      <right style="thin">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medium">
        <color indexed="64"/>
      </right>
      <top style="medium">
        <color indexed="64"/>
      </top>
      <bottom style="dashDotDot">
        <color indexed="64"/>
      </bottom>
      <diagonal/>
    </border>
    <border>
      <left style="medium">
        <color indexed="64"/>
      </left>
      <right style="medium">
        <color indexed="64"/>
      </right>
      <top style="dashDotDot">
        <color indexed="64"/>
      </top>
      <bottom style="dashDotDot">
        <color indexed="64"/>
      </bottom>
      <diagonal/>
    </border>
    <border>
      <left style="medium">
        <color indexed="64"/>
      </left>
      <right style="medium">
        <color indexed="64"/>
      </right>
      <top style="dashDotDot">
        <color indexed="64"/>
      </top>
      <bottom style="medium">
        <color indexed="64"/>
      </bottom>
      <diagonal/>
    </border>
    <border>
      <left style="thin">
        <color indexed="64"/>
      </left>
      <right style="medium">
        <color indexed="64"/>
      </right>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top/>
      <bottom style="medium">
        <color indexed="64"/>
      </bottom>
      <diagonal/>
    </border>
    <border>
      <left/>
      <right style="dotted">
        <color indexed="64"/>
      </right>
      <top/>
      <bottom style="dotted">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style="double">
        <color theme="3"/>
      </left>
      <right style="double">
        <color theme="3"/>
      </right>
      <top style="double">
        <color theme="3"/>
      </top>
      <bottom style="double">
        <color theme="3"/>
      </bottom>
      <diagonal/>
    </border>
    <border>
      <left style="double">
        <color theme="3"/>
      </left>
      <right style="double">
        <color theme="3"/>
      </right>
      <top style="double">
        <color theme="3"/>
      </top>
      <bottom style="dotted">
        <color theme="3"/>
      </bottom>
      <diagonal/>
    </border>
    <border>
      <left style="double">
        <color theme="3"/>
      </left>
      <right style="double">
        <color theme="3"/>
      </right>
      <top style="dotted">
        <color theme="3"/>
      </top>
      <bottom style="dotted">
        <color theme="3"/>
      </bottom>
      <diagonal/>
    </border>
    <border>
      <left style="double">
        <color theme="3"/>
      </left>
      <right style="double">
        <color theme="3"/>
      </right>
      <top style="dotted">
        <color theme="3"/>
      </top>
      <bottom style="double">
        <color theme="3"/>
      </bottom>
      <diagonal/>
    </border>
    <border>
      <left style="double">
        <color theme="3"/>
      </left>
      <right style="double">
        <color theme="3"/>
      </right>
      <top/>
      <bottom style="double">
        <color theme="3"/>
      </bottom>
      <diagonal/>
    </border>
    <border>
      <left style="double">
        <color theme="3"/>
      </left>
      <right style="double">
        <color theme="3"/>
      </right>
      <top/>
      <bottom style="dotted">
        <color theme="3"/>
      </bottom>
      <diagonal/>
    </border>
    <border>
      <left/>
      <right/>
      <top style="dotted">
        <color indexed="64"/>
      </top>
      <bottom/>
      <diagonal/>
    </border>
    <border>
      <left style="medium">
        <color indexed="64"/>
      </left>
      <right style="thin">
        <color indexed="64"/>
      </right>
      <top style="dotted">
        <color indexed="64"/>
      </top>
      <bottom/>
      <diagonal/>
    </border>
    <border>
      <left style="thin">
        <color indexed="64"/>
      </left>
      <right/>
      <top style="dotted">
        <color indexed="64"/>
      </top>
      <bottom/>
      <diagonal/>
    </border>
    <border>
      <left/>
      <right style="medium">
        <color indexed="64"/>
      </right>
      <top style="hair">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style="medium">
        <color indexed="64"/>
      </right>
      <top style="medium">
        <color indexed="64"/>
      </top>
      <bottom style="dotted">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medium">
        <color indexed="64"/>
      </left>
      <right style="dashDotDot">
        <color indexed="64"/>
      </right>
      <top style="medium">
        <color indexed="64"/>
      </top>
      <bottom style="dotted">
        <color indexed="64"/>
      </bottom>
      <diagonal/>
    </border>
    <border>
      <left style="medium">
        <color indexed="64"/>
      </left>
      <right style="dashDotDot">
        <color indexed="64"/>
      </right>
      <top style="dotted">
        <color indexed="64"/>
      </top>
      <bottom style="dotted">
        <color indexed="64"/>
      </bottom>
      <diagonal/>
    </border>
    <border>
      <left style="medium">
        <color indexed="64"/>
      </left>
      <right style="dashDotDot">
        <color indexed="64"/>
      </right>
      <top style="dotted">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ouble">
        <color theme="3"/>
      </left>
      <right/>
      <top style="double">
        <color theme="3"/>
      </top>
      <bottom style="double">
        <color theme="3"/>
      </bottom>
      <diagonal/>
    </border>
    <border>
      <left style="double">
        <color theme="3"/>
      </left>
      <right/>
      <top style="double">
        <color theme="3"/>
      </top>
      <bottom style="dotted">
        <color theme="3"/>
      </bottom>
      <diagonal/>
    </border>
    <border>
      <left style="double">
        <color theme="3"/>
      </left>
      <right/>
      <top style="dotted">
        <color theme="3"/>
      </top>
      <bottom style="dotted">
        <color theme="3"/>
      </bottom>
      <diagonal/>
    </border>
    <border>
      <left style="double">
        <color theme="3"/>
      </left>
      <right/>
      <top style="dotted">
        <color theme="3"/>
      </top>
      <bottom style="double">
        <color theme="3"/>
      </bottom>
      <diagonal/>
    </border>
    <border>
      <left style="double">
        <color theme="3"/>
      </left>
      <right/>
      <top/>
      <bottom style="dotted">
        <color theme="3"/>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hair">
        <color indexed="64"/>
      </right>
      <top style="medium">
        <color indexed="64"/>
      </top>
      <bottom style="medium">
        <color indexed="64"/>
      </bottom>
      <diagonal/>
    </border>
    <border>
      <left/>
      <right style="double">
        <color theme="3"/>
      </right>
      <top style="double">
        <color theme="3"/>
      </top>
      <bottom style="double">
        <color theme="3"/>
      </bottom>
      <diagonal/>
    </border>
    <border>
      <left/>
      <right style="double">
        <color theme="3"/>
      </right>
      <top style="double">
        <color theme="3"/>
      </top>
      <bottom style="dotted">
        <color theme="3"/>
      </bottom>
      <diagonal/>
    </border>
    <border>
      <left/>
      <right style="double">
        <color theme="3"/>
      </right>
      <top style="dotted">
        <color theme="3"/>
      </top>
      <bottom style="dotted">
        <color theme="3"/>
      </bottom>
      <diagonal/>
    </border>
    <border>
      <left/>
      <right style="double">
        <color theme="3"/>
      </right>
      <top style="dotted">
        <color theme="3"/>
      </top>
      <bottom style="double">
        <color theme="3"/>
      </bottom>
      <diagonal/>
    </border>
    <border>
      <left/>
      <right style="double">
        <color theme="3"/>
      </right>
      <top/>
      <bottom style="dotted">
        <color theme="3"/>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theme="3"/>
      </top>
      <bottom style="double">
        <color theme="3"/>
      </bottom>
      <diagonal/>
    </border>
    <border>
      <left style="medium">
        <color indexed="64"/>
      </left>
      <right style="medium">
        <color indexed="64"/>
      </right>
      <top style="double">
        <color theme="3"/>
      </top>
      <bottom style="dotted">
        <color theme="3"/>
      </bottom>
      <diagonal/>
    </border>
    <border>
      <left style="medium">
        <color indexed="64"/>
      </left>
      <right style="medium">
        <color indexed="64"/>
      </right>
      <top style="dotted">
        <color theme="3"/>
      </top>
      <bottom style="dotted">
        <color theme="3"/>
      </bottom>
      <diagonal/>
    </border>
    <border>
      <left style="medium">
        <color indexed="64"/>
      </left>
      <right style="medium">
        <color indexed="64"/>
      </right>
      <top style="dotted">
        <color theme="3"/>
      </top>
      <bottom style="double">
        <color theme="3"/>
      </bottom>
      <diagonal/>
    </border>
    <border>
      <left style="medium">
        <color indexed="64"/>
      </left>
      <right style="medium">
        <color indexed="64"/>
      </right>
      <top/>
      <bottom style="dotted">
        <color theme="3"/>
      </bottom>
      <diagonal/>
    </border>
    <border>
      <left style="medium">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medium">
        <color indexed="64"/>
      </right>
      <top style="dotted">
        <color indexed="64"/>
      </top>
      <bottom style="dotted">
        <color indexed="64"/>
      </bottom>
      <diagonal/>
    </border>
    <border>
      <left style="medium">
        <color indexed="64"/>
      </left>
      <right style="hair">
        <color indexed="64"/>
      </right>
      <top style="dotted">
        <color indexed="64"/>
      </top>
      <bottom style="medium">
        <color indexed="64"/>
      </bottom>
      <diagonal/>
    </border>
    <border>
      <left style="hair">
        <color indexed="64"/>
      </left>
      <right style="hair">
        <color indexed="64"/>
      </right>
      <top style="dotted">
        <color indexed="64"/>
      </top>
      <bottom style="medium">
        <color indexed="64"/>
      </bottom>
      <diagonal/>
    </border>
    <border>
      <left style="hair">
        <color indexed="64"/>
      </left>
      <right style="medium">
        <color indexed="64"/>
      </right>
      <top style="dotted">
        <color indexed="64"/>
      </top>
      <bottom style="medium">
        <color indexed="64"/>
      </bottom>
      <diagonal/>
    </border>
    <border>
      <left/>
      <right style="medium">
        <color indexed="64"/>
      </right>
      <top style="medium">
        <color indexed="64"/>
      </top>
      <bottom style="hair">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dotted">
        <color indexed="64"/>
      </right>
      <top style="dotted">
        <color indexed="64"/>
      </top>
      <bottom style="medium">
        <color indexed="64"/>
      </bottom>
      <diagonal/>
    </border>
  </borders>
  <cellStyleXfs count="338">
    <xf numFmtId="0" fontId="0" fillId="0" borderId="0"/>
    <xf numFmtId="43" fontId="3" fillId="0" borderId="0" applyFont="0" applyFill="0" applyBorder="0" applyAlignment="0" applyProtection="0"/>
    <xf numFmtId="0" fontId="5" fillId="0" borderId="0"/>
    <xf numFmtId="0" fontId="9" fillId="0" borderId="0"/>
    <xf numFmtId="164" fontId="3" fillId="0" borderId="0" applyFont="0" applyFill="0" applyBorder="0" applyAlignment="0" applyProtection="0"/>
    <xf numFmtId="167" fontId="5" fillId="0" borderId="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5" fillId="0" borderId="0" applyFill="0" applyBorder="0" applyAlignment="0" applyProtection="0"/>
    <xf numFmtId="0" fontId="5" fillId="0" borderId="0" applyFill="0" applyBorder="0" applyAlignment="0" applyProtection="0"/>
    <xf numFmtId="167" fontId="5" fillId="0" borderId="0" applyFill="0" applyBorder="0" applyAlignment="0" applyProtection="0"/>
    <xf numFmtId="0"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167" fontId="5" fillId="0" borderId="0" applyFill="0" applyBorder="0" applyAlignment="0" applyProtection="0"/>
    <xf numFmtId="3" fontId="5" fillId="0" borderId="0" applyFill="0" applyBorder="0" applyAlignment="0" applyProtection="0"/>
    <xf numFmtId="5" fontId="5" fillId="0" borderId="0" applyFill="0" applyBorder="0" applyAlignment="0" applyProtection="0"/>
    <xf numFmtId="168" fontId="5" fillId="0" borderId="0" applyFill="0" applyBorder="0" applyAlignment="0" applyProtection="0"/>
    <xf numFmtId="2" fontId="5" fillId="0" borderId="0" applyFill="0" applyBorder="0" applyAlignment="0" applyProtection="0"/>
    <xf numFmtId="0" fontId="19" fillId="0" borderId="0" applyNumberFormat="0" applyFill="0" applyBorder="0" applyAlignment="0" applyProtection="0"/>
    <xf numFmtId="0" fontId="11"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20" fillId="0" borderId="0"/>
    <xf numFmtId="0" fontId="5" fillId="0" borderId="0"/>
    <xf numFmtId="0" fontId="5" fillId="0" borderId="0"/>
    <xf numFmtId="0" fontId="9" fillId="0" borderId="0"/>
    <xf numFmtId="0" fontId="9" fillId="0" borderId="0"/>
    <xf numFmtId="0" fontId="5" fillId="0" borderId="0"/>
    <xf numFmtId="0" fontId="5" fillId="0" borderId="0"/>
    <xf numFmtId="0" fontId="18" fillId="0" borderId="0"/>
    <xf numFmtId="0" fontId="5" fillId="0" borderId="0"/>
    <xf numFmtId="0" fontId="18" fillId="0" borderId="0"/>
    <xf numFmtId="0" fontId="5" fillId="0" borderId="0"/>
    <xf numFmtId="0" fontId="5" fillId="0" borderId="0"/>
    <xf numFmtId="0" fontId="5" fillId="0" borderId="0"/>
    <xf numFmtId="0" fontId="5" fillId="0" borderId="0"/>
    <xf numFmtId="10" fontId="5" fillId="0" borderId="0" applyFill="0" applyBorder="0" applyAlignment="0" applyProtection="0"/>
    <xf numFmtId="10" fontId="5" fillId="0" borderId="0" applyFill="0" applyBorder="0" applyAlignment="0" applyProtection="0"/>
    <xf numFmtId="0" fontId="21" fillId="0" borderId="0">
      <alignment vertical="top"/>
    </xf>
    <xf numFmtId="0" fontId="5" fillId="0" borderId="53" applyNumberFormat="0" applyFill="0" applyAlignment="0" applyProtection="0"/>
    <xf numFmtId="0" fontId="35" fillId="0" borderId="0"/>
    <xf numFmtId="0" fontId="21" fillId="0" borderId="0">
      <alignment vertical="top"/>
    </xf>
    <xf numFmtId="0" fontId="26" fillId="0" borderId="0"/>
    <xf numFmtId="0" fontId="26" fillId="0" borderId="0"/>
    <xf numFmtId="0" fontId="26" fillId="0" borderId="0"/>
    <xf numFmtId="170" fontId="36" fillId="0" borderId="0" applyFont="0" applyFill="0" applyBorder="0" applyAlignment="0" applyProtection="0"/>
    <xf numFmtId="171" fontId="36" fillId="0" borderId="0" applyFont="0" applyFill="0" applyBorder="0" applyAlignment="0" applyProtection="0"/>
    <xf numFmtId="0" fontId="3" fillId="10" borderId="0" applyNumberFormat="0" applyBorder="0" applyAlignment="0" applyProtection="0"/>
    <xf numFmtId="172" fontId="36" fillId="0" borderId="0" applyFont="0" applyFill="0" applyBorder="0" applyAlignment="0" applyProtection="0"/>
    <xf numFmtId="173" fontId="36" fillId="0" borderId="0" applyFont="0" applyFill="0" applyBorder="0" applyAlignment="0" applyProtection="0"/>
    <xf numFmtId="174" fontId="36" fillId="0" borderId="0" applyFont="0" applyFill="0" applyBorder="0" applyAlignment="0" applyProtection="0"/>
    <xf numFmtId="3" fontId="5" fillId="12" borderId="74" applyNumberFormat="0"/>
    <xf numFmtId="0" fontId="41" fillId="0" borderId="75" applyNumberFormat="0" applyFont="0" applyFill="0" applyAlignment="0" applyProtection="0"/>
    <xf numFmtId="0" fontId="42" fillId="0" borderId="0"/>
    <xf numFmtId="164"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3" fontId="5" fillId="0" borderId="0" applyFont="0" applyFill="0" applyBorder="0" applyAlignment="0" applyProtection="0"/>
    <xf numFmtId="175" fontId="43" fillId="0" borderId="0">
      <alignment horizontal="right" vertical="top"/>
    </xf>
    <xf numFmtId="0" fontId="42" fillId="0" borderId="0"/>
    <xf numFmtId="0" fontId="42" fillId="0" borderId="0"/>
    <xf numFmtId="0" fontId="41" fillId="0" borderId="0" applyFont="0" applyFill="0" applyBorder="0" applyAlignment="0" applyProtection="0"/>
    <xf numFmtId="0" fontId="5" fillId="13" borderId="0" applyNumberFormat="0" applyBorder="0" applyProtection="0"/>
    <xf numFmtId="176" fontId="5" fillId="0" borderId="0" applyFont="0" applyFill="0" applyBorder="0" applyAlignment="0" applyProtection="0"/>
    <xf numFmtId="177" fontId="5" fillId="14" borderId="73" applyNumberFormat="0" applyFont="0" applyBorder="0" applyAlignment="0" applyProtection="0">
      <alignment horizontal="right"/>
    </xf>
    <xf numFmtId="3" fontId="41" fillId="0" borderId="0" applyFont="0" applyFill="0" applyBorder="0" applyAlignment="0" applyProtection="0"/>
    <xf numFmtId="3" fontId="41" fillId="0" borderId="0" applyFont="0" applyFill="0" applyBorder="0" applyAlignment="0" applyProtection="0"/>
    <xf numFmtId="38" fontId="40" fillId="13" borderId="0" applyNumberFormat="0" applyBorder="0" applyAlignment="0" applyProtection="0"/>
    <xf numFmtId="0" fontId="44" fillId="0" borderId="0" applyNumberFormat="0" applyFill="0" applyBorder="0" applyAlignment="0" applyProtection="0">
      <alignment vertical="top"/>
      <protection locked="0"/>
    </xf>
    <xf numFmtId="0" fontId="5" fillId="15" borderId="74" applyNumberFormat="0" applyBorder="0" applyProtection="0"/>
    <xf numFmtId="167" fontId="36" fillId="0" borderId="0" applyFont="0" applyFill="0" applyBorder="0" applyAlignment="0" applyProtection="0"/>
    <xf numFmtId="3" fontId="36" fillId="0" borderId="0" applyFont="0" applyFill="0" applyBorder="0" applyAlignment="0" applyProtection="0"/>
    <xf numFmtId="10" fontId="40" fillId="11" borderId="72" applyNumberFormat="0" applyBorder="0" applyAlignment="0" applyProtection="0"/>
    <xf numFmtId="3" fontId="5" fillId="16" borderId="0" applyNumberFormat="0" applyBorder="0"/>
    <xf numFmtId="167" fontId="45" fillId="0" borderId="0"/>
    <xf numFmtId="178" fontId="41" fillId="0" borderId="0" applyFont="0" applyFill="0" applyBorder="0" applyAlignment="0" applyProtection="0"/>
    <xf numFmtId="179" fontId="38" fillId="0" borderId="0" applyFont="0" applyFill="0" applyBorder="0" applyAlignment="0" applyProtection="0"/>
    <xf numFmtId="180" fontId="38" fillId="0" borderId="0" applyFont="0" applyFill="0" applyBorder="0" applyAlignment="0" applyProtection="0"/>
    <xf numFmtId="41" fontId="38" fillId="0" borderId="0" applyFont="0" applyFill="0" applyBorder="0" applyAlignment="0" applyProtection="0"/>
    <xf numFmtId="43" fontId="38" fillId="0" borderId="0" applyFont="0" applyFill="0" applyBorder="0" applyAlignment="0" applyProtection="0"/>
    <xf numFmtId="5" fontId="41" fillId="0" borderId="0" applyFont="0" applyFill="0" applyBorder="0" applyAlignment="0" applyProtection="0"/>
    <xf numFmtId="0" fontId="5" fillId="17" borderId="74" applyNumberFormat="0"/>
    <xf numFmtId="3" fontId="5" fillId="18" borderId="74" applyNumberFormat="0" applyFont="0" applyAlignment="0"/>
    <xf numFmtId="181" fontId="38" fillId="0" borderId="0" applyFont="0" applyFill="0" applyBorder="0" applyAlignment="0" applyProtection="0"/>
    <xf numFmtId="182" fontId="38" fillId="0" borderId="0" applyFont="0" applyFill="0" applyBorder="0" applyAlignment="0" applyProtection="0"/>
    <xf numFmtId="42" fontId="38" fillId="0" borderId="0" applyFont="0" applyFill="0" applyBorder="0" applyAlignment="0" applyProtection="0"/>
    <xf numFmtId="44" fontId="38" fillId="0" borderId="0" applyFont="0" applyFill="0" applyBorder="0" applyAlignment="0" applyProtection="0"/>
    <xf numFmtId="0" fontId="46" fillId="0" borderId="0"/>
    <xf numFmtId="0" fontId="47" fillId="0" borderId="0"/>
    <xf numFmtId="0" fontId="42" fillId="0" borderId="0"/>
    <xf numFmtId="0" fontId="42" fillId="0" borderId="0"/>
    <xf numFmtId="0" fontId="42" fillId="0" borderId="0"/>
    <xf numFmtId="0" fontId="42" fillId="0" borderId="0"/>
    <xf numFmtId="0" fontId="18" fillId="0" borderId="0"/>
    <xf numFmtId="0" fontId="5" fillId="0" borderId="0"/>
    <xf numFmtId="0" fontId="18" fillId="0" borderId="0"/>
    <xf numFmtId="0" fontId="5" fillId="0" borderId="0"/>
    <xf numFmtId="0" fontId="5" fillId="0" borderId="0">
      <alignment vertical="top"/>
    </xf>
    <xf numFmtId="0" fontId="9" fillId="0" borderId="0"/>
    <xf numFmtId="0" fontId="5" fillId="0" borderId="0"/>
    <xf numFmtId="0" fontId="5" fillId="0" borderId="0"/>
    <xf numFmtId="0" fontId="5" fillId="0" borderId="0">
      <alignment vertical="top"/>
    </xf>
    <xf numFmtId="0" fontId="18" fillId="0" borderId="0"/>
    <xf numFmtId="183" fontId="38" fillId="0" borderId="0" applyFill="0" applyBorder="0" applyAlignment="0" applyProtection="0">
      <alignment horizontal="right"/>
    </xf>
    <xf numFmtId="40" fontId="21" fillId="11" borderId="0">
      <alignment horizontal="right"/>
    </xf>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84" fontId="36" fillId="0" borderId="0" applyFont="0" applyFill="0" applyBorder="0" applyAlignment="0" applyProtection="0"/>
    <xf numFmtId="185" fontId="36" fillId="0" borderId="0" applyFont="0" applyFill="0" applyBorder="0" applyAlignment="0" applyProtection="0"/>
    <xf numFmtId="186" fontId="36" fillId="0" borderId="0" applyFont="0" applyFill="0" applyBorder="0" applyAlignment="0" applyProtection="0"/>
    <xf numFmtId="2" fontId="41" fillId="0" borderId="0" applyFont="0" applyFill="0" applyBorder="0" applyAlignment="0" applyProtection="0"/>
    <xf numFmtId="187" fontId="38" fillId="0" borderId="0" applyFill="0" applyBorder="0" applyAlignment="0">
      <alignment horizontal="centerContinuous"/>
    </xf>
    <xf numFmtId="3" fontId="5" fillId="19" borderId="74" applyNumberFormat="0"/>
    <xf numFmtId="0" fontId="36" fillId="0" borderId="0"/>
    <xf numFmtId="0" fontId="48" fillId="0" borderId="0"/>
    <xf numFmtId="0" fontId="18" fillId="0" borderId="0"/>
    <xf numFmtId="0" fontId="21" fillId="0" borderId="0">
      <alignment vertical="top"/>
    </xf>
    <xf numFmtId="0" fontId="5" fillId="0" borderId="0" applyNumberFormat="0"/>
    <xf numFmtId="0" fontId="37" fillId="0" borderId="0" applyNumberFormat="0" applyFont="0" applyFill="0" applyBorder="0" applyAlignment="0" applyProtection="0">
      <alignment vertical="top"/>
    </xf>
    <xf numFmtId="0" fontId="49" fillId="0" borderId="0" applyNumberFormat="0" applyFont="0" applyFill="0" applyBorder="0" applyAlignment="0" applyProtection="0">
      <alignment vertical="top"/>
    </xf>
    <xf numFmtId="0" fontId="49" fillId="0" borderId="0" applyNumberFormat="0" applyFont="0" applyFill="0" applyBorder="0" applyAlignment="0" applyProtection="0">
      <alignment vertical="top"/>
    </xf>
    <xf numFmtId="0" fontId="37" fillId="0" borderId="0" applyNumberFormat="0" applyFont="0" applyFill="0" applyBorder="0" applyAlignment="0" applyProtection="0"/>
    <xf numFmtId="0" fontId="37" fillId="0" borderId="0" applyNumberFormat="0" applyFont="0" applyFill="0" applyBorder="0" applyAlignment="0" applyProtection="0">
      <alignment horizontal="left" vertical="top"/>
    </xf>
    <xf numFmtId="0" fontId="37" fillId="0" borderId="0" applyNumberFormat="0" applyFont="0" applyFill="0" applyBorder="0" applyAlignment="0" applyProtection="0">
      <alignment horizontal="left" vertical="top"/>
    </xf>
    <xf numFmtId="0" fontId="37" fillId="0" borderId="0" applyNumberFormat="0" applyFont="0" applyFill="0" applyBorder="0" applyAlignment="0" applyProtection="0">
      <alignment horizontal="left" vertical="top"/>
    </xf>
    <xf numFmtId="0" fontId="38" fillId="0" borderId="0"/>
    <xf numFmtId="0" fontId="50" fillId="0" borderId="0">
      <alignment horizontal="left" wrapText="1"/>
    </xf>
    <xf numFmtId="0" fontId="39" fillId="0" borderId="76" applyNumberFormat="0" applyFont="0" applyFill="0" applyBorder="0" applyAlignment="0" applyProtection="0">
      <alignment horizontal="center" wrapText="1"/>
    </xf>
    <xf numFmtId="188" fontId="36" fillId="0" borderId="0" applyNumberFormat="0" applyFont="0" applyFill="0" applyBorder="0" applyAlignment="0" applyProtection="0">
      <alignment horizontal="right"/>
    </xf>
    <xf numFmtId="0" fontId="39" fillId="0" borderId="0" applyNumberFormat="0" applyFont="0" applyFill="0" applyBorder="0" applyAlignment="0" applyProtection="0">
      <alignment horizontal="left" indent="1"/>
    </xf>
    <xf numFmtId="189" fontId="39" fillId="0" borderId="0" applyNumberFormat="0" applyFont="0" applyFill="0" applyBorder="0" applyAlignment="0" applyProtection="0"/>
    <xf numFmtId="0" fontId="38" fillId="0" borderId="76" applyNumberFormat="0" applyFont="0" applyFill="0" applyAlignment="0" applyProtection="0">
      <alignment horizontal="center"/>
    </xf>
    <xf numFmtId="0" fontId="38" fillId="0" borderId="0" applyNumberFormat="0" applyFont="0" applyFill="0" applyBorder="0" applyAlignment="0" applyProtection="0">
      <alignment horizontal="left" wrapText="1" indent="1"/>
    </xf>
    <xf numFmtId="0" fontId="39" fillId="0" borderId="0" applyNumberFormat="0" applyFont="0" applyFill="0" applyBorder="0" applyAlignment="0" applyProtection="0">
      <alignment horizontal="left" indent="1"/>
    </xf>
    <xf numFmtId="0" fontId="38" fillId="0" borderId="0" applyNumberFormat="0" applyFont="0" applyFill="0" applyBorder="0" applyAlignment="0" applyProtection="0">
      <alignment horizontal="left" wrapText="1" indent="2"/>
    </xf>
    <xf numFmtId="190" fontId="38" fillId="0" borderId="0">
      <alignment horizontal="right"/>
    </xf>
    <xf numFmtId="0" fontId="51" fillId="0" borderId="0" applyNumberFormat="0" applyFill="0" applyBorder="0" applyAlignment="0" applyProtection="0"/>
    <xf numFmtId="0" fontId="52" fillId="0" borderId="0" applyNumberFormat="0" applyFill="0" applyBorder="0" applyAlignment="0" applyProtection="0"/>
    <xf numFmtId="191" fontId="26" fillId="0" borderId="0">
      <alignment horizontal="right"/>
    </xf>
    <xf numFmtId="0" fontId="53" fillId="0" borderId="0" applyProtection="0"/>
    <xf numFmtId="192" fontId="53" fillId="0" borderId="0" applyProtection="0"/>
    <xf numFmtId="0" fontId="54" fillId="0" borderId="0" applyProtection="0"/>
    <xf numFmtId="0" fontId="55" fillId="0" borderId="0" applyProtection="0"/>
    <xf numFmtId="0" fontId="53" fillId="0" borderId="77" applyProtection="0"/>
    <xf numFmtId="0" fontId="53" fillId="0" borderId="0"/>
    <xf numFmtId="10" fontId="53" fillId="0" borderId="0" applyProtection="0"/>
    <xf numFmtId="0" fontId="53" fillId="0" borderId="0"/>
    <xf numFmtId="2" fontId="53" fillId="0" borderId="0" applyProtection="0"/>
    <xf numFmtId="4" fontId="53" fillId="0" borderId="0" applyProtection="0"/>
    <xf numFmtId="0" fontId="56" fillId="0" borderId="0"/>
    <xf numFmtId="9" fontId="57"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xf numFmtId="0" fontId="70" fillId="0" borderId="0">
      <alignment vertical="top"/>
    </xf>
    <xf numFmtId="0" fontId="70" fillId="0" borderId="0">
      <alignment vertical="top"/>
    </xf>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0" fontId="57" fillId="28" borderId="0" applyNumberFormat="0" applyBorder="0" applyAlignment="0" applyProtection="0"/>
    <xf numFmtId="0" fontId="57" fillId="29" borderId="0" applyNumberFormat="0" applyBorder="0" applyAlignment="0" applyProtection="0"/>
    <xf numFmtId="0" fontId="57" fillId="24" borderId="0" applyNumberFormat="0" applyBorder="0" applyAlignment="0" applyProtection="0"/>
    <xf numFmtId="0" fontId="57" fillId="27" borderId="0" applyNumberFormat="0" applyBorder="0" applyAlignment="0" applyProtection="0"/>
    <xf numFmtId="0" fontId="57" fillId="30" borderId="0" applyNumberFormat="0" applyBorder="0" applyAlignment="0" applyProtection="0"/>
    <xf numFmtId="0" fontId="71" fillId="31" borderId="0" applyNumberFormat="0" applyBorder="0" applyAlignment="0" applyProtection="0"/>
    <xf numFmtId="0" fontId="71" fillId="28" borderId="0" applyNumberFormat="0" applyBorder="0" applyAlignment="0" applyProtection="0"/>
    <xf numFmtId="0" fontId="71" fillId="29"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71" fillId="3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2" borderId="0" applyNumberFormat="0" applyBorder="0" applyAlignment="0" applyProtection="0"/>
    <xf numFmtId="0" fontId="71" fillId="33" borderId="0" applyNumberFormat="0" applyBorder="0" applyAlignment="0" applyProtection="0"/>
    <xf numFmtId="0" fontId="71" fillId="38" borderId="0" applyNumberFormat="0" applyBorder="0" applyAlignment="0" applyProtection="0"/>
    <xf numFmtId="0" fontId="72" fillId="22" borderId="0" applyNumberFormat="0" applyBorder="0" applyAlignment="0" applyProtection="0"/>
    <xf numFmtId="3" fontId="9" fillId="12" borderId="74" applyNumberFormat="0"/>
    <xf numFmtId="0" fontId="73" fillId="39" borderId="100" applyNumberFormat="0" applyAlignment="0" applyProtection="0"/>
    <xf numFmtId="0" fontId="74" fillId="40" borderId="101" applyNumberFormat="0" applyAlignment="0" applyProtection="0"/>
    <xf numFmtId="0" fontId="75" fillId="0" borderId="0"/>
    <xf numFmtId="43" fontId="5" fillId="0" borderId="0" applyFont="0" applyFill="0" applyBorder="0" applyAlignment="0" applyProtection="0"/>
    <xf numFmtId="180" fontId="57" fillId="0" borderId="0" applyFont="0" applyFill="0" applyBorder="0" applyAlignment="0" applyProtection="0"/>
    <xf numFmtId="43" fontId="57"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75" fontId="76" fillId="0" borderId="0">
      <alignment horizontal="right" vertical="top"/>
    </xf>
    <xf numFmtId="0" fontId="75" fillId="0" borderId="0"/>
    <xf numFmtId="0" fontId="75" fillId="0" borderId="0"/>
    <xf numFmtId="0" fontId="9" fillId="13" borderId="0" applyNumberFormat="0" applyBorder="0" applyProtection="0"/>
    <xf numFmtId="176" fontId="9" fillId="0" borderId="0" applyFont="0" applyFill="0" applyBorder="0" applyAlignment="0" applyProtection="0"/>
    <xf numFmtId="0" fontId="77" fillId="0" borderId="0" applyNumberFormat="0" applyFill="0" applyBorder="0" applyAlignment="0" applyProtection="0"/>
    <xf numFmtId="0" fontId="78" fillId="23" borderId="0" applyNumberFormat="0" applyBorder="0" applyAlignment="0" applyProtection="0"/>
    <xf numFmtId="38" fontId="69" fillId="13" borderId="0" applyNumberFormat="0" applyBorder="0" applyAlignment="0" applyProtection="0"/>
    <xf numFmtId="0" fontId="79" fillId="0" borderId="102" applyNumberFormat="0" applyFill="0" applyAlignment="0" applyProtection="0"/>
    <xf numFmtId="0" fontId="80" fillId="0" borderId="103" applyNumberFormat="0" applyFill="0" applyAlignment="0" applyProtection="0"/>
    <xf numFmtId="0" fontId="81" fillId="0" borderId="104" applyNumberFormat="0" applyFill="0" applyAlignment="0" applyProtection="0"/>
    <xf numFmtId="0" fontId="81" fillId="0" borderId="0" applyNumberFormat="0" applyFill="0" applyBorder="0" applyAlignment="0" applyProtection="0"/>
    <xf numFmtId="0" fontId="9" fillId="15" borderId="74" applyNumberFormat="0" applyBorder="0" applyProtection="0"/>
    <xf numFmtId="0" fontId="82" fillId="26" borderId="100" applyNumberFormat="0" applyAlignment="0" applyProtection="0"/>
    <xf numFmtId="10" fontId="69" fillId="11" borderId="72" applyNumberFormat="0" applyBorder="0" applyAlignment="0" applyProtection="0"/>
    <xf numFmtId="3" fontId="9" fillId="16" borderId="0" applyNumberFormat="0" applyBorder="0"/>
    <xf numFmtId="0" fontId="83" fillId="0" borderId="105" applyNumberFormat="0" applyFill="0" applyAlignment="0" applyProtection="0"/>
    <xf numFmtId="0" fontId="9" fillId="17" borderId="74" applyNumberFormat="0"/>
    <xf numFmtId="3" fontId="9" fillId="18" borderId="74" applyNumberFormat="0" applyFont="0" applyAlignment="0"/>
    <xf numFmtId="0" fontId="84" fillId="41" borderId="0" applyNumberFormat="0" applyBorder="0" applyAlignment="0" applyProtection="0"/>
    <xf numFmtId="0" fontId="75" fillId="0" borderId="0"/>
    <xf numFmtId="0" fontId="75" fillId="0" borderId="0"/>
    <xf numFmtId="0" fontId="75" fillId="0" borderId="0"/>
    <xf numFmtId="0" fontId="75" fillId="0" borderId="0"/>
    <xf numFmtId="0" fontId="57" fillId="0" borderId="0"/>
    <xf numFmtId="0" fontId="5" fillId="0" borderId="0" applyNumberFormat="0" applyFill="0" applyBorder="0" applyAlignment="0" applyProtection="0"/>
    <xf numFmtId="0" fontId="5" fillId="0" borderId="0">
      <alignment vertical="top"/>
    </xf>
    <xf numFmtId="0" fontId="5" fillId="0" borderId="0"/>
    <xf numFmtId="0" fontId="5" fillId="0" borderId="0">
      <alignment vertical="top"/>
    </xf>
    <xf numFmtId="0" fontId="9" fillId="0" borderId="0"/>
    <xf numFmtId="0" fontId="5" fillId="0" borderId="0"/>
    <xf numFmtId="0" fontId="9" fillId="42" borderId="74" applyNumberFormat="0" applyFont="0" applyAlignment="0" applyProtection="0"/>
    <xf numFmtId="0" fontId="85" fillId="39" borderId="106" applyNumberFormat="0" applyAlignment="0" applyProtection="0"/>
    <xf numFmtId="10" fontId="9" fillId="0" borderId="0" applyFont="0" applyFill="0" applyBorder="0" applyAlignment="0" applyProtection="0"/>
    <xf numFmtId="3" fontId="9" fillId="19" borderId="74" applyNumberFormat="0"/>
    <xf numFmtId="0" fontId="70" fillId="0" borderId="0">
      <alignment vertical="top"/>
    </xf>
    <xf numFmtId="0" fontId="9" fillId="0" borderId="0" applyNumberFormat="0"/>
    <xf numFmtId="0" fontId="86" fillId="0" borderId="0" applyNumberFormat="0" applyFill="0" applyBorder="0" applyAlignment="0" applyProtection="0"/>
    <xf numFmtId="0" fontId="87" fillId="0" borderId="107" applyNumberFormat="0" applyFill="0" applyAlignment="0" applyProtection="0"/>
    <xf numFmtId="0" fontId="88" fillId="0" borderId="0" applyNumberFormat="0" applyFill="0" applyBorder="0" applyAlignment="0" applyProtection="0"/>
    <xf numFmtId="191" fontId="89" fillId="0" borderId="0">
      <alignment horizontal="right"/>
    </xf>
    <xf numFmtId="0" fontId="82" fillId="26" borderId="100" applyNumberFormat="0" applyAlignment="0" applyProtection="0"/>
    <xf numFmtId="0" fontId="82" fillId="26" borderId="100" applyNumberFormat="0" applyAlignment="0" applyProtection="0"/>
    <xf numFmtId="0" fontId="9" fillId="0" borderId="0"/>
    <xf numFmtId="3" fontId="5" fillId="12" borderId="74" applyNumberFormat="0"/>
    <xf numFmtId="0" fontId="5" fillId="13" borderId="0" applyNumberFormat="0" applyBorder="0" applyProtection="0"/>
    <xf numFmtId="176" fontId="5" fillId="0" borderId="0" applyFont="0" applyFill="0" applyBorder="0" applyAlignment="0" applyProtection="0"/>
    <xf numFmtId="0" fontId="5" fillId="15" borderId="74" applyNumberFormat="0" applyBorder="0" applyProtection="0"/>
    <xf numFmtId="0" fontId="82" fillId="26" borderId="100" applyNumberFormat="0" applyAlignment="0" applyProtection="0"/>
    <xf numFmtId="3" fontId="5" fillId="16" borderId="0" applyNumberFormat="0" applyBorder="0"/>
    <xf numFmtId="0" fontId="82" fillId="26" borderId="100" applyNumberFormat="0" applyAlignment="0" applyProtection="0"/>
    <xf numFmtId="0" fontId="5" fillId="17" borderId="74" applyNumberFormat="0"/>
    <xf numFmtId="3" fontId="5" fillId="18" borderId="74" applyNumberFormat="0" applyFont="0" applyAlignment="0"/>
    <xf numFmtId="10" fontId="5" fillId="0" borderId="0" applyFont="0" applyFill="0" applyBorder="0" applyAlignment="0" applyProtection="0"/>
    <xf numFmtId="3" fontId="5" fillId="19" borderId="74" applyNumberFormat="0"/>
    <xf numFmtId="0" fontId="5" fillId="0" borderId="0" applyNumberFormat="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889">
    <xf numFmtId="0" fontId="0" fillId="0" borderId="0" xfId="0"/>
    <xf numFmtId="0" fontId="0" fillId="0" borderId="1" xfId="0" applyBorder="1"/>
    <xf numFmtId="0" fontId="0" fillId="0" borderId="2" xfId="0" applyBorder="1"/>
    <xf numFmtId="0" fontId="6" fillId="0" borderId="8" xfId="2" applyFont="1" applyBorder="1" applyAlignment="1">
      <alignment horizontal="center"/>
    </xf>
    <xf numFmtId="0" fontId="7" fillId="0" borderId="14" xfId="2" applyFont="1" applyBorder="1" applyAlignment="1">
      <alignment horizontal="center"/>
    </xf>
    <xf numFmtId="49" fontId="8" fillId="2" borderId="1" xfId="2" applyNumberFormat="1" applyFont="1" applyFill="1" applyBorder="1" applyAlignment="1">
      <alignment horizontal="center" vertical="center"/>
    </xf>
    <xf numFmtId="0" fontId="8" fillId="2" borderId="2" xfId="2" applyFont="1" applyFill="1" applyBorder="1" applyAlignment="1">
      <alignment vertical="center"/>
    </xf>
    <xf numFmtId="0" fontId="8" fillId="2" borderId="19" xfId="2" applyFont="1" applyFill="1" applyBorder="1" applyAlignment="1">
      <alignment horizontal="center" vertical="center"/>
    </xf>
    <xf numFmtId="165" fontId="10" fillId="0" borderId="20" xfId="3" applyNumberFormat="1" applyFont="1" applyBorder="1" applyAlignment="1">
      <alignment horizontal="center"/>
    </xf>
    <xf numFmtId="3" fontId="11" fillId="0" borderId="21" xfId="3" applyNumberFormat="1" applyFont="1" applyBorder="1"/>
    <xf numFmtId="1" fontId="8" fillId="0" borderId="20" xfId="2" applyNumberFormat="1" applyFont="1" applyBorder="1" applyAlignment="1">
      <alignment horizontal="center"/>
    </xf>
    <xf numFmtId="165" fontId="10" fillId="0" borderId="22" xfId="3" applyNumberFormat="1" applyFont="1" applyBorder="1" applyAlignment="1">
      <alignment horizontal="center" wrapText="1"/>
    </xf>
    <xf numFmtId="3" fontId="10" fillId="0" borderId="23" xfId="2" applyNumberFormat="1" applyFont="1" applyBorder="1" applyAlignment="1">
      <alignment horizontal="center"/>
    </xf>
    <xf numFmtId="1" fontId="8" fillId="0" borderId="22" xfId="2" applyNumberFormat="1" applyFont="1" applyBorder="1" applyAlignment="1">
      <alignment horizontal="center"/>
    </xf>
    <xf numFmtId="165" fontId="10" fillId="0" borderId="24" xfId="3" applyNumberFormat="1" applyFont="1" applyBorder="1" applyAlignment="1">
      <alignment horizontal="center"/>
    </xf>
    <xf numFmtId="3" fontId="10" fillId="0" borderId="15" xfId="2" applyNumberFormat="1" applyFont="1" applyBorder="1" applyAlignment="1">
      <alignment horizontal="center"/>
    </xf>
    <xf numFmtId="1" fontId="8" fillId="0" borderId="13" xfId="2" applyNumberFormat="1" applyFont="1" applyBorder="1" applyAlignment="1">
      <alignment horizontal="center"/>
    </xf>
    <xf numFmtId="0" fontId="8" fillId="2" borderId="2" xfId="2" applyFont="1" applyFill="1" applyBorder="1"/>
    <xf numFmtId="0" fontId="8" fillId="2" borderId="6" xfId="2" applyFont="1" applyFill="1" applyBorder="1"/>
    <xf numFmtId="165" fontId="10" fillId="0" borderId="21" xfId="3" applyNumberFormat="1" applyFont="1" applyBorder="1" applyAlignment="1">
      <alignment horizontal="center"/>
    </xf>
    <xf numFmtId="165" fontId="10" fillId="0" borderId="14" xfId="3" applyNumberFormat="1" applyFont="1" applyBorder="1" applyAlignment="1">
      <alignment horizontal="center"/>
    </xf>
    <xf numFmtId="1" fontId="8" fillId="0" borderId="14" xfId="2" applyNumberFormat="1" applyFont="1" applyBorder="1" applyAlignment="1">
      <alignment horizontal="center"/>
    </xf>
    <xf numFmtId="3" fontId="10" fillId="0" borderId="26" xfId="3" applyNumberFormat="1" applyFont="1" applyBorder="1"/>
    <xf numFmtId="3" fontId="10" fillId="0" borderId="14" xfId="3" applyNumberFormat="1" applyFont="1" applyBorder="1"/>
    <xf numFmtId="3" fontId="11" fillId="0" borderId="29" xfId="3" applyNumberFormat="1" applyFont="1" applyBorder="1"/>
    <xf numFmtId="3" fontId="10" fillId="0" borderId="30" xfId="3" applyNumberFormat="1" applyFont="1" applyBorder="1"/>
    <xf numFmtId="3" fontId="10" fillId="0" borderId="31" xfId="3" applyNumberFormat="1" applyFont="1" applyBorder="1"/>
    <xf numFmtId="165" fontId="10" fillId="0" borderId="32" xfId="3" applyNumberFormat="1" applyFont="1" applyBorder="1" applyAlignment="1">
      <alignment horizontal="center"/>
    </xf>
    <xf numFmtId="166" fontId="11" fillId="0" borderId="33" xfId="3" applyNumberFormat="1" applyFont="1" applyBorder="1"/>
    <xf numFmtId="49" fontId="10" fillId="0" borderId="23" xfId="4" applyNumberFormat="1" applyFont="1" applyFill="1" applyBorder="1" applyAlignment="1">
      <alignment horizontal="center"/>
    </xf>
    <xf numFmtId="49" fontId="10" fillId="0" borderId="8" xfId="4" applyNumberFormat="1" applyFont="1" applyFill="1" applyBorder="1" applyAlignment="1">
      <alignment horizontal="center"/>
    </xf>
    <xf numFmtId="165" fontId="10" fillId="0" borderId="34" xfId="3" applyNumberFormat="1" applyFont="1" applyBorder="1" applyAlignment="1">
      <alignment horizontal="center"/>
    </xf>
    <xf numFmtId="166" fontId="11" fillId="0" borderId="30" xfId="3" applyNumberFormat="1" applyFont="1" applyBorder="1"/>
    <xf numFmtId="49" fontId="10" fillId="0" borderId="26" xfId="4" applyNumberFormat="1" applyFont="1" applyFill="1" applyBorder="1" applyAlignment="1">
      <alignment horizontal="center"/>
    </xf>
    <xf numFmtId="165" fontId="10" fillId="0" borderId="35" xfId="3" applyNumberFormat="1" applyFont="1" applyBorder="1" applyAlignment="1">
      <alignment horizontal="center"/>
    </xf>
    <xf numFmtId="166" fontId="11" fillId="0" borderId="31" xfId="3" applyNumberFormat="1" applyFont="1" applyBorder="1"/>
    <xf numFmtId="49" fontId="10" fillId="0" borderId="15" xfId="4" applyNumberFormat="1" applyFont="1" applyFill="1" applyBorder="1" applyAlignment="1">
      <alignment horizontal="center"/>
    </xf>
    <xf numFmtId="49" fontId="10" fillId="0" borderId="14" xfId="4" applyNumberFormat="1" applyFont="1" applyFill="1" applyBorder="1" applyAlignment="1">
      <alignment horizontal="center"/>
    </xf>
    <xf numFmtId="0" fontId="13" fillId="3" borderId="21" xfId="0" applyFont="1" applyFill="1" applyBorder="1" applyAlignment="1">
      <alignment horizontal="center"/>
    </xf>
    <xf numFmtId="0" fontId="13" fillId="3" borderId="8" xfId="0" applyFont="1" applyFill="1" applyBorder="1" applyAlignment="1">
      <alignment horizontal="center"/>
    </xf>
    <xf numFmtId="0" fontId="13" fillId="3" borderId="13" xfId="0" applyFont="1" applyFill="1" applyBorder="1" applyAlignment="1">
      <alignment horizontal="center"/>
    </xf>
    <xf numFmtId="0" fontId="13" fillId="3" borderId="14" xfId="0" applyFont="1" applyFill="1" applyBorder="1"/>
    <xf numFmtId="0" fontId="13" fillId="3" borderId="36" xfId="0" applyFont="1" applyFill="1" applyBorder="1"/>
    <xf numFmtId="0" fontId="8" fillId="4" borderId="1" xfId="2" applyFont="1" applyFill="1" applyBorder="1" applyAlignment="1">
      <alignment horizontal="center" vertical="center"/>
    </xf>
    <xf numFmtId="3" fontId="8" fillId="4" borderId="2" xfId="2" applyNumberFormat="1" applyFont="1" applyFill="1" applyBorder="1" applyAlignment="1">
      <alignment horizontal="center" vertical="center" wrapText="1"/>
    </xf>
    <xf numFmtId="0" fontId="8" fillId="4" borderId="2" xfId="2" applyFont="1" applyFill="1" applyBorder="1"/>
    <xf numFmtId="3" fontId="10" fillId="0" borderId="37" xfId="2" applyNumberFormat="1" applyFont="1" applyBorder="1" applyAlignment="1">
      <alignment horizontal="center"/>
    </xf>
    <xf numFmtId="0" fontId="8" fillId="2" borderId="1" xfId="2" applyFont="1" applyFill="1" applyBorder="1" applyAlignment="1">
      <alignment horizontal="center"/>
    </xf>
    <xf numFmtId="49" fontId="11" fillId="0" borderId="23" xfId="4" applyNumberFormat="1" applyFont="1" applyFill="1" applyBorder="1" applyAlignment="1">
      <alignment horizontal="center"/>
    </xf>
    <xf numFmtId="0" fontId="10" fillId="2" borderId="2" xfId="2" applyFont="1" applyFill="1" applyBorder="1"/>
    <xf numFmtId="0" fontId="11" fillId="0" borderId="21" xfId="1" applyNumberFormat="1" applyFont="1" applyFill="1" applyBorder="1" applyAlignment="1">
      <alignment horizontal="center" vertical="center"/>
    </xf>
    <xf numFmtId="0" fontId="11" fillId="0" borderId="8" xfId="1" applyNumberFormat="1" applyFont="1" applyFill="1" applyBorder="1" applyAlignment="1">
      <alignment horizontal="center" vertical="center"/>
    </xf>
    <xf numFmtId="0" fontId="11" fillId="0" borderId="13" xfId="1" applyNumberFormat="1" applyFont="1" applyFill="1" applyBorder="1" applyAlignment="1">
      <alignment horizontal="center" vertical="center"/>
    </xf>
    <xf numFmtId="166" fontId="11" fillId="0" borderId="39" xfId="3" applyNumberFormat="1" applyFont="1" applyBorder="1"/>
    <xf numFmtId="165" fontId="10" fillId="0" borderId="26" xfId="3" applyNumberFormat="1" applyFont="1" applyBorder="1" applyAlignment="1">
      <alignment horizontal="center"/>
    </xf>
    <xf numFmtId="0" fontId="13" fillId="0" borderId="40" xfId="0" applyFont="1" applyBorder="1"/>
    <xf numFmtId="0" fontId="13" fillId="0" borderId="41" xfId="0" applyFont="1" applyBorder="1"/>
    <xf numFmtId="166" fontId="11" fillId="0" borderId="43" xfId="3" applyNumberFormat="1" applyFont="1" applyBorder="1"/>
    <xf numFmtId="0" fontId="13" fillId="0" borderId="44" xfId="0" applyFont="1" applyBorder="1"/>
    <xf numFmtId="0" fontId="13" fillId="0" borderId="28" xfId="0" applyFont="1" applyBorder="1"/>
    <xf numFmtId="3" fontId="8" fillId="4" borderId="2" xfId="2" applyNumberFormat="1" applyFont="1" applyFill="1" applyBorder="1" applyAlignment="1">
      <alignment horizontal="center"/>
    </xf>
    <xf numFmtId="3" fontId="10" fillId="0" borderId="37" xfId="2" applyNumberFormat="1" applyFont="1" applyBorder="1" applyAlignment="1">
      <alignment horizontal="center" vertical="center"/>
    </xf>
    <xf numFmtId="3" fontId="10" fillId="0" borderId="45" xfId="2" applyNumberFormat="1" applyFont="1" applyBorder="1" applyAlignment="1">
      <alignment horizontal="center" vertical="center"/>
    </xf>
    <xf numFmtId="3" fontId="10" fillId="0" borderId="45" xfId="2" applyNumberFormat="1" applyFont="1" applyBorder="1" applyAlignment="1">
      <alignment horizontal="center"/>
    </xf>
    <xf numFmtId="166" fontId="11" fillId="0" borderId="48" xfId="3" applyNumberFormat="1" applyFont="1" applyBorder="1"/>
    <xf numFmtId="166" fontId="11" fillId="0" borderId="49" xfId="3" applyNumberFormat="1" applyFont="1" applyBorder="1"/>
    <xf numFmtId="0" fontId="8" fillId="2" borderId="1" xfId="2" applyFont="1" applyFill="1" applyBorder="1" applyAlignment="1">
      <alignment horizontal="center" vertical="center"/>
    </xf>
    <xf numFmtId="0" fontId="8" fillId="2" borderId="19" xfId="2" applyFont="1" applyFill="1" applyBorder="1" applyAlignment="1">
      <alignment vertical="center" wrapText="1"/>
    </xf>
    <xf numFmtId="0" fontId="8" fillId="2" borderId="2" xfId="2" applyFont="1" applyFill="1" applyBorder="1" applyAlignment="1">
      <alignment vertical="center" wrapText="1"/>
    </xf>
    <xf numFmtId="0" fontId="10" fillId="0" borderId="21" xfId="1" applyNumberFormat="1" applyFont="1" applyFill="1" applyBorder="1" applyAlignment="1">
      <alignment horizontal="center" vertical="center"/>
    </xf>
    <xf numFmtId="0" fontId="8" fillId="2" borderId="19" xfId="2" applyFont="1" applyFill="1" applyBorder="1" applyAlignment="1">
      <alignment horizontal="center"/>
    </xf>
    <xf numFmtId="0" fontId="8" fillId="2" borderId="19" xfId="2" applyFont="1" applyFill="1" applyBorder="1"/>
    <xf numFmtId="3" fontId="12" fillId="2" borderId="19" xfId="2" applyNumberFormat="1" applyFont="1" applyFill="1" applyBorder="1" applyAlignment="1">
      <alignment horizontal="center" vertical="center"/>
    </xf>
    <xf numFmtId="49" fontId="8" fillId="0" borderId="51" xfId="4" applyNumberFormat="1" applyFont="1" applyFill="1" applyBorder="1" applyAlignment="1">
      <alignment horizontal="center"/>
    </xf>
    <xf numFmtId="49" fontId="8" fillId="0" borderId="51" xfId="4" applyNumberFormat="1" applyFont="1" applyFill="1" applyBorder="1" applyAlignment="1">
      <alignment horizontal="center" vertical="center"/>
    </xf>
    <xf numFmtId="165" fontId="10" fillId="0" borderId="7" xfId="3" applyNumberFormat="1" applyFont="1" applyBorder="1" applyAlignment="1">
      <alignment horizontal="center"/>
    </xf>
    <xf numFmtId="3" fontId="10" fillId="0" borderId="38" xfId="2" applyNumberFormat="1" applyFont="1" applyBorder="1" applyAlignment="1">
      <alignment vertical="center"/>
    </xf>
    <xf numFmtId="3" fontId="10" fillId="0" borderId="7" xfId="2" applyNumberFormat="1" applyFont="1" applyBorder="1" applyAlignment="1">
      <alignment vertical="center"/>
    </xf>
    <xf numFmtId="3" fontId="10" fillId="0" borderId="13" xfId="2" applyNumberFormat="1" applyFont="1" applyBorder="1" applyAlignment="1">
      <alignment vertical="center"/>
    </xf>
    <xf numFmtId="165" fontId="10" fillId="0" borderId="8" xfId="3" applyNumberFormat="1" applyFont="1" applyBorder="1" applyAlignment="1">
      <alignment horizontal="center"/>
    </xf>
    <xf numFmtId="165" fontId="10" fillId="0" borderId="13" xfId="3" applyNumberFormat="1" applyFont="1" applyBorder="1" applyAlignment="1">
      <alignment horizontal="center"/>
    </xf>
    <xf numFmtId="49" fontId="11" fillId="0" borderId="15" xfId="4" applyNumberFormat="1" applyFont="1" applyFill="1" applyBorder="1" applyAlignment="1">
      <alignment horizontal="center"/>
    </xf>
    <xf numFmtId="0" fontId="14" fillId="4" borderId="2" xfId="0" applyFont="1" applyFill="1" applyBorder="1"/>
    <xf numFmtId="166" fontId="11" fillId="0" borderId="27" xfId="3" applyNumberFormat="1" applyFont="1" applyBorder="1"/>
    <xf numFmtId="166" fontId="11" fillId="0" borderId="28" xfId="3" applyNumberFormat="1" applyFont="1" applyBorder="1"/>
    <xf numFmtId="3" fontId="8" fillId="0" borderId="37" xfId="2" applyNumberFormat="1" applyFont="1" applyBorder="1" applyAlignment="1">
      <alignment horizontal="center"/>
    </xf>
    <xf numFmtId="3" fontId="22" fillId="0" borderId="37" xfId="2" applyNumberFormat="1" applyFont="1" applyBorder="1" applyAlignment="1">
      <alignment horizontal="center"/>
    </xf>
    <xf numFmtId="3" fontId="10" fillId="0" borderId="23" xfId="4" applyNumberFormat="1" applyFont="1" applyFill="1" applyBorder="1" applyAlignment="1">
      <alignment horizontal="center"/>
    </xf>
    <xf numFmtId="3" fontId="10" fillId="0" borderId="32" xfId="3" applyNumberFormat="1" applyFont="1" applyBorder="1" applyAlignment="1">
      <alignment horizontal="center"/>
    </xf>
    <xf numFmtId="3" fontId="11" fillId="0" borderId="33" xfId="3" applyNumberFormat="1" applyFont="1" applyBorder="1"/>
    <xf numFmtId="3" fontId="10" fillId="0" borderId="8" xfId="4" applyNumberFormat="1" applyFont="1" applyFill="1" applyBorder="1" applyAlignment="1">
      <alignment horizontal="center"/>
    </xf>
    <xf numFmtId="3" fontId="10" fillId="0" borderId="34" xfId="3" applyNumberFormat="1" applyFont="1" applyBorder="1" applyAlignment="1">
      <alignment horizontal="center"/>
    </xf>
    <xf numFmtId="3" fontId="10" fillId="0" borderId="26" xfId="4" applyNumberFormat="1" applyFont="1" applyFill="1" applyBorder="1" applyAlignment="1">
      <alignment horizontal="center"/>
    </xf>
    <xf numFmtId="3" fontId="10" fillId="0" borderId="15" xfId="4" applyNumberFormat="1" applyFont="1" applyFill="1" applyBorder="1" applyAlignment="1">
      <alignment horizontal="center"/>
    </xf>
    <xf numFmtId="3" fontId="10" fillId="0" borderId="35" xfId="3" applyNumberFormat="1" applyFont="1" applyBorder="1" applyAlignment="1">
      <alignment horizontal="center"/>
    </xf>
    <xf numFmtId="3" fontId="13" fillId="3" borderId="14" xfId="0" applyNumberFormat="1" applyFont="1" applyFill="1" applyBorder="1"/>
    <xf numFmtId="3" fontId="10" fillId="0" borderId="14" xfId="4" applyNumberFormat="1" applyFont="1" applyFill="1" applyBorder="1" applyAlignment="1">
      <alignment horizontal="center"/>
    </xf>
    <xf numFmtId="3" fontId="12" fillId="2" borderId="2" xfId="2" applyNumberFormat="1" applyFont="1" applyFill="1" applyBorder="1"/>
    <xf numFmtId="3" fontId="8" fillId="2" borderId="1" xfId="2" applyNumberFormat="1" applyFont="1" applyFill="1" applyBorder="1" applyAlignment="1">
      <alignment horizontal="center" vertical="center"/>
    </xf>
    <xf numFmtId="3" fontId="8" fillId="2" borderId="2" xfId="2" applyNumberFormat="1" applyFont="1" applyFill="1" applyBorder="1"/>
    <xf numFmtId="3" fontId="8" fillId="0" borderId="22" xfId="2" applyNumberFormat="1" applyFont="1" applyBorder="1" applyAlignment="1">
      <alignment horizontal="center"/>
    </xf>
    <xf numFmtId="3" fontId="10" fillId="0" borderId="21" xfId="3" applyNumberFormat="1" applyFont="1" applyBorder="1" applyAlignment="1">
      <alignment horizontal="center"/>
    </xf>
    <xf numFmtId="3" fontId="8" fillId="0" borderId="14" xfId="2" applyNumberFormat="1" applyFont="1" applyBorder="1" applyAlignment="1">
      <alignment horizontal="center"/>
    </xf>
    <xf numFmtId="3" fontId="10" fillId="0" borderId="14" xfId="3" applyNumberFormat="1" applyFont="1" applyBorder="1" applyAlignment="1">
      <alignment horizontal="center"/>
    </xf>
    <xf numFmtId="3" fontId="8" fillId="0" borderId="23" xfId="2" applyNumberFormat="1" applyFont="1" applyBorder="1" applyAlignment="1">
      <alignment horizontal="center"/>
    </xf>
    <xf numFmtId="3" fontId="10" fillId="0" borderId="22" xfId="3" applyNumberFormat="1" applyFont="1" applyBorder="1" applyAlignment="1">
      <alignment horizontal="center" wrapText="1"/>
    </xf>
    <xf numFmtId="3" fontId="8" fillId="0" borderId="24" xfId="2" applyNumberFormat="1" applyFont="1" applyBorder="1" applyAlignment="1">
      <alignment horizontal="center"/>
    </xf>
    <xf numFmtId="3" fontId="10" fillId="0" borderId="24" xfId="3" applyNumberFormat="1" applyFont="1" applyBorder="1" applyAlignment="1">
      <alignment horizontal="center"/>
    </xf>
    <xf numFmtId="3" fontId="8" fillId="2" borderId="2" xfId="2" applyNumberFormat="1" applyFont="1" applyFill="1" applyBorder="1" applyAlignment="1">
      <alignment horizontal="center"/>
    </xf>
    <xf numFmtId="3" fontId="11" fillId="0" borderId="30" xfId="3" applyNumberFormat="1" applyFont="1" applyBorder="1"/>
    <xf numFmtId="3" fontId="11" fillId="0" borderId="31" xfId="3" applyNumberFormat="1" applyFont="1" applyBorder="1"/>
    <xf numFmtId="3" fontId="8" fillId="4" borderId="2" xfId="2" applyNumberFormat="1" applyFont="1" applyFill="1" applyBorder="1"/>
    <xf numFmtId="3" fontId="8" fillId="4" borderId="1" xfId="2" applyNumberFormat="1" applyFont="1" applyFill="1" applyBorder="1" applyAlignment="1">
      <alignment horizontal="center" vertical="center"/>
    </xf>
    <xf numFmtId="3" fontId="8" fillId="2" borderId="1" xfId="2" applyNumberFormat="1" applyFont="1" applyFill="1" applyBorder="1" applyAlignment="1">
      <alignment horizontal="center"/>
    </xf>
    <xf numFmtId="3" fontId="11" fillId="0" borderId="23" xfId="4" applyNumberFormat="1" applyFont="1" applyFill="1" applyBorder="1" applyAlignment="1">
      <alignment horizontal="center"/>
    </xf>
    <xf numFmtId="3" fontId="10" fillId="2" borderId="2" xfId="2" applyNumberFormat="1" applyFont="1" applyFill="1" applyBorder="1"/>
    <xf numFmtId="3" fontId="8" fillId="2" borderId="2" xfId="2" applyNumberFormat="1" applyFont="1" applyFill="1" applyBorder="1" applyAlignment="1">
      <alignment vertical="center"/>
    </xf>
    <xf numFmtId="3" fontId="11" fillId="0" borderId="39" xfId="1" applyNumberFormat="1" applyFont="1" applyFill="1" applyBorder="1" applyAlignment="1">
      <alignment horizontal="center" vertical="center"/>
    </xf>
    <xf numFmtId="3" fontId="11" fillId="0" borderId="21" xfId="1" applyNumberFormat="1" applyFont="1" applyFill="1" applyBorder="1" applyAlignment="1">
      <alignment horizontal="center" vertical="center"/>
    </xf>
    <xf numFmtId="3" fontId="11" fillId="0" borderId="40" xfId="1" applyNumberFormat="1" applyFont="1" applyFill="1" applyBorder="1" applyAlignment="1">
      <alignment horizontal="center" vertical="center"/>
    </xf>
    <xf numFmtId="3" fontId="11" fillId="0" borderId="8" xfId="1" applyNumberFormat="1" applyFont="1" applyFill="1" applyBorder="1" applyAlignment="1">
      <alignment horizontal="center" vertical="center"/>
    </xf>
    <xf numFmtId="3" fontId="11" fillId="0" borderId="39" xfId="3" applyNumberFormat="1" applyFont="1" applyBorder="1"/>
    <xf numFmtId="3" fontId="10" fillId="0" borderId="26" xfId="3" applyNumberFormat="1" applyFont="1" applyBorder="1" applyAlignment="1">
      <alignment horizontal="center"/>
    </xf>
    <xf numFmtId="3" fontId="8" fillId="2" borderId="19" xfId="2" applyNumberFormat="1" applyFont="1" applyFill="1" applyBorder="1" applyAlignment="1">
      <alignment horizontal="center" vertical="center" wrapText="1"/>
    </xf>
    <xf numFmtId="3" fontId="8" fillId="2" borderId="19" xfId="2" applyNumberFormat="1" applyFont="1" applyFill="1" applyBorder="1" applyAlignment="1">
      <alignment vertical="center" wrapText="1"/>
    </xf>
    <xf numFmtId="3" fontId="11" fillId="0" borderId="15" xfId="4" applyNumberFormat="1" applyFont="1" applyFill="1" applyBorder="1" applyAlignment="1">
      <alignment horizontal="center"/>
    </xf>
    <xf numFmtId="3" fontId="14" fillId="4" borderId="2" xfId="0" applyNumberFormat="1" applyFont="1" applyFill="1" applyBorder="1"/>
    <xf numFmtId="3" fontId="11" fillId="0" borderId="8" xfId="4" applyNumberFormat="1" applyFont="1" applyFill="1" applyBorder="1" applyAlignment="1">
      <alignment horizontal="center"/>
    </xf>
    <xf numFmtId="3" fontId="11" fillId="0" borderId="26" xfId="4" applyNumberFormat="1" applyFont="1" applyFill="1" applyBorder="1" applyAlignment="1">
      <alignment horizontal="center"/>
    </xf>
    <xf numFmtId="3" fontId="11" fillId="0" borderId="14" xfId="4" applyNumberFormat="1" applyFont="1" applyFill="1" applyBorder="1" applyAlignment="1">
      <alignment horizontal="center"/>
    </xf>
    <xf numFmtId="3" fontId="11" fillId="0" borderId="26" xfId="3" applyNumberFormat="1" applyFont="1" applyBorder="1"/>
    <xf numFmtId="3" fontId="11" fillId="0" borderId="14" xfId="3" applyNumberFormat="1" applyFont="1" applyBorder="1"/>
    <xf numFmtId="3" fontId="11" fillId="0" borderId="37" xfId="2" applyNumberFormat="1" applyFont="1" applyBorder="1" applyAlignment="1">
      <alignment horizontal="center"/>
    </xf>
    <xf numFmtId="3" fontId="11" fillId="2" borderId="2" xfId="2" applyNumberFormat="1" applyFont="1" applyFill="1" applyBorder="1"/>
    <xf numFmtId="3" fontId="23" fillId="0" borderId="44" xfId="0" applyNumberFormat="1" applyFont="1" applyBorder="1"/>
    <xf numFmtId="3" fontId="23" fillId="0" borderId="28" xfId="0" applyNumberFormat="1" applyFont="1" applyBorder="1"/>
    <xf numFmtId="3" fontId="11" fillId="0" borderId="37" xfId="2" applyNumberFormat="1" applyFont="1" applyBorder="1" applyAlignment="1">
      <alignment horizontal="center" vertical="center"/>
    </xf>
    <xf numFmtId="3" fontId="11" fillId="0" borderId="45" xfId="2" applyNumberFormat="1" applyFont="1" applyBorder="1" applyAlignment="1">
      <alignment horizontal="center"/>
    </xf>
    <xf numFmtId="3" fontId="10" fillId="0" borderId="33" xfId="3" applyNumberFormat="1" applyFont="1" applyBorder="1"/>
    <xf numFmtId="3" fontId="24" fillId="2" borderId="2" xfId="2" applyNumberFormat="1" applyFont="1" applyFill="1" applyBorder="1"/>
    <xf numFmtId="3" fontId="22" fillId="2" borderId="1" xfId="2" applyNumberFormat="1" applyFont="1" applyFill="1" applyBorder="1" applyAlignment="1">
      <alignment horizontal="center" vertical="center"/>
    </xf>
    <xf numFmtId="3" fontId="22" fillId="2" borderId="2" xfId="2" applyNumberFormat="1" applyFont="1" applyFill="1" applyBorder="1"/>
    <xf numFmtId="3" fontId="22" fillId="2" borderId="6" xfId="2" applyNumberFormat="1" applyFont="1" applyFill="1" applyBorder="1"/>
    <xf numFmtId="3" fontId="22" fillId="0" borderId="22" xfId="2" applyNumberFormat="1" applyFont="1" applyBorder="1" applyAlignment="1">
      <alignment horizontal="center"/>
    </xf>
    <xf numFmtId="3" fontId="22" fillId="0" borderId="7" xfId="2" applyNumberFormat="1" applyFont="1" applyBorder="1" applyAlignment="1">
      <alignment horizontal="center"/>
    </xf>
    <xf numFmtId="3" fontId="22" fillId="0" borderId="13" xfId="2" applyNumberFormat="1" applyFont="1" applyBorder="1" applyAlignment="1">
      <alignment horizontal="center"/>
    </xf>
    <xf numFmtId="3" fontId="22" fillId="0" borderId="23" xfId="2" applyNumberFormat="1" applyFont="1" applyBorder="1" applyAlignment="1">
      <alignment horizontal="center"/>
    </xf>
    <xf numFmtId="3" fontId="22" fillId="0" borderId="24" xfId="2" applyNumberFormat="1" applyFont="1" applyBorder="1" applyAlignment="1">
      <alignment horizontal="center"/>
    </xf>
    <xf numFmtId="3" fontId="22" fillId="2" borderId="2" xfId="2" applyNumberFormat="1" applyFont="1" applyFill="1" applyBorder="1" applyAlignment="1">
      <alignment horizontal="center"/>
    </xf>
    <xf numFmtId="3" fontId="22" fillId="0" borderId="9" xfId="2" applyNumberFormat="1" applyFont="1" applyBorder="1" applyAlignment="1">
      <alignment horizontal="center"/>
    </xf>
    <xf numFmtId="3" fontId="10" fillId="0" borderId="29" xfId="3" applyNumberFormat="1" applyFont="1" applyBorder="1"/>
    <xf numFmtId="3" fontId="22" fillId="0" borderId="15" xfId="2" applyNumberFormat="1" applyFont="1" applyBorder="1" applyAlignment="1">
      <alignment horizontal="center"/>
    </xf>
    <xf numFmtId="3" fontId="22" fillId="4" borderId="2" xfId="2" applyNumberFormat="1" applyFont="1" applyFill="1" applyBorder="1"/>
    <xf numFmtId="3" fontId="22" fillId="4" borderId="1" xfId="2" applyNumberFormat="1" applyFont="1" applyFill="1" applyBorder="1" applyAlignment="1">
      <alignment horizontal="center" vertical="center"/>
    </xf>
    <xf numFmtId="3" fontId="22" fillId="4" borderId="2" xfId="2" applyNumberFormat="1" applyFont="1" applyFill="1" applyBorder="1" applyAlignment="1">
      <alignment horizontal="center" vertical="center" wrapText="1"/>
    </xf>
    <xf numFmtId="3" fontId="22" fillId="0" borderId="37" xfId="2" applyNumberFormat="1" applyFont="1" applyBorder="1" applyAlignment="1">
      <alignment horizontal="center" vertical="center"/>
    </xf>
    <xf numFmtId="3" fontId="22" fillId="2" borderId="1" xfId="2" applyNumberFormat="1" applyFont="1" applyFill="1" applyBorder="1" applyAlignment="1">
      <alignment horizontal="center"/>
    </xf>
    <xf numFmtId="3" fontId="22" fillId="2" borderId="2" xfId="2" applyNumberFormat="1" applyFont="1" applyFill="1" applyBorder="1" applyAlignment="1">
      <alignment vertical="center"/>
    </xf>
    <xf numFmtId="3" fontId="10" fillId="0" borderId="40" xfId="1" applyNumberFormat="1" applyFont="1" applyFill="1" applyBorder="1" applyAlignment="1">
      <alignment horizontal="center" vertical="center"/>
    </xf>
    <xf numFmtId="3" fontId="24" fillId="2" borderId="19" xfId="2" applyNumberFormat="1" applyFont="1" applyFill="1" applyBorder="1"/>
    <xf numFmtId="3" fontId="22" fillId="4" borderId="2" xfId="2" applyNumberFormat="1" applyFont="1" applyFill="1" applyBorder="1" applyAlignment="1">
      <alignment horizontal="center"/>
    </xf>
    <xf numFmtId="3" fontId="22" fillId="2" borderId="19" xfId="2" applyNumberFormat="1" applyFont="1" applyFill="1" applyBorder="1" applyAlignment="1">
      <alignment horizontal="center" vertical="center" wrapText="1"/>
    </xf>
    <xf numFmtId="3" fontId="22" fillId="2" borderId="19" xfId="2" applyNumberFormat="1" applyFont="1" applyFill="1" applyBorder="1" applyAlignment="1">
      <alignment vertical="center" wrapText="1"/>
    </xf>
    <xf numFmtId="3" fontId="22" fillId="2" borderId="2" xfId="2" applyNumberFormat="1" applyFont="1" applyFill="1" applyBorder="1" applyAlignment="1">
      <alignment vertical="center" wrapText="1"/>
    </xf>
    <xf numFmtId="0" fontId="4" fillId="0" borderId="0" xfId="0" applyFont="1"/>
    <xf numFmtId="0" fontId="22" fillId="2" borderId="2" xfId="2" applyFont="1" applyFill="1" applyBorder="1" applyAlignment="1">
      <alignment vertical="center"/>
    </xf>
    <xf numFmtId="0" fontId="22" fillId="2" borderId="2" xfId="2" applyFont="1" applyFill="1" applyBorder="1"/>
    <xf numFmtId="0" fontId="22" fillId="2" borderId="6" xfId="2" applyFont="1" applyFill="1" applyBorder="1"/>
    <xf numFmtId="1" fontId="22" fillId="0" borderId="7" xfId="2" applyNumberFormat="1" applyFont="1" applyBorder="1" applyAlignment="1">
      <alignment horizontal="center"/>
    </xf>
    <xf numFmtId="1" fontId="22" fillId="0" borderId="13" xfId="2" applyNumberFormat="1" applyFont="1" applyBorder="1" applyAlignment="1">
      <alignment horizontal="center"/>
    </xf>
    <xf numFmtId="0" fontId="22" fillId="4" borderId="2" xfId="2" applyFont="1" applyFill="1" applyBorder="1"/>
    <xf numFmtId="0" fontId="10" fillId="0" borderId="8" xfId="1" applyNumberFormat="1" applyFont="1" applyFill="1" applyBorder="1" applyAlignment="1">
      <alignment horizontal="center" vertical="center"/>
    </xf>
    <xf numFmtId="0" fontId="22" fillId="2" borderId="19" xfId="2" applyFont="1" applyFill="1" applyBorder="1" applyAlignment="1">
      <alignment vertical="center" wrapText="1"/>
    </xf>
    <xf numFmtId="3" fontId="0" fillId="0" borderId="0" xfId="0" applyNumberFormat="1"/>
    <xf numFmtId="3" fontId="22" fillId="2" borderId="19" xfId="2" applyNumberFormat="1" applyFont="1" applyFill="1" applyBorder="1" applyAlignment="1">
      <alignment horizontal="center" vertical="center"/>
    </xf>
    <xf numFmtId="3" fontId="4" fillId="0" borderId="0" xfId="0" applyNumberFormat="1" applyFont="1"/>
    <xf numFmtId="0" fontId="8" fillId="4" borderId="2" xfId="2" applyFont="1" applyFill="1" applyBorder="1" applyAlignment="1">
      <alignment horizontal="center" vertical="center"/>
    </xf>
    <xf numFmtId="0" fontId="4" fillId="0" borderId="0" xfId="0" applyFont="1" applyAlignment="1">
      <alignment horizontal="center" vertical="center"/>
    </xf>
    <xf numFmtId="1" fontId="8" fillId="0" borderId="56" xfId="2" applyNumberFormat="1" applyFont="1" applyBorder="1" applyAlignment="1">
      <alignment horizontal="center"/>
    </xf>
    <xf numFmtId="1" fontId="8" fillId="0" borderId="51" xfId="2" applyNumberFormat="1" applyFont="1" applyBorder="1" applyAlignment="1">
      <alignment horizontal="center"/>
    </xf>
    <xf numFmtId="1" fontId="8" fillId="0" borderId="57" xfId="2" applyNumberFormat="1" applyFont="1" applyBorder="1" applyAlignment="1">
      <alignment horizontal="center"/>
    </xf>
    <xf numFmtId="49" fontId="8" fillId="7" borderId="51" xfId="4" applyNumberFormat="1" applyFont="1" applyFill="1" applyBorder="1" applyAlignment="1">
      <alignment horizontal="center"/>
    </xf>
    <xf numFmtId="0" fontId="0" fillId="7" borderId="0" xfId="0" applyFill="1"/>
    <xf numFmtId="49" fontId="8" fillId="0" borderId="59" xfId="4" applyNumberFormat="1" applyFont="1" applyFill="1" applyBorder="1" applyAlignment="1">
      <alignment horizontal="center"/>
    </xf>
    <xf numFmtId="3" fontId="22" fillId="0" borderId="62" xfId="1" applyNumberFormat="1" applyFont="1" applyFill="1" applyBorder="1" applyAlignment="1">
      <alignment horizontal="center" vertical="center"/>
    </xf>
    <xf numFmtId="165" fontId="10" fillId="0" borderId="56" xfId="3" applyNumberFormat="1" applyFont="1" applyBorder="1" applyAlignment="1">
      <alignment horizontal="center"/>
    </xf>
    <xf numFmtId="165" fontId="10" fillId="0" borderId="50" xfId="3" applyNumberFormat="1" applyFont="1" applyBorder="1" applyAlignment="1">
      <alignment horizontal="center"/>
    </xf>
    <xf numFmtId="165" fontId="10" fillId="0" borderId="51" xfId="3" applyNumberFormat="1" applyFont="1" applyBorder="1" applyAlignment="1">
      <alignment horizontal="center"/>
    </xf>
    <xf numFmtId="165" fontId="10" fillId="0" borderId="52" xfId="3" applyNumberFormat="1" applyFont="1" applyBorder="1" applyAlignment="1">
      <alignment horizontal="center"/>
    </xf>
    <xf numFmtId="165" fontId="10" fillId="7" borderId="50" xfId="3" applyNumberFormat="1" applyFont="1" applyFill="1" applyBorder="1" applyAlignment="1">
      <alignment horizontal="center"/>
    </xf>
    <xf numFmtId="165" fontId="10" fillId="7" borderId="50" xfId="3" applyNumberFormat="1" applyFont="1" applyFill="1" applyBorder="1" applyAlignment="1">
      <alignment horizontal="left" vertical="top" wrapText="1"/>
    </xf>
    <xf numFmtId="3" fontId="8" fillId="5" borderId="62" xfId="1" applyNumberFormat="1" applyFont="1" applyFill="1" applyBorder="1" applyAlignment="1">
      <alignment horizontal="center" vertical="center"/>
    </xf>
    <xf numFmtId="165" fontId="11" fillId="5" borderId="19" xfId="3" applyNumberFormat="1" applyFont="1" applyFill="1" applyBorder="1" applyAlignment="1">
      <alignment horizontal="center"/>
    </xf>
    <xf numFmtId="165" fontId="11" fillId="7" borderId="19" xfId="3" applyNumberFormat="1" applyFont="1" applyFill="1" applyBorder="1" applyAlignment="1">
      <alignment horizontal="center" vertical="top" wrapText="1"/>
    </xf>
    <xf numFmtId="3" fontId="22" fillId="0" borderId="60" xfId="4" applyNumberFormat="1" applyFont="1" applyFill="1" applyBorder="1" applyAlignment="1">
      <alignment horizontal="center" vertical="center"/>
    </xf>
    <xf numFmtId="165" fontId="10" fillId="0" borderId="51" xfId="3" applyNumberFormat="1" applyFont="1" applyBorder="1" applyAlignment="1">
      <alignment horizontal="center" wrapText="1"/>
    </xf>
    <xf numFmtId="3" fontId="12" fillId="2" borderId="38" xfId="2" applyNumberFormat="1" applyFont="1" applyFill="1" applyBorder="1" applyAlignment="1">
      <alignment horizontal="center" vertical="center"/>
    </xf>
    <xf numFmtId="1" fontId="8" fillId="0" borderId="7" xfId="2" applyNumberFormat="1" applyFont="1" applyBorder="1" applyAlignment="1">
      <alignment horizontal="center"/>
    </xf>
    <xf numFmtId="169" fontId="10" fillId="0" borderId="21" xfId="1" applyNumberFormat="1" applyFont="1" applyFill="1" applyBorder="1" applyAlignment="1">
      <alignment horizontal="center" vertical="center"/>
    </xf>
    <xf numFmtId="0" fontId="10" fillId="0" borderId="40" xfId="1" applyNumberFormat="1" applyFont="1" applyFill="1" applyBorder="1" applyAlignment="1">
      <alignment horizontal="center" vertical="center"/>
    </xf>
    <xf numFmtId="169" fontId="10" fillId="0" borderId="40" xfId="1" applyNumberFormat="1" applyFont="1" applyFill="1" applyBorder="1" applyAlignment="1">
      <alignment horizontal="center" vertical="center"/>
    </xf>
    <xf numFmtId="169" fontId="10" fillId="0" borderId="8" xfId="1" applyNumberFormat="1" applyFont="1" applyFill="1" applyBorder="1" applyAlignment="1">
      <alignment horizontal="center" vertical="center"/>
    </xf>
    <xf numFmtId="169" fontId="10" fillId="0" borderId="41" xfId="1" applyNumberFormat="1" applyFont="1" applyFill="1" applyBorder="1" applyAlignment="1">
      <alignment horizontal="center" vertical="center"/>
    </xf>
    <xf numFmtId="169" fontId="10" fillId="0" borderId="13" xfId="1" applyNumberFormat="1" applyFont="1" applyFill="1" applyBorder="1" applyAlignment="1">
      <alignment horizontal="center" vertical="center"/>
    </xf>
    <xf numFmtId="3" fontId="11" fillId="0" borderId="13" xfId="1" applyNumberFormat="1" applyFont="1" applyFill="1" applyBorder="1" applyAlignment="1">
      <alignment horizontal="center" vertical="center"/>
    </xf>
    <xf numFmtId="3" fontId="10" fillId="0" borderId="13" xfId="1" applyNumberFormat="1" applyFont="1" applyFill="1" applyBorder="1" applyAlignment="1">
      <alignment horizontal="center" vertical="center"/>
    </xf>
    <xf numFmtId="0" fontId="11" fillId="0" borderId="39" xfId="1" applyNumberFormat="1" applyFont="1" applyFill="1" applyBorder="1" applyAlignment="1">
      <alignment horizontal="center" vertical="center"/>
    </xf>
    <xf numFmtId="169" fontId="11" fillId="0" borderId="39" xfId="1" applyNumberFormat="1" applyFont="1" applyFill="1" applyBorder="1" applyAlignment="1">
      <alignment horizontal="center" vertical="center"/>
    </xf>
    <xf numFmtId="169" fontId="11" fillId="0" borderId="56" xfId="1" applyNumberFormat="1" applyFont="1" applyFill="1" applyBorder="1" applyAlignment="1">
      <alignment horizontal="center" vertical="center"/>
    </xf>
    <xf numFmtId="169" fontId="11" fillId="0" borderId="21" xfId="1" applyNumberFormat="1" applyFont="1" applyFill="1" applyBorder="1" applyAlignment="1">
      <alignment horizontal="center" vertical="center"/>
    </xf>
    <xf numFmtId="0" fontId="11" fillId="0" borderId="40" xfId="1" applyNumberFormat="1" applyFont="1" applyFill="1" applyBorder="1" applyAlignment="1">
      <alignment horizontal="center" vertical="center"/>
    </xf>
    <xf numFmtId="169" fontId="11" fillId="0" borderId="40" xfId="1" applyNumberFormat="1" applyFont="1" applyFill="1" applyBorder="1" applyAlignment="1">
      <alignment horizontal="center" vertical="center"/>
    </xf>
    <xf numFmtId="169" fontId="11" fillId="0" borderId="51" xfId="1" applyNumberFormat="1" applyFont="1" applyFill="1" applyBorder="1" applyAlignment="1">
      <alignment horizontal="center" vertical="center"/>
    </xf>
    <xf numFmtId="169" fontId="11" fillId="0" borderId="8" xfId="1" applyNumberFormat="1" applyFont="1" applyFill="1" applyBorder="1" applyAlignment="1">
      <alignment horizontal="center" vertical="center"/>
    </xf>
    <xf numFmtId="0" fontId="11" fillId="0" borderId="41" xfId="1" applyNumberFormat="1" applyFont="1" applyFill="1" applyBorder="1" applyAlignment="1">
      <alignment horizontal="center" vertical="center"/>
    </xf>
    <xf numFmtId="169" fontId="11" fillId="0" borderId="41" xfId="1" applyNumberFormat="1" applyFont="1" applyFill="1" applyBorder="1" applyAlignment="1">
      <alignment horizontal="center" vertical="center"/>
    </xf>
    <xf numFmtId="169" fontId="11" fillId="0" borderId="57" xfId="1" applyNumberFormat="1" applyFont="1" applyFill="1" applyBorder="1" applyAlignment="1">
      <alignment horizontal="center" vertical="center"/>
    </xf>
    <xf numFmtId="169" fontId="11" fillId="0" borderId="13" xfId="1" applyNumberFormat="1" applyFont="1" applyFill="1" applyBorder="1" applyAlignment="1">
      <alignment horizontal="center" vertical="center"/>
    </xf>
    <xf numFmtId="0" fontId="11" fillId="0" borderId="42" xfId="1" applyNumberFormat="1" applyFont="1" applyFill="1" applyBorder="1" applyAlignment="1">
      <alignment horizontal="center" vertical="center"/>
    </xf>
    <xf numFmtId="169" fontId="11" fillId="0" borderId="42" xfId="1" applyNumberFormat="1" applyFont="1" applyFill="1" applyBorder="1" applyAlignment="1">
      <alignment horizontal="center" vertical="center"/>
    </xf>
    <xf numFmtId="169" fontId="10" fillId="0" borderId="37" xfId="1" applyNumberFormat="1" applyFont="1" applyBorder="1" applyAlignment="1">
      <alignment horizontal="center"/>
    </xf>
    <xf numFmtId="169" fontId="10" fillId="0" borderId="37" xfId="1" applyNumberFormat="1" applyFont="1" applyBorder="1" applyAlignment="1">
      <alignment horizontal="center" vertical="center"/>
    </xf>
    <xf numFmtId="169" fontId="10" fillId="0" borderId="45" xfId="1" applyNumberFormat="1" applyFont="1" applyBorder="1" applyAlignment="1">
      <alignment horizontal="center" vertical="center"/>
    </xf>
    <xf numFmtId="169" fontId="10" fillId="0" borderId="45" xfId="1" applyNumberFormat="1" applyFont="1" applyBorder="1" applyAlignment="1">
      <alignment horizontal="center"/>
    </xf>
    <xf numFmtId="1" fontId="8" fillId="0" borderId="21" xfId="2" applyNumberFormat="1" applyFont="1" applyBorder="1" applyAlignment="1">
      <alignment horizontal="center"/>
    </xf>
    <xf numFmtId="1" fontId="8" fillId="0" borderId="26" xfId="2" applyNumberFormat="1" applyFont="1" applyBorder="1" applyAlignment="1">
      <alignment horizontal="center"/>
    </xf>
    <xf numFmtId="169" fontId="10" fillId="0" borderId="20" xfId="1" applyNumberFormat="1" applyFont="1" applyFill="1" applyBorder="1" applyAlignment="1">
      <alignment horizontal="center"/>
    </xf>
    <xf numFmtId="169" fontId="10" fillId="0" borderId="22" xfId="1" applyNumberFormat="1" applyFont="1" applyFill="1" applyBorder="1" applyAlignment="1">
      <alignment horizontal="center"/>
    </xf>
    <xf numFmtId="169" fontId="8" fillId="0" borderId="26" xfId="1" applyNumberFormat="1" applyFont="1" applyFill="1" applyBorder="1" applyAlignment="1">
      <alignment horizontal="center"/>
    </xf>
    <xf numFmtId="169" fontId="10" fillId="0" borderId="24" xfId="1" applyNumberFormat="1" applyFont="1" applyFill="1" applyBorder="1" applyAlignment="1">
      <alignment horizontal="center"/>
    </xf>
    <xf numFmtId="169" fontId="8" fillId="0" borderId="14" xfId="1" applyNumberFormat="1" applyFont="1" applyFill="1" applyBorder="1" applyAlignment="1">
      <alignment horizontal="center"/>
    </xf>
    <xf numFmtId="169" fontId="10" fillId="0" borderId="21" xfId="1" applyNumberFormat="1" applyFont="1" applyFill="1" applyBorder="1" applyAlignment="1">
      <alignment horizontal="center"/>
    </xf>
    <xf numFmtId="169" fontId="11" fillId="0" borderId="20" xfId="1" applyNumberFormat="1" applyFont="1" applyFill="1" applyBorder="1" applyAlignment="1">
      <alignment horizontal="center"/>
    </xf>
    <xf numFmtId="169" fontId="10" fillId="0" borderId="26" xfId="1" applyNumberFormat="1" applyFont="1" applyFill="1" applyBorder="1" applyAlignment="1">
      <alignment horizontal="center"/>
    </xf>
    <xf numFmtId="169" fontId="11" fillId="0" borderId="22" xfId="1" applyNumberFormat="1" applyFont="1" applyFill="1" applyBorder="1" applyAlignment="1">
      <alignment horizontal="center"/>
    </xf>
    <xf numFmtId="169" fontId="10" fillId="0" borderId="14" xfId="1" applyNumberFormat="1" applyFont="1" applyFill="1" applyBorder="1" applyAlignment="1">
      <alignment horizontal="center"/>
    </xf>
    <xf numFmtId="169" fontId="11" fillId="0" borderId="24" xfId="1" applyNumberFormat="1" applyFont="1" applyFill="1" applyBorder="1" applyAlignment="1">
      <alignment horizontal="center"/>
    </xf>
    <xf numFmtId="1" fontId="8" fillId="0" borderId="36" xfId="2" applyNumberFormat="1" applyFont="1" applyBorder="1" applyAlignment="1">
      <alignment horizontal="center"/>
    </xf>
    <xf numFmtId="3" fontId="22" fillId="7" borderId="62" xfId="1" applyNumberFormat="1" applyFont="1" applyFill="1" applyBorder="1" applyAlignment="1">
      <alignment horizontal="center" vertical="center"/>
    </xf>
    <xf numFmtId="3" fontId="10" fillId="7" borderId="60" xfId="3" applyNumberFormat="1" applyFont="1" applyFill="1" applyBorder="1" applyAlignment="1">
      <alignment horizontal="center"/>
    </xf>
    <xf numFmtId="3" fontId="10" fillId="7" borderId="60" xfId="3" applyNumberFormat="1" applyFont="1" applyFill="1" applyBorder="1" applyAlignment="1">
      <alignment horizontal="center" vertical="center" wrapText="1"/>
    </xf>
    <xf numFmtId="0" fontId="10" fillId="0" borderId="39" xfId="1" applyNumberFormat="1" applyFont="1" applyFill="1" applyBorder="1" applyAlignment="1">
      <alignment horizontal="center" vertical="center"/>
    </xf>
    <xf numFmtId="3" fontId="8" fillId="0" borderId="20" xfId="2" applyNumberFormat="1" applyFont="1" applyBorder="1" applyAlignment="1">
      <alignment horizontal="center"/>
    </xf>
    <xf numFmtId="3" fontId="10" fillId="0" borderId="20" xfId="1" applyNumberFormat="1" applyFont="1" applyFill="1" applyBorder="1" applyAlignment="1">
      <alignment horizontal="center"/>
    </xf>
    <xf numFmtId="3" fontId="10" fillId="0" borderId="22" xfId="1" applyNumberFormat="1" applyFont="1" applyFill="1" applyBorder="1" applyAlignment="1">
      <alignment horizontal="center"/>
    </xf>
    <xf numFmtId="3" fontId="10" fillId="0" borderId="24" xfId="1" applyNumberFormat="1" applyFont="1" applyFill="1" applyBorder="1" applyAlignment="1">
      <alignment horizontal="center"/>
    </xf>
    <xf numFmtId="49" fontId="16" fillId="8" borderId="26" xfId="4" applyNumberFormat="1" applyFont="1" applyFill="1" applyBorder="1" applyAlignment="1">
      <alignment horizontal="center"/>
    </xf>
    <xf numFmtId="49" fontId="16" fillId="8" borderId="14" xfId="4" applyNumberFormat="1" applyFont="1" applyFill="1" applyBorder="1" applyAlignment="1">
      <alignment horizontal="center"/>
    </xf>
    <xf numFmtId="3" fontId="11" fillId="8" borderId="23" xfId="4" applyNumberFormat="1" applyFont="1" applyFill="1" applyBorder="1" applyAlignment="1">
      <alignment horizontal="center"/>
    </xf>
    <xf numFmtId="169" fontId="11" fillId="0" borderId="43" xfId="1" applyNumberFormat="1" applyFont="1" applyFill="1" applyBorder="1"/>
    <xf numFmtId="169" fontId="11" fillId="0" borderId="48" xfId="1" applyNumberFormat="1" applyFont="1" applyFill="1" applyBorder="1"/>
    <xf numFmtId="169" fontId="11" fillId="0" borderId="49" xfId="1" applyNumberFormat="1" applyFont="1" applyFill="1" applyBorder="1"/>
    <xf numFmtId="169" fontId="11" fillId="0" borderId="21" xfId="1" applyNumberFormat="1" applyFont="1" applyFill="1" applyBorder="1" applyAlignment="1">
      <alignment horizontal="center"/>
    </xf>
    <xf numFmtId="169" fontId="11" fillId="0" borderId="21" xfId="1" applyNumberFormat="1" applyFont="1" applyFill="1" applyBorder="1"/>
    <xf numFmtId="169" fontId="11" fillId="0" borderId="26" xfId="1" applyNumberFormat="1" applyFont="1" applyFill="1" applyBorder="1"/>
    <xf numFmtId="169" fontId="11" fillId="0" borderId="14" xfId="1" applyNumberFormat="1" applyFont="1" applyFill="1" applyBorder="1"/>
    <xf numFmtId="169" fontId="11" fillId="0" borderId="21" xfId="1" applyNumberFormat="1" applyFont="1" applyFill="1" applyBorder="1" applyAlignment="1">
      <alignment horizontal="right"/>
    </xf>
    <xf numFmtId="169" fontId="11" fillId="0" borderId="48" xfId="1" applyNumberFormat="1" applyFont="1" applyFill="1" applyBorder="1" applyAlignment="1">
      <alignment horizontal="right"/>
    </xf>
    <xf numFmtId="169" fontId="11" fillId="0" borderId="26" xfId="1" applyNumberFormat="1" applyFont="1" applyFill="1" applyBorder="1" applyAlignment="1">
      <alignment horizontal="right"/>
    </xf>
    <xf numFmtId="169" fontId="11" fillId="0" borderId="49" xfId="1" applyNumberFormat="1" applyFont="1" applyFill="1" applyBorder="1" applyAlignment="1">
      <alignment horizontal="right"/>
    </xf>
    <xf numFmtId="169" fontId="11" fillId="0" borderId="14" xfId="1" applyNumberFormat="1" applyFont="1" applyFill="1" applyBorder="1" applyAlignment="1">
      <alignment horizontal="right"/>
    </xf>
    <xf numFmtId="169" fontId="11" fillId="0" borderId="8" xfId="1" applyNumberFormat="1" applyFont="1" applyFill="1" applyBorder="1"/>
    <xf numFmtId="169" fontId="11" fillId="0" borderId="39" xfId="1" applyNumberFormat="1" applyFont="1" applyFill="1" applyBorder="1"/>
    <xf numFmtId="169" fontId="11" fillId="0" borderId="13" xfId="1" applyNumberFormat="1" applyFont="1" applyFill="1" applyBorder="1"/>
    <xf numFmtId="169" fontId="11" fillId="0" borderId="8" xfId="1" applyNumberFormat="1" applyFont="1" applyFill="1" applyBorder="1" applyAlignment="1">
      <alignment horizontal="center"/>
    </xf>
    <xf numFmtId="169" fontId="11" fillId="0" borderId="13" xfId="1" applyNumberFormat="1" applyFont="1" applyFill="1" applyBorder="1" applyAlignment="1">
      <alignment horizontal="center"/>
    </xf>
    <xf numFmtId="169" fontId="11" fillId="0" borderId="14" xfId="1" applyNumberFormat="1" applyFont="1" applyFill="1" applyBorder="1" applyAlignment="1">
      <alignment horizontal="center"/>
    </xf>
    <xf numFmtId="3" fontId="11" fillId="0" borderId="56" xfId="1" applyNumberFormat="1" applyFont="1" applyFill="1" applyBorder="1" applyAlignment="1">
      <alignment horizontal="center" vertical="center"/>
    </xf>
    <xf numFmtId="3" fontId="11" fillId="0" borderId="41" xfId="1" applyNumberFormat="1" applyFont="1" applyFill="1" applyBorder="1" applyAlignment="1">
      <alignment horizontal="center" vertical="center"/>
    </xf>
    <xf numFmtId="3" fontId="11" fillId="0" borderId="51" xfId="1" applyNumberFormat="1" applyFont="1" applyFill="1" applyBorder="1" applyAlignment="1">
      <alignment horizontal="center" vertical="center"/>
    </xf>
    <xf numFmtId="3" fontId="11" fillId="0" borderId="57" xfId="1" applyNumberFormat="1" applyFont="1" applyFill="1" applyBorder="1" applyAlignment="1">
      <alignment horizontal="center" vertical="center"/>
    </xf>
    <xf numFmtId="3" fontId="11" fillId="0" borderId="7" xfId="1" applyNumberFormat="1" applyFont="1" applyFill="1" applyBorder="1" applyAlignment="1">
      <alignment horizontal="center" vertical="center"/>
    </xf>
    <xf numFmtId="3" fontId="25" fillId="7" borderId="23" xfId="4" applyNumberFormat="1" applyFont="1" applyFill="1" applyBorder="1" applyAlignment="1">
      <alignment horizontal="center"/>
    </xf>
    <xf numFmtId="3" fontId="10" fillId="7" borderId="32" xfId="3" applyNumberFormat="1" applyFont="1" applyFill="1" applyBorder="1" applyAlignment="1">
      <alignment horizontal="center"/>
    </xf>
    <xf numFmtId="3" fontId="10" fillId="7" borderId="33" xfId="3" applyNumberFormat="1" applyFont="1" applyFill="1" applyBorder="1"/>
    <xf numFmtId="3" fontId="10" fillId="7" borderId="8" xfId="4" applyNumberFormat="1" applyFont="1" applyFill="1" applyBorder="1" applyAlignment="1">
      <alignment horizontal="center"/>
    </xf>
    <xf numFmtId="165" fontId="10" fillId="7" borderId="32" xfId="3" applyNumberFormat="1" applyFont="1" applyFill="1" applyBorder="1" applyAlignment="1">
      <alignment horizontal="center"/>
    </xf>
    <xf numFmtId="3" fontId="11" fillId="7" borderId="32" xfId="3" applyNumberFormat="1" applyFont="1" applyFill="1" applyBorder="1" applyAlignment="1">
      <alignment horizontal="center"/>
    </xf>
    <xf numFmtId="3" fontId="11" fillId="7" borderId="33" xfId="3" applyNumberFormat="1" applyFont="1" applyFill="1" applyBorder="1"/>
    <xf numFmtId="3" fontId="10" fillId="7" borderId="23" xfId="4" applyNumberFormat="1" applyFont="1" applyFill="1" applyBorder="1" applyAlignment="1">
      <alignment horizontal="center"/>
    </xf>
    <xf numFmtId="3" fontId="10" fillId="7" borderId="34" xfId="3" applyNumberFormat="1" applyFont="1" applyFill="1" applyBorder="1" applyAlignment="1">
      <alignment horizontal="center"/>
    </xf>
    <xf numFmtId="3" fontId="10" fillId="7" borderId="30" xfId="3" applyNumberFormat="1" applyFont="1" applyFill="1" applyBorder="1"/>
    <xf numFmtId="3" fontId="10" fillId="7" borderId="26" xfId="4" applyNumberFormat="1" applyFont="1" applyFill="1" applyBorder="1" applyAlignment="1">
      <alignment horizontal="center"/>
    </xf>
    <xf numFmtId="3" fontId="11" fillId="7" borderId="23" xfId="4" applyNumberFormat="1" applyFont="1" applyFill="1" applyBorder="1" applyAlignment="1">
      <alignment horizontal="center"/>
    </xf>
    <xf numFmtId="165" fontId="10" fillId="7" borderId="34" xfId="3" applyNumberFormat="1" applyFont="1" applyFill="1" applyBorder="1" applyAlignment="1">
      <alignment horizontal="center"/>
    </xf>
    <xf numFmtId="3" fontId="11" fillId="7" borderId="34" xfId="3" applyNumberFormat="1" applyFont="1" applyFill="1" applyBorder="1" applyAlignment="1">
      <alignment horizontal="center"/>
    </xf>
    <xf numFmtId="3" fontId="11" fillId="7" borderId="30" xfId="3" applyNumberFormat="1" applyFont="1" applyFill="1" applyBorder="1"/>
    <xf numFmtId="3" fontId="10" fillId="7" borderId="15" xfId="4" applyNumberFormat="1" applyFont="1" applyFill="1" applyBorder="1" applyAlignment="1">
      <alignment horizontal="center"/>
    </xf>
    <xf numFmtId="3" fontId="10" fillId="7" borderId="35" xfId="3" applyNumberFormat="1" applyFont="1" applyFill="1" applyBorder="1" applyAlignment="1">
      <alignment horizontal="center"/>
    </xf>
    <xf numFmtId="3" fontId="10" fillId="7" borderId="31" xfId="3" applyNumberFormat="1" applyFont="1" applyFill="1" applyBorder="1"/>
    <xf numFmtId="3" fontId="10" fillId="7" borderId="14" xfId="4" applyNumberFormat="1" applyFont="1" applyFill="1" applyBorder="1" applyAlignment="1">
      <alignment horizontal="center"/>
    </xf>
    <xf numFmtId="165" fontId="10" fillId="7" borderId="35" xfId="3" applyNumberFormat="1" applyFont="1" applyFill="1" applyBorder="1" applyAlignment="1">
      <alignment horizontal="center"/>
    </xf>
    <xf numFmtId="3" fontId="11" fillId="7" borderId="35" xfId="3" applyNumberFormat="1" applyFont="1" applyFill="1" applyBorder="1" applyAlignment="1">
      <alignment horizontal="center"/>
    </xf>
    <xf numFmtId="3" fontId="11" fillId="7" borderId="31" xfId="3" applyNumberFormat="1" applyFont="1" applyFill="1" applyBorder="1"/>
    <xf numFmtId="3" fontId="16" fillId="8" borderId="23" xfId="4" applyNumberFormat="1" applyFont="1" applyFill="1" applyBorder="1" applyAlignment="1">
      <alignment horizontal="center"/>
    </xf>
    <xf numFmtId="0" fontId="31" fillId="0" borderId="0" xfId="0" applyFont="1"/>
    <xf numFmtId="169" fontId="10" fillId="0" borderId="15" xfId="1" applyNumberFormat="1" applyFont="1" applyFill="1" applyBorder="1" applyAlignment="1">
      <alignment horizontal="center"/>
    </xf>
    <xf numFmtId="169" fontId="10" fillId="0" borderId="21" xfId="1" applyNumberFormat="1" applyFont="1" applyFill="1" applyBorder="1"/>
    <xf numFmtId="169" fontId="10" fillId="0" borderId="26" xfId="1" applyNumberFormat="1" applyFont="1" applyFill="1" applyBorder="1" applyAlignment="1">
      <alignment horizontal="center" vertical="center"/>
    </xf>
    <xf numFmtId="169" fontId="10" fillId="0" borderId="14" xfId="1" applyNumberFormat="1" applyFont="1" applyFill="1" applyBorder="1" applyAlignment="1">
      <alignment horizontal="center" vertical="center"/>
    </xf>
    <xf numFmtId="169" fontId="10" fillId="0" borderId="23" xfId="1" applyNumberFormat="1" applyFont="1" applyFill="1" applyBorder="1" applyAlignment="1">
      <alignment horizontal="center"/>
    </xf>
    <xf numFmtId="166" fontId="11" fillId="7" borderId="33" xfId="3" applyNumberFormat="1" applyFont="1" applyFill="1" applyBorder="1"/>
    <xf numFmtId="1" fontId="8" fillId="7" borderId="56" xfId="2" applyNumberFormat="1" applyFont="1" applyFill="1" applyBorder="1" applyAlignment="1">
      <alignment horizontal="center"/>
    </xf>
    <xf numFmtId="166" fontId="11" fillId="7" borderId="43" xfId="3" applyNumberFormat="1" applyFont="1" applyFill="1" applyBorder="1"/>
    <xf numFmtId="0" fontId="13" fillId="9" borderId="21" xfId="0" applyFont="1" applyFill="1" applyBorder="1" applyAlignment="1">
      <alignment horizontal="center"/>
    </xf>
    <xf numFmtId="166" fontId="11" fillId="7" borderId="30" xfId="3" applyNumberFormat="1" applyFont="1" applyFill="1" applyBorder="1"/>
    <xf numFmtId="1" fontId="8" fillId="7" borderId="51" xfId="2" applyNumberFormat="1" applyFont="1" applyFill="1" applyBorder="1" applyAlignment="1">
      <alignment horizontal="center"/>
    </xf>
    <xf numFmtId="165" fontId="10" fillId="7" borderId="26" xfId="3" applyNumberFormat="1" applyFont="1" applyFill="1" applyBorder="1" applyAlignment="1">
      <alignment horizontal="center"/>
    </xf>
    <xf numFmtId="166" fontId="11" fillId="7" borderId="48" xfId="3" applyNumberFormat="1" applyFont="1" applyFill="1" applyBorder="1"/>
    <xf numFmtId="0" fontId="13" fillId="9" borderId="8" xfId="0" applyFont="1" applyFill="1" applyBorder="1" applyAlignment="1">
      <alignment horizontal="center"/>
    </xf>
    <xf numFmtId="166" fontId="11" fillId="7" borderId="31" xfId="3" applyNumberFormat="1" applyFont="1" applyFill="1" applyBorder="1"/>
    <xf numFmtId="1" fontId="8" fillId="7" borderId="57" xfId="2" applyNumberFormat="1" applyFont="1" applyFill="1" applyBorder="1" applyAlignment="1">
      <alignment horizontal="center"/>
    </xf>
    <xf numFmtId="165" fontId="10" fillId="7" borderId="14" xfId="3" applyNumberFormat="1" applyFont="1" applyFill="1" applyBorder="1" applyAlignment="1">
      <alignment horizontal="center"/>
    </xf>
    <xf numFmtId="166" fontId="11" fillId="7" borderId="49" xfId="3" applyNumberFormat="1" applyFont="1" applyFill="1" applyBorder="1"/>
    <xf numFmtId="0" fontId="13" fillId="9" borderId="13" xfId="0" applyFont="1" applyFill="1" applyBorder="1" applyAlignment="1">
      <alignment horizontal="center"/>
    </xf>
    <xf numFmtId="169" fontId="11" fillId="7" borderId="8" xfId="1" applyNumberFormat="1" applyFont="1" applyFill="1" applyBorder="1" applyAlignment="1">
      <alignment horizontal="center"/>
    </xf>
    <xf numFmtId="169" fontId="29" fillId="9" borderId="21" xfId="0" applyNumberFormat="1" applyFont="1" applyFill="1" applyBorder="1" applyAlignment="1">
      <alignment horizontal="center"/>
    </xf>
    <xf numFmtId="169" fontId="29" fillId="9" borderId="26" xfId="0" applyNumberFormat="1" applyFont="1" applyFill="1" applyBorder="1" applyAlignment="1">
      <alignment horizontal="center"/>
    </xf>
    <xf numFmtId="169" fontId="29" fillId="9" borderId="14" xfId="0" applyNumberFormat="1" applyFont="1" applyFill="1" applyBorder="1" applyAlignment="1">
      <alignment horizontal="center"/>
    </xf>
    <xf numFmtId="3" fontId="24" fillId="2" borderId="13" xfId="2" applyNumberFormat="1" applyFont="1" applyFill="1" applyBorder="1"/>
    <xf numFmtId="3" fontId="22" fillId="4" borderId="15" xfId="2" applyNumberFormat="1" applyFont="1" applyFill="1" applyBorder="1" applyAlignment="1">
      <alignment horizontal="center" vertical="center"/>
    </xf>
    <xf numFmtId="3" fontId="22" fillId="4" borderId="46" xfId="2" applyNumberFormat="1" applyFont="1" applyFill="1" applyBorder="1"/>
    <xf numFmtId="3" fontId="8" fillId="4" borderId="15" xfId="2" applyNumberFormat="1" applyFont="1" applyFill="1" applyBorder="1" applyAlignment="1">
      <alignment horizontal="center" vertical="center"/>
    </xf>
    <xf numFmtId="0" fontId="22" fillId="4" borderId="46" xfId="2" applyFont="1" applyFill="1" applyBorder="1"/>
    <xf numFmtId="3" fontId="11" fillId="0" borderId="43" xfId="1" applyNumberFormat="1" applyFont="1" applyFill="1" applyBorder="1" applyAlignment="1">
      <alignment horizontal="right"/>
    </xf>
    <xf numFmtId="3" fontId="11" fillId="0" borderId="48" xfId="1" applyNumberFormat="1" applyFont="1" applyFill="1" applyBorder="1"/>
    <xf numFmtId="3" fontId="11" fillId="0" borderId="49" xfId="1" applyNumberFormat="1" applyFont="1" applyFill="1" applyBorder="1"/>
    <xf numFmtId="3" fontId="11" fillId="0" borderId="23" xfId="1" applyNumberFormat="1" applyFont="1" applyFill="1" applyBorder="1" applyAlignment="1">
      <alignment horizontal="center"/>
    </xf>
    <xf numFmtId="3" fontId="10" fillId="0" borderId="26" xfId="1" applyNumberFormat="1" applyFont="1" applyFill="1" applyBorder="1" applyAlignment="1">
      <alignment horizontal="center"/>
    </xf>
    <xf numFmtId="3" fontId="10" fillId="0" borderId="14" xfId="1" applyNumberFormat="1" applyFont="1" applyFill="1" applyBorder="1" applyAlignment="1">
      <alignment horizontal="center"/>
    </xf>
    <xf numFmtId="3" fontId="10" fillId="0" borderId="8" xfId="1" applyNumberFormat="1" applyFont="1" applyFill="1" applyBorder="1" applyAlignment="1">
      <alignment horizontal="center"/>
    </xf>
    <xf numFmtId="3" fontId="10" fillId="0" borderId="8" xfId="4" applyNumberFormat="1" applyFont="1" applyFill="1" applyBorder="1" applyAlignment="1">
      <alignment horizontal="right"/>
    </xf>
    <xf numFmtId="3" fontId="10" fillId="0" borderId="26" xfId="4" applyNumberFormat="1" applyFont="1" applyFill="1" applyBorder="1" applyAlignment="1">
      <alignment horizontal="right"/>
    </xf>
    <xf numFmtId="3" fontId="10" fillId="0" borderId="14" xfId="4" applyNumberFormat="1" applyFont="1" applyFill="1" applyBorder="1" applyAlignment="1">
      <alignment horizontal="right"/>
    </xf>
    <xf numFmtId="3" fontId="10" fillId="0" borderId="8" xfId="1" applyNumberFormat="1" applyFont="1" applyFill="1" applyBorder="1" applyAlignment="1">
      <alignment horizontal="right"/>
    </xf>
    <xf numFmtId="3" fontId="10" fillId="0" borderId="26" xfId="1" applyNumberFormat="1" applyFont="1" applyFill="1" applyBorder="1" applyAlignment="1">
      <alignment horizontal="right"/>
    </xf>
    <xf numFmtId="3" fontId="10" fillId="0" borderId="14" xfId="1" applyNumberFormat="1" applyFont="1" applyFill="1" applyBorder="1" applyAlignment="1">
      <alignment horizontal="right"/>
    </xf>
    <xf numFmtId="169" fontId="10" fillId="0" borderId="42" xfId="1" applyNumberFormat="1" applyFont="1" applyFill="1" applyBorder="1" applyAlignment="1">
      <alignment horizontal="center" vertical="center"/>
    </xf>
    <xf numFmtId="49" fontId="10" fillId="7" borderId="23" xfId="4" applyNumberFormat="1" applyFont="1" applyFill="1" applyBorder="1" applyAlignment="1">
      <alignment horizontal="center"/>
    </xf>
    <xf numFmtId="49" fontId="10" fillId="7" borderId="8" xfId="4" applyNumberFormat="1" applyFont="1" applyFill="1" applyBorder="1" applyAlignment="1">
      <alignment horizontal="center"/>
    </xf>
    <xf numFmtId="49" fontId="10" fillId="7" borderId="26" xfId="4" applyNumberFormat="1" applyFont="1" applyFill="1" applyBorder="1" applyAlignment="1">
      <alignment horizontal="center"/>
    </xf>
    <xf numFmtId="49" fontId="10" fillId="7" borderId="14" xfId="4" applyNumberFormat="1" applyFont="1" applyFill="1" applyBorder="1" applyAlignment="1">
      <alignment horizontal="center"/>
    </xf>
    <xf numFmtId="3" fontId="10" fillId="0" borderId="13" xfId="4" applyNumberFormat="1" applyFont="1" applyFill="1" applyBorder="1" applyAlignment="1">
      <alignment horizontal="center"/>
    </xf>
    <xf numFmtId="3" fontId="8" fillId="0" borderId="21" xfId="4" applyNumberFormat="1" applyFont="1" applyFill="1" applyBorder="1" applyAlignment="1">
      <alignment horizontal="center"/>
    </xf>
    <xf numFmtId="3" fontId="8" fillId="0" borderId="8" xfId="4" applyNumberFormat="1" applyFont="1" applyFill="1" applyBorder="1" applyAlignment="1">
      <alignment horizontal="center"/>
    </xf>
    <xf numFmtId="3" fontId="8" fillId="0" borderId="13" xfId="4" applyNumberFormat="1" applyFont="1" applyFill="1" applyBorder="1" applyAlignment="1">
      <alignment horizontal="center"/>
    </xf>
    <xf numFmtId="165" fontId="10" fillId="7" borderId="21" xfId="3" applyNumberFormat="1" applyFont="1" applyFill="1" applyBorder="1" applyAlignment="1">
      <alignment horizontal="center"/>
    </xf>
    <xf numFmtId="3" fontId="11" fillId="7" borderId="25" xfId="3" applyNumberFormat="1" applyFont="1" applyFill="1" applyBorder="1"/>
    <xf numFmtId="3" fontId="10" fillId="7" borderId="21" xfId="3" applyNumberFormat="1" applyFont="1" applyFill="1" applyBorder="1" applyAlignment="1">
      <alignment horizontal="center"/>
    </xf>
    <xf numFmtId="3" fontId="10" fillId="7" borderId="25" xfId="3" applyNumberFormat="1" applyFont="1" applyFill="1" applyBorder="1"/>
    <xf numFmtId="3" fontId="22" fillId="7" borderId="21" xfId="3" applyNumberFormat="1" applyFont="1" applyFill="1" applyBorder="1"/>
    <xf numFmtId="169" fontId="22" fillId="7" borderId="22" xfId="1" applyNumberFormat="1" applyFont="1" applyFill="1" applyBorder="1" applyAlignment="1">
      <alignment horizontal="center"/>
    </xf>
    <xf numFmtId="169" fontId="8" fillId="7" borderId="22" xfId="1" applyNumberFormat="1" applyFont="1" applyFill="1" applyBorder="1" applyAlignment="1">
      <alignment horizontal="center"/>
    </xf>
    <xf numFmtId="3" fontId="11" fillId="7" borderId="8" xfId="4" applyNumberFormat="1" applyFont="1" applyFill="1" applyBorder="1" applyAlignment="1">
      <alignment horizontal="center"/>
    </xf>
    <xf numFmtId="165" fontId="10" fillId="7" borderId="26" xfId="3" applyNumberFormat="1" applyFont="1" applyFill="1" applyBorder="1" applyAlignment="1">
      <alignment horizontal="center" wrapText="1"/>
    </xf>
    <xf numFmtId="3" fontId="10" fillId="7" borderId="27" xfId="3" applyNumberFormat="1" applyFont="1" applyFill="1" applyBorder="1"/>
    <xf numFmtId="3" fontId="10" fillId="7" borderId="26" xfId="3" applyNumberFormat="1" applyFont="1" applyFill="1" applyBorder="1" applyAlignment="1">
      <alignment horizontal="center" wrapText="1"/>
    </xf>
    <xf numFmtId="3" fontId="22" fillId="7" borderId="23" xfId="2" applyNumberFormat="1" applyFont="1" applyFill="1" applyBorder="1" applyAlignment="1">
      <alignment horizontal="center"/>
    </xf>
    <xf numFmtId="3" fontId="11" fillId="7" borderId="26" xfId="4" applyNumberFormat="1" applyFont="1" applyFill="1" applyBorder="1" applyAlignment="1">
      <alignment horizontal="center"/>
    </xf>
    <xf numFmtId="3" fontId="10" fillId="7" borderId="28" xfId="3" applyNumberFormat="1" applyFont="1" applyFill="1" applyBorder="1"/>
    <xf numFmtId="3" fontId="10" fillId="7" borderId="14" xfId="3" applyNumberFormat="1" applyFont="1" applyFill="1" applyBorder="1" applyAlignment="1">
      <alignment horizontal="center"/>
    </xf>
    <xf numFmtId="3" fontId="8" fillId="7" borderId="14" xfId="2" applyNumberFormat="1" applyFont="1" applyFill="1" applyBorder="1" applyAlignment="1">
      <alignment horizontal="center"/>
    </xf>
    <xf numFmtId="3" fontId="22" fillId="7" borderId="15" xfId="2" applyNumberFormat="1" applyFont="1" applyFill="1" applyBorder="1" applyAlignment="1">
      <alignment horizontal="center"/>
    </xf>
    <xf numFmtId="169" fontId="22" fillId="7" borderId="14" xfId="1" applyNumberFormat="1" applyFont="1" applyFill="1" applyBorder="1" applyAlignment="1">
      <alignment horizontal="center"/>
    </xf>
    <xf numFmtId="3" fontId="11" fillId="7" borderId="14" xfId="4" applyNumberFormat="1" applyFont="1" applyFill="1" applyBorder="1" applyAlignment="1">
      <alignment horizontal="center"/>
    </xf>
    <xf numFmtId="0" fontId="13" fillId="9" borderId="36" xfId="0" applyFont="1" applyFill="1" applyBorder="1"/>
    <xf numFmtId="0" fontId="13" fillId="9" borderId="14" xfId="0" applyFont="1" applyFill="1" applyBorder="1"/>
    <xf numFmtId="49" fontId="10" fillId="7" borderId="37" xfId="2" applyNumberFormat="1" applyFont="1" applyFill="1" applyBorder="1" applyAlignment="1">
      <alignment horizontal="center" vertical="center"/>
    </xf>
    <xf numFmtId="3" fontId="10" fillId="7" borderId="37" xfId="2" applyNumberFormat="1" applyFont="1" applyFill="1" applyBorder="1" applyAlignment="1">
      <alignment horizontal="left" vertical="center" wrapText="1"/>
    </xf>
    <xf numFmtId="3" fontId="22" fillId="7" borderId="37" xfId="2" applyNumberFormat="1" applyFont="1" applyFill="1" applyBorder="1" applyAlignment="1">
      <alignment horizontal="center" vertical="center"/>
    </xf>
    <xf numFmtId="3" fontId="10" fillId="7" borderId="37" xfId="2" applyNumberFormat="1" applyFont="1" applyFill="1" applyBorder="1" applyAlignment="1">
      <alignment horizontal="center" vertical="center"/>
    </xf>
    <xf numFmtId="3" fontId="22" fillId="7" borderId="43" xfId="2" applyNumberFormat="1" applyFont="1" applyFill="1" applyBorder="1" applyAlignment="1">
      <alignment horizontal="center" vertical="center"/>
    </xf>
    <xf numFmtId="3" fontId="11" fillId="7" borderId="37" xfId="2" applyNumberFormat="1" applyFont="1" applyFill="1" applyBorder="1" applyAlignment="1">
      <alignment horizontal="center" vertical="center"/>
    </xf>
    <xf numFmtId="3" fontId="11" fillId="7" borderId="39" xfId="3" applyNumberFormat="1" applyFont="1" applyFill="1" applyBorder="1"/>
    <xf numFmtId="3" fontId="10" fillId="7" borderId="47" xfId="2" applyNumberFormat="1" applyFont="1" applyFill="1" applyBorder="1" applyAlignment="1">
      <alignment horizontal="left" wrapText="1"/>
    </xf>
    <xf numFmtId="3" fontId="22" fillId="7" borderId="37" xfId="2" applyNumberFormat="1" applyFont="1" applyFill="1" applyBorder="1" applyAlignment="1">
      <alignment horizontal="center"/>
    </xf>
    <xf numFmtId="3" fontId="22" fillId="7" borderId="48" xfId="2" applyNumberFormat="1" applyFont="1" applyFill="1" applyBorder="1" applyAlignment="1">
      <alignment horizontal="center"/>
    </xf>
    <xf numFmtId="3" fontId="10" fillId="7" borderId="26" xfId="3" applyNumberFormat="1" applyFont="1" applyFill="1" applyBorder="1" applyAlignment="1">
      <alignment horizontal="center"/>
    </xf>
    <xf numFmtId="3" fontId="23" fillId="7" borderId="44" xfId="0" applyNumberFormat="1" applyFont="1" applyFill="1" applyBorder="1"/>
    <xf numFmtId="1" fontId="8" fillId="7" borderId="52" xfId="2" applyNumberFormat="1" applyFont="1" applyFill="1" applyBorder="1" applyAlignment="1">
      <alignment horizontal="center"/>
    </xf>
    <xf numFmtId="3" fontId="23" fillId="7" borderId="28" xfId="0" applyNumberFormat="1" applyFont="1" applyFill="1" applyBorder="1"/>
    <xf numFmtId="3" fontId="10" fillId="7" borderId="47" xfId="2" applyNumberFormat="1" applyFont="1" applyFill="1" applyBorder="1" applyAlignment="1">
      <alignment horizontal="left" vertical="center" wrapText="1"/>
    </xf>
    <xf numFmtId="3" fontId="22" fillId="7" borderId="48" xfId="2" applyNumberFormat="1" applyFont="1" applyFill="1" applyBorder="1" applyAlignment="1">
      <alignment horizontal="center" vertical="center"/>
    </xf>
    <xf numFmtId="1" fontId="8" fillId="7" borderId="43" xfId="2" applyNumberFormat="1" applyFont="1" applyFill="1" applyBorder="1" applyAlignment="1">
      <alignment horizontal="center" vertical="center"/>
    </xf>
    <xf numFmtId="3" fontId="10" fillId="7" borderId="37" xfId="2" applyNumberFormat="1" applyFont="1" applyFill="1" applyBorder="1" applyAlignment="1">
      <alignment horizontal="center" vertical="center" wrapText="1"/>
    </xf>
    <xf numFmtId="3" fontId="10" fillId="7" borderId="21" xfId="2" applyNumberFormat="1" applyFont="1" applyFill="1" applyBorder="1" applyAlignment="1">
      <alignment horizontal="center" vertical="center"/>
    </xf>
    <xf numFmtId="3" fontId="22" fillId="7" borderId="23" xfId="2" applyNumberFormat="1" applyFont="1" applyFill="1" applyBorder="1" applyAlignment="1">
      <alignment horizontal="center" vertical="center"/>
    </xf>
    <xf numFmtId="3" fontId="22" fillId="7" borderId="26" xfId="2" applyNumberFormat="1" applyFont="1" applyFill="1" applyBorder="1" applyAlignment="1">
      <alignment horizontal="center" vertical="center"/>
    </xf>
    <xf numFmtId="3" fontId="10" fillId="7" borderId="43" xfId="2" applyNumberFormat="1" applyFont="1" applyFill="1" applyBorder="1" applyAlignment="1">
      <alignment horizontal="center" vertical="center"/>
    </xf>
    <xf numFmtId="3" fontId="11" fillId="7" borderId="21" xfId="2" applyNumberFormat="1" applyFont="1" applyFill="1" applyBorder="1" applyAlignment="1">
      <alignment horizontal="center" vertical="center"/>
    </xf>
    <xf numFmtId="3" fontId="10" fillId="7" borderId="9" xfId="4" applyNumberFormat="1" applyFont="1" applyFill="1" applyBorder="1" applyAlignment="1">
      <alignment horizontal="center"/>
    </xf>
    <xf numFmtId="1" fontId="8" fillId="7" borderId="0" xfId="2" applyNumberFormat="1" applyFont="1" applyFill="1" applyAlignment="1">
      <alignment horizontal="center" vertical="center"/>
    </xf>
    <xf numFmtId="3" fontId="22" fillId="7" borderId="59" xfId="2" applyNumberFormat="1" applyFont="1" applyFill="1" applyBorder="1" applyAlignment="1">
      <alignment horizontal="center" vertical="center"/>
    </xf>
    <xf numFmtId="3" fontId="10" fillId="7" borderId="70" xfId="2" applyNumberFormat="1" applyFont="1" applyFill="1" applyBorder="1" applyAlignment="1">
      <alignment horizontal="center" vertical="center" wrapText="1"/>
    </xf>
    <xf numFmtId="3" fontId="10" fillId="7" borderId="70" xfId="2" applyNumberFormat="1" applyFont="1" applyFill="1" applyBorder="1" applyAlignment="1">
      <alignment horizontal="center" vertical="center"/>
    </xf>
    <xf numFmtId="3" fontId="11" fillId="7" borderId="70" xfId="2" applyNumberFormat="1" applyFont="1" applyFill="1" applyBorder="1" applyAlignment="1">
      <alignment horizontal="center" vertical="center"/>
    </xf>
    <xf numFmtId="169" fontId="11" fillId="7" borderId="21" xfId="1" applyNumberFormat="1" applyFont="1" applyFill="1" applyBorder="1"/>
    <xf numFmtId="3" fontId="11" fillId="7" borderId="21" xfId="1" applyNumberFormat="1" applyFont="1" applyFill="1" applyBorder="1" applyAlignment="1">
      <alignment horizontal="right"/>
    </xf>
    <xf numFmtId="3" fontId="11" fillId="7" borderId="26" xfId="1" applyNumberFormat="1" applyFont="1" applyFill="1" applyBorder="1" applyAlignment="1">
      <alignment horizontal="right"/>
    </xf>
    <xf numFmtId="1" fontId="8" fillId="7" borderId="13" xfId="2" applyNumberFormat="1" applyFont="1" applyFill="1" applyBorder="1" applyAlignment="1">
      <alignment horizontal="center"/>
    </xf>
    <xf numFmtId="3" fontId="11" fillId="7" borderId="14" xfId="1" applyNumberFormat="1" applyFont="1" applyFill="1" applyBorder="1" applyAlignment="1">
      <alignment horizontal="right"/>
    </xf>
    <xf numFmtId="3" fontId="10" fillId="0" borderId="24" xfId="4" applyNumberFormat="1" applyFont="1" applyFill="1" applyBorder="1" applyAlignment="1">
      <alignment horizontal="center"/>
    </xf>
    <xf numFmtId="169" fontId="10" fillId="0" borderId="21" xfId="1" applyNumberFormat="1" applyFont="1" applyFill="1" applyBorder="1" applyAlignment="1">
      <alignment vertical="center"/>
    </xf>
    <xf numFmtId="169" fontId="10" fillId="0" borderId="26" xfId="1" applyNumberFormat="1" applyFont="1" applyFill="1" applyBorder="1" applyAlignment="1">
      <alignment vertical="center"/>
    </xf>
    <xf numFmtId="169" fontId="10" fillId="0" borderId="14" xfId="1" applyNumberFormat="1" applyFont="1" applyFill="1" applyBorder="1" applyAlignment="1">
      <alignment vertical="center"/>
    </xf>
    <xf numFmtId="169" fontId="11" fillId="0" borderId="21" xfId="1" applyNumberFormat="1" applyFont="1" applyFill="1" applyBorder="1" applyAlignment="1">
      <alignment wrapText="1"/>
    </xf>
    <xf numFmtId="169" fontId="11" fillId="0" borderId="26" xfId="1" applyNumberFormat="1" applyFont="1" applyFill="1" applyBorder="1" applyAlignment="1">
      <alignment wrapText="1"/>
    </xf>
    <xf numFmtId="169" fontId="11" fillId="0" borderId="14" xfId="1" applyNumberFormat="1" applyFont="1" applyFill="1" applyBorder="1" applyAlignment="1">
      <alignment wrapText="1"/>
    </xf>
    <xf numFmtId="169" fontId="8" fillId="0" borderId="21" xfId="1" applyNumberFormat="1" applyFont="1" applyFill="1" applyBorder="1" applyAlignment="1">
      <alignment horizontal="center" vertical="center"/>
    </xf>
    <xf numFmtId="3" fontId="33" fillId="0" borderId="0" xfId="0" applyNumberFormat="1" applyFont="1"/>
    <xf numFmtId="3" fontId="5" fillId="0" borderId="78" xfId="21" applyNumberFormat="1" applyBorder="1" applyAlignment="1">
      <alignment horizontal="center"/>
    </xf>
    <xf numFmtId="169" fontId="10" fillId="0" borderId="39" xfId="1" applyNumberFormat="1" applyFont="1" applyFill="1" applyBorder="1" applyAlignment="1">
      <alignment horizontal="center" vertical="center"/>
    </xf>
    <xf numFmtId="169" fontId="10" fillId="0" borderId="27" xfId="1" applyNumberFormat="1" applyFont="1" applyFill="1" applyBorder="1" applyAlignment="1">
      <alignment horizontal="center" vertical="center"/>
    </xf>
    <xf numFmtId="169" fontId="10" fillId="0" borderId="28" xfId="1" applyNumberFormat="1" applyFont="1" applyFill="1" applyBorder="1" applyAlignment="1">
      <alignment horizontal="center" vertical="center"/>
    </xf>
    <xf numFmtId="3" fontId="10" fillId="0" borderId="26" xfId="2" applyNumberFormat="1" applyFont="1" applyBorder="1" applyAlignment="1">
      <alignment horizontal="left" wrapText="1"/>
    </xf>
    <xf numFmtId="3" fontId="10" fillId="0" borderId="14" xfId="2" applyNumberFormat="1" applyFont="1" applyBorder="1" applyAlignment="1">
      <alignment horizontal="left" wrapText="1"/>
    </xf>
    <xf numFmtId="3" fontId="10" fillId="0" borderId="21" xfId="2" applyNumberFormat="1" applyFont="1" applyBorder="1" applyAlignment="1">
      <alignment horizontal="left" vertical="center" wrapText="1"/>
    </xf>
    <xf numFmtId="3" fontId="10" fillId="0" borderId="14" xfId="2" applyNumberFormat="1" applyFont="1" applyBorder="1" applyAlignment="1">
      <alignment horizontal="center" wrapText="1"/>
    </xf>
    <xf numFmtId="1" fontId="22" fillId="0" borderId="38" xfId="2" applyNumberFormat="1" applyFont="1" applyBorder="1" applyAlignment="1">
      <alignment horizontal="center"/>
    </xf>
    <xf numFmtId="3" fontId="8" fillId="0" borderId="37" xfId="2" applyNumberFormat="1" applyFont="1" applyBorder="1" applyAlignment="1">
      <alignment horizontal="center" vertical="center"/>
    </xf>
    <xf numFmtId="165" fontId="10" fillId="0" borderId="79" xfId="3" applyNumberFormat="1" applyFont="1" applyBorder="1" applyAlignment="1">
      <alignment horizontal="center"/>
    </xf>
    <xf numFmtId="166" fontId="11" fillId="0" borderId="33" xfId="3" applyNumberFormat="1" applyFont="1" applyBorder="1" applyAlignment="1">
      <alignment horizontal="left"/>
    </xf>
    <xf numFmtId="3" fontId="25" fillId="7" borderId="31" xfId="3" applyNumberFormat="1" applyFont="1" applyFill="1" applyBorder="1"/>
    <xf numFmtId="3" fontId="10" fillId="0" borderId="78" xfId="21" applyNumberFormat="1" applyFont="1" applyBorder="1" applyAlignment="1">
      <alignment horizontal="center"/>
    </xf>
    <xf numFmtId="3" fontId="10" fillId="0" borderId="21" xfId="21" applyNumberFormat="1" applyFont="1" applyBorder="1" applyAlignment="1">
      <alignment horizontal="center"/>
    </xf>
    <xf numFmtId="3" fontId="10" fillId="0" borderId="8" xfId="21" applyNumberFormat="1" applyFont="1" applyBorder="1" applyAlignment="1">
      <alignment horizontal="center"/>
    </xf>
    <xf numFmtId="3" fontId="10" fillId="0" borderId="13" xfId="21" applyNumberFormat="1" applyFont="1" applyBorder="1" applyAlignment="1">
      <alignment horizontal="center"/>
    </xf>
    <xf numFmtId="3" fontId="10" fillId="0" borderId="20" xfId="4" applyNumberFormat="1" applyFont="1" applyFill="1" applyBorder="1" applyAlignment="1">
      <alignment horizontal="center"/>
    </xf>
    <xf numFmtId="3" fontId="11" fillId="0" borderId="21" xfId="4" applyNumberFormat="1" applyFont="1" applyFill="1" applyBorder="1" applyAlignment="1">
      <alignment horizontal="center"/>
    </xf>
    <xf numFmtId="3" fontId="11" fillId="0" borderId="13" xfId="4" applyNumberFormat="1" applyFont="1" applyFill="1" applyBorder="1" applyAlignment="1">
      <alignment horizontal="center"/>
    </xf>
    <xf numFmtId="3" fontId="10" fillId="0" borderId="81" xfId="2" applyNumberFormat="1" applyFont="1" applyBorder="1" applyAlignment="1">
      <alignment horizontal="center"/>
    </xf>
    <xf numFmtId="3" fontId="10" fillId="0" borderId="82" xfId="2" applyNumberFormat="1" applyFont="1" applyBorder="1" applyAlignment="1">
      <alignment horizontal="center"/>
    </xf>
    <xf numFmtId="3" fontId="10" fillId="0" borderId="83" xfId="2" applyNumberFormat="1" applyFont="1" applyBorder="1" applyAlignment="1">
      <alignment horizontal="center"/>
    </xf>
    <xf numFmtId="0" fontId="10" fillId="0" borderId="42" xfId="1" applyNumberFormat="1" applyFont="1" applyFill="1" applyBorder="1" applyAlignment="1">
      <alignment horizontal="center" vertical="center"/>
    </xf>
    <xf numFmtId="0" fontId="10" fillId="0" borderId="26" xfId="1" applyNumberFormat="1" applyFont="1" applyFill="1" applyBorder="1" applyAlignment="1">
      <alignment horizontal="center" vertical="center"/>
    </xf>
    <xf numFmtId="3" fontId="10" fillId="0" borderId="26" xfId="1" applyNumberFormat="1" applyFont="1" applyFill="1" applyBorder="1" applyAlignment="1">
      <alignment horizontal="center" vertical="center"/>
    </xf>
    <xf numFmtId="0" fontId="10" fillId="0" borderId="27" xfId="1" applyNumberFormat="1" applyFont="1" applyFill="1" applyBorder="1" applyAlignment="1">
      <alignment horizontal="center" vertical="center"/>
    </xf>
    <xf numFmtId="0" fontId="10" fillId="0" borderId="14" xfId="1" applyNumberFormat="1" applyFont="1" applyFill="1" applyBorder="1" applyAlignment="1">
      <alignment horizontal="center" vertical="center"/>
    </xf>
    <xf numFmtId="3" fontId="10" fillId="0" borderId="14" xfId="1" applyNumberFormat="1" applyFont="1" applyFill="1" applyBorder="1" applyAlignment="1">
      <alignment horizontal="center" vertical="center"/>
    </xf>
    <xf numFmtId="0" fontId="10" fillId="0" borderId="28" xfId="1" applyNumberFormat="1" applyFont="1" applyFill="1" applyBorder="1" applyAlignment="1">
      <alignment horizontal="center" vertical="center"/>
    </xf>
    <xf numFmtId="1" fontId="8" fillId="0" borderId="8" xfId="2" applyNumberFormat="1" applyFont="1" applyBorder="1" applyAlignment="1">
      <alignment horizontal="center"/>
    </xf>
    <xf numFmtId="3" fontId="10" fillId="0" borderId="36" xfId="1" applyNumberFormat="1" applyFont="1" applyFill="1" applyBorder="1" applyAlignment="1">
      <alignment horizontal="center" vertical="center"/>
    </xf>
    <xf numFmtId="169" fontId="10" fillId="0" borderId="44" xfId="1" applyNumberFormat="1" applyFont="1" applyFill="1" applyBorder="1" applyAlignment="1">
      <alignment horizontal="center" vertical="center"/>
    </xf>
    <xf numFmtId="169" fontId="10" fillId="0" borderId="36" xfId="1" applyNumberFormat="1" applyFont="1" applyFill="1" applyBorder="1" applyAlignment="1">
      <alignment horizontal="center" vertical="center"/>
    </xf>
    <xf numFmtId="3" fontId="10" fillId="0" borderId="23" xfId="4" applyNumberFormat="1" applyFont="1" applyFill="1" applyBorder="1" applyAlignment="1">
      <alignment horizontal="right"/>
    </xf>
    <xf numFmtId="3" fontId="10" fillId="0" borderId="21" xfId="3" applyNumberFormat="1" applyFont="1" applyBorder="1" applyAlignment="1">
      <alignment horizontal="right"/>
    </xf>
    <xf numFmtId="3" fontId="10" fillId="0" borderId="43" xfId="3" applyNumberFormat="1" applyFont="1" applyBorder="1" applyAlignment="1">
      <alignment horizontal="right"/>
    </xf>
    <xf numFmtId="3" fontId="11" fillId="0" borderId="8" xfId="4" applyNumberFormat="1" applyFont="1" applyFill="1" applyBorder="1" applyAlignment="1">
      <alignment horizontal="right"/>
    </xf>
    <xf numFmtId="3" fontId="10" fillId="0" borderId="26" xfId="3" applyNumberFormat="1" applyFont="1" applyBorder="1" applyAlignment="1">
      <alignment horizontal="right"/>
    </xf>
    <xf numFmtId="3" fontId="11" fillId="0" borderId="26" xfId="4" applyNumberFormat="1" applyFont="1" applyFill="1" applyBorder="1" applyAlignment="1">
      <alignment horizontal="right"/>
    </xf>
    <xf numFmtId="3" fontId="10" fillId="0" borderId="9" xfId="4" applyNumberFormat="1" applyFont="1" applyFill="1" applyBorder="1" applyAlignment="1">
      <alignment horizontal="right"/>
    </xf>
    <xf numFmtId="3" fontId="10" fillId="0" borderId="14" xfId="3" applyNumberFormat="1" applyFont="1" applyBorder="1" applyAlignment="1">
      <alignment horizontal="right"/>
    </xf>
    <xf numFmtId="3" fontId="13" fillId="3" borderId="28" xfId="0" applyNumberFormat="1" applyFont="1" applyFill="1" applyBorder="1" applyAlignment="1">
      <alignment horizontal="right"/>
    </xf>
    <xf numFmtId="3" fontId="11" fillId="0" borderId="14" xfId="4" applyNumberFormat="1" applyFont="1" applyFill="1" applyBorder="1" applyAlignment="1">
      <alignment horizontal="right"/>
    </xf>
    <xf numFmtId="3" fontId="10" fillId="0" borderId="21" xfId="4" applyNumberFormat="1" applyFont="1" applyFill="1" applyBorder="1" applyAlignment="1">
      <alignment horizontal="right"/>
    </xf>
    <xf numFmtId="3" fontId="10" fillId="0" borderId="32" xfId="3" applyNumberFormat="1" applyFont="1" applyBorder="1" applyAlignment="1">
      <alignment horizontal="right"/>
    </xf>
    <xf numFmtId="3" fontId="11" fillId="0" borderId="33" xfId="3" applyNumberFormat="1" applyFont="1" applyBorder="1" applyAlignment="1">
      <alignment horizontal="right"/>
    </xf>
    <xf numFmtId="3" fontId="10" fillId="0" borderId="34" xfId="3" applyNumberFormat="1" applyFont="1" applyBorder="1" applyAlignment="1">
      <alignment horizontal="right"/>
    </xf>
    <xf numFmtId="3" fontId="11" fillId="0" borderId="30" xfId="3" applyNumberFormat="1" applyFont="1" applyBorder="1" applyAlignment="1">
      <alignment horizontal="right"/>
    </xf>
    <xf numFmtId="3" fontId="10" fillId="0" borderId="13" xfId="4" applyNumberFormat="1" applyFont="1" applyFill="1" applyBorder="1" applyAlignment="1">
      <alignment horizontal="right"/>
    </xf>
    <xf numFmtId="3" fontId="10" fillId="0" borderId="35" xfId="3" applyNumberFormat="1" applyFont="1" applyBorder="1" applyAlignment="1">
      <alignment horizontal="right"/>
    </xf>
    <xf numFmtId="3" fontId="11" fillId="0" borderId="31" xfId="3" applyNumberFormat="1" applyFont="1" applyBorder="1" applyAlignment="1">
      <alignment horizontal="right"/>
    </xf>
    <xf numFmtId="169" fontId="29" fillId="3" borderId="28" xfId="1" applyNumberFormat="1" applyFont="1" applyFill="1" applyBorder="1"/>
    <xf numFmtId="169" fontId="29" fillId="3" borderId="44" xfId="1" applyNumberFormat="1" applyFont="1" applyFill="1" applyBorder="1"/>
    <xf numFmtId="3" fontId="10" fillId="0" borderId="33" xfId="3" applyNumberFormat="1" applyFont="1" applyBorder="1" applyAlignment="1">
      <alignment horizontal="right"/>
    </xf>
    <xf numFmtId="0" fontId="29" fillId="3" borderId="28" xfId="0" applyFont="1" applyFill="1" applyBorder="1"/>
    <xf numFmtId="3" fontId="13" fillId="3" borderId="14" xfId="0" applyNumberFormat="1" applyFont="1" applyFill="1" applyBorder="1" applyAlignment="1">
      <alignment horizontal="right"/>
    </xf>
    <xf numFmtId="3" fontId="11" fillId="7" borderId="86" xfId="3" applyNumberFormat="1" applyFont="1" applyFill="1" applyBorder="1" applyAlignment="1">
      <alignment vertical="center"/>
    </xf>
    <xf numFmtId="3" fontId="11" fillId="7" borderId="13" xfId="4" applyNumberFormat="1" applyFont="1" applyFill="1" applyBorder="1" applyAlignment="1">
      <alignment horizontal="center" vertical="center"/>
    </xf>
    <xf numFmtId="169" fontId="11" fillId="0" borderId="8" xfId="1" applyNumberFormat="1" applyFont="1" applyFill="1" applyBorder="1" applyAlignment="1">
      <alignment horizontal="right"/>
    </xf>
    <xf numFmtId="169" fontId="11" fillId="7" borderId="26" xfId="1" applyNumberFormat="1" applyFont="1" applyFill="1" applyBorder="1" applyAlignment="1">
      <alignment horizontal="center"/>
    </xf>
    <xf numFmtId="3" fontId="13" fillId="0" borderId="40" xfId="0" applyNumberFormat="1" applyFont="1" applyBorder="1"/>
    <xf numFmtId="3" fontId="13" fillId="0" borderId="41" xfId="0" applyNumberFormat="1" applyFont="1" applyBorder="1"/>
    <xf numFmtId="3" fontId="58" fillId="7" borderId="21" xfId="4" applyNumberFormat="1" applyFont="1" applyFill="1" applyBorder="1" applyAlignment="1">
      <alignment horizontal="center" vertical="center"/>
    </xf>
    <xf numFmtId="3" fontId="58" fillId="7" borderId="26" xfId="4" applyNumberFormat="1" applyFont="1" applyFill="1" applyBorder="1" applyAlignment="1">
      <alignment horizontal="center" vertical="center"/>
    </xf>
    <xf numFmtId="3" fontId="58" fillId="7" borderId="14" xfId="4" applyNumberFormat="1" applyFont="1" applyFill="1" applyBorder="1" applyAlignment="1">
      <alignment horizontal="center" vertical="center"/>
    </xf>
    <xf numFmtId="169" fontId="10" fillId="0" borderId="39" xfId="1" applyNumberFormat="1" applyFont="1" applyFill="1" applyBorder="1" applyAlignment="1">
      <alignment vertical="center"/>
    </xf>
    <xf numFmtId="169" fontId="10" fillId="0" borderId="27" xfId="1" applyNumberFormat="1" applyFont="1" applyFill="1" applyBorder="1" applyAlignment="1">
      <alignment vertical="center"/>
    </xf>
    <xf numFmtId="169" fontId="10" fillId="0" borderId="28" xfId="1" applyNumberFormat="1" applyFont="1" applyFill="1" applyBorder="1" applyAlignment="1">
      <alignment vertical="center"/>
    </xf>
    <xf numFmtId="3" fontId="11" fillId="2" borderId="2" xfId="2" applyNumberFormat="1" applyFont="1" applyFill="1" applyBorder="1" applyAlignment="1">
      <alignment vertical="center"/>
    </xf>
    <xf numFmtId="169" fontId="8" fillId="2" borderId="2" xfId="2" applyNumberFormat="1" applyFont="1" applyFill="1" applyBorder="1" applyAlignment="1">
      <alignment vertical="center"/>
    </xf>
    <xf numFmtId="3" fontId="10" fillId="0" borderId="39" xfId="1" applyNumberFormat="1" applyFont="1" applyFill="1" applyBorder="1" applyAlignment="1">
      <alignment horizontal="center" vertical="center"/>
    </xf>
    <xf numFmtId="169" fontId="11" fillId="7" borderId="43" xfId="1" applyNumberFormat="1" applyFont="1" applyFill="1" applyBorder="1"/>
    <xf numFmtId="3" fontId="11" fillId="0" borderId="21" xfId="3" applyNumberFormat="1" applyFont="1" applyBorder="1" applyAlignment="1">
      <alignment horizontal="center"/>
    </xf>
    <xf numFmtId="3" fontId="11" fillId="0" borderId="26" xfId="3" applyNumberFormat="1" applyFont="1" applyBorder="1" applyAlignment="1">
      <alignment horizontal="center" wrapText="1"/>
    </xf>
    <xf numFmtId="3" fontId="11" fillId="0" borderId="14" xfId="3" applyNumberFormat="1" applyFont="1" applyBorder="1" applyAlignment="1">
      <alignment horizontal="center"/>
    </xf>
    <xf numFmtId="43" fontId="11" fillId="0" borderId="40" xfId="1" applyFont="1" applyFill="1" applyBorder="1" applyAlignment="1">
      <alignment horizontal="center" vertical="center"/>
    </xf>
    <xf numFmtId="3" fontId="11" fillId="2" borderId="1" xfId="2" applyNumberFormat="1" applyFont="1" applyFill="1" applyBorder="1" applyAlignment="1">
      <alignment horizontal="center" vertical="center"/>
    </xf>
    <xf numFmtId="3" fontId="11" fillId="2" borderId="19" xfId="2" applyNumberFormat="1" applyFont="1" applyFill="1" applyBorder="1" applyAlignment="1">
      <alignment horizontal="center"/>
    </xf>
    <xf numFmtId="1" fontId="10" fillId="0" borderId="22" xfId="2" applyNumberFormat="1" applyFont="1" applyBorder="1" applyAlignment="1">
      <alignment horizontal="center"/>
    </xf>
    <xf numFmtId="3" fontId="8" fillId="0" borderId="26" xfId="2" applyNumberFormat="1" applyFont="1" applyBorder="1" applyAlignment="1">
      <alignment horizontal="center"/>
    </xf>
    <xf numFmtId="1" fontId="8" fillId="0" borderId="24" xfId="2" applyNumberFormat="1" applyFont="1" applyBorder="1" applyAlignment="1">
      <alignment horizontal="center"/>
    </xf>
    <xf numFmtId="169" fontId="8" fillId="2" borderId="1" xfId="2" applyNumberFormat="1" applyFont="1" applyFill="1" applyBorder="1" applyAlignment="1">
      <alignment horizontal="center" vertical="center"/>
    </xf>
    <xf numFmtId="3" fontId="11" fillId="0" borderId="43" xfId="3" applyNumberFormat="1" applyFont="1" applyBorder="1"/>
    <xf numFmtId="3" fontId="13" fillId="3" borderId="44" xfId="0" applyNumberFormat="1" applyFont="1" applyFill="1" applyBorder="1"/>
    <xf numFmtId="3" fontId="13" fillId="3" borderId="28" xfId="0" applyNumberFormat="1" applyFont="1" applyFill="1" applyBorder="1"/>
    <xf numFmtId="3" fontId="62" fillId="3" borderId="36" xfId="0" applyNumberFormat="1" applyFont="1" applyFill="1" applyBorder="1"/>
    <xf numFmtId="3" fontId="10" fillId="0" borderId="43" xfId="3" applyNumberFormat="1" applyFont="1" applyBorder="1"/>
    <xf numFmtId="3" fontId="62" fillId="3" borderId="28" xfId="0" applyNumberFormat="1" applyFont="1" applyFill="1" applyBorder="1"/>
    <xf numFmtId="3" fontId="10" fillId="0" borderId="21" xfId="3" applyNumberFormat="1" applyFont="1" applyBorder="1" applyAlignment="1">
      <alignment horizontal="center" vertical="center"/>
    </xf>
    <xf numFmtId="3" fontId="10" fillId="0" borderId="8" xfId="4" applyNumberFormat="1" applyFont="1" applyFill="1" applyBorder="1" applyAlignment="1">
      <alignment horizontal="center" vertical="center"/>
    </xf>
    <xf numFmtId="3" fontId="11" fillId="0" borderId="23" xfId="4" applyNumberFormat="1" applyFont="1" applyFill="1" applyBorder="1" applyAlignment="1">
      <alignment horizontal="center" vertical="center"/>
    </xf>
    <xf numFmtId="3" fontId="11" fillId="4" borderId="2" xfId="2" applyNumberFormat="1" applyFont="1" applyFill="1" applyBorder="1" applyAlignment="1">
      <alignment horizontal="center"/>
    </xf>
    <xf numFmtId="3" fontId="10" fillId="7" borderId="80" xfId="2" applyNumberFormat="1" applyFont="1" applyFill="1" applyBorder="1" applyAlignment="1">
      <alignment horizontal="center" vertical="center"/>
    </xf>
    <xf numFmtId="3" fontId="11" fillId="7" borderId="39" xfId="2" applyNumberFormat="1" applyFont="1" applyFill="1" applyBorder="1" applyAlignment="1">
      <alignment horizontal="center" vertical="center"/>
    </xf>
    <xf numFmtId="3" fontId="10" fillId="7" borderId="48" xfId="2" applyNumberFormat="1" applyFont="1" applyFill="1" applyBorder="1" applyAlignment="1">
      <alignment horizontal="center" vertical="center"/>
    </xf>
    <xf numFmtId="3" fontId="10" fillId="7" borderId="26" xfId="2" applyNumberFormat="1" applyFont="1" applyFill="1" applyBorder="1" applyAlignment="1">
      <alignment horizontal="center" vertical="center"/>
    </xf>
    <xf numFmtId="3" fontId="11" fillId="7" borderId="26" xfId="2" applyNumberFormat="1" applyFont="1" applyFill="1" applyBorder="1" applyAlignment="1">
      <alignment horizontal="center" vertical="center"/>
    </xf>
    <xf numFmtId="3" fontId="22" fillId="0" borderId="43" xfId="2" applyNumberFormat="1" applyFont="1" applyBorder="1" applyAlignment="1">
      <alignment horizontal="center" vertical="center"/>
    </xf>
    <xf numFmtId="3" fontId="22" fillId="0" borderId="48" xfId="2" applyNumberFormat="1" applyFont="1" applyBorder="1" applyAlignment="1">
      <alignment horizontal="center"/>
    </xf>
    <xf numFmtId="3" fontId="10" fillId="0" borderId="21" xfId="2" applyNumberFormat="1" applyFont="1" applyBorder="1" applyAlignment="1">
      <alignment horizontal="center" vertical="center" wrapText="1"/>
    </xf>
    <xf numFmtId="3" fontId="10" fillId="0" borderId="26" xfId="2" applyNumberFormat="1" applyFont="1" applyBorder="1" applyAlignment="1">
      <alignment horizontal="center" wrapText="1"/>
    </xf>
    <xf numFmtId="3" fontId="26" fillId="0" borderId="21" xfId="2" applyNumberFormat="1" applyFont="1" applyBorder="1" applyAlignment="1">
      <alignment horizontal="center" vertical="center" wrapText="1"/>
    </xf>
    <xf numFmtId="169" fontId="26" fillId="0" borderId="21" xfId="1" applyNumberFormat="1" applyFont="1" applyBorder="1" applyAlignment="1">
      <alignment horizontal="center" vertical="center"/>
    </xf>
    <xf numFmtId="169" fontId="27" fillId="0" borderId="21" xfId="1" applyNumberFormat="1" applyFont="1" applyBorder="1" applyAlignment="1">
      <alignment horizontal="center" vertical="center"/>
    </xf>
    <xf numFmtId="3" fontId="22" fillId="0" borderId="26" xfId="2" applyNumberFormat="1" applyFont="1" applyBorder="1" applyAlignment="1">
      <alignment horizontal="center"/>
    </xf>
    <xf numFmtId="3" fontId="10" fillId="0" borderId="26" xfId="2" applyNumberFormat="1" applyFont="1" applyBorder="1" applyAlignment="1">
      <alignment horizontal="center"/>
    </xf>
    <xf numFmtId="3" fontId="22" fillId="0" borderId="14" xfId="2" applyNumberFormat="1" applyFont="1" applyBorder="1" applyAlignment="1">
      <alignment horizontal="center"/>
    </xf>
    <xf numFmtId="3" fontId="10" fillId="0" borderId="14" xfId="2" applyNumberFormat="1" applyFont="1" applyBorder="1" applyAlignment="1">
      <alignment horizontal="center"/>
    </xf>
    <xf numFmtId="3" fontId="10" fillId="0" borderId="60" xfId="3" applyNumberFormat="1" applyFont="1" applyBorder="1" applyAlignment="1">
      <alignment horizontal="center" vertical="center" wrapText="1"/>
    </xf>
    <xf numFmtId="3" fontId="10" fillId="0" borderId="60" xfId="3" applyNumberFormat="1" applyFont="1" applyBorder="1" applyAlignment="1">
      <alignment horizontal="center" vertical="center"/>
    </xf>
    <xf numFmtId="165" fontId="10" fillId="0" borderId="50" xfId="3" applyNumberFormat="1" applyFont="1" applyBorder="1" applyAlignment="1">
      <alignment horizontal="center" vertical="top" wrapText="1"/>
    </xf>
    <xf numFmtId="165" fontId="10" fillId="0" borderId="51" xfId="3" applyNumberFormat="1" applyFont="1" applyBorder="1" applyAlignment="1">
      <alignment horizontal="left" vertical="top" wrapText="1"/>
    </xf>
    <xf numFmtId="165" fontId="10" fillId="0" borderId="51" xfId="3" applyNumberFormat="1" applyFont="1" applyBorder="1" applyAlignment="1">
      <alignment horizontal="center" vertical="top" wrapText="1"/>
    </xf>
    <xf numFmtId="165" fontId="10" fillId="0" borderId="52" xfId="3" applyNumberFormat="1" applyFont="1" applyBorder="1" applyAlignment="1">
      <alignment horizontal="left" vertical="top" wrapText="1"/>
    </xf>
    <xf numFmtId="169" fontId="11" fillId="0" borderId="40" xfId="1" applyNumberFormat="1" applyFont="1" applyFill="1" applyBorder="1"/>
    <xf numFmtId="169" fontId="11" fillId="0" borderId="41" xfId="1" applyNumberFormat="1" applyFont="1" applyFill="1" applyBorder="1"/>
    <xf numFmtId="3" fontId="11" fillId="7" borderId="21" xfId="4" applyNumberFormat="1" applyFont="1" applyFill="1" applyBorder="1" applyAlignment="1">
      <alignment horizontal="center"/>
    </xf>
    <xf numFmtId="3" fontId="11" fillId="7" borderId="13" xfId="4" applyNumberFormat="1" applyFont="1" applyFill="1" applyBorder="1" applyAlignment="1">
      <alignment horizontal="center"/>
    </xf>
    <xf numFmtId="169" fontId="11" fillId="0" borderId="13" xfId="1" applyNumberFormat="1" applyFont="1" applyFill="1" applyBorder="1" applyAlignment="1">
      <alignment horizontal="right"/>
    </xf>
    <xf numFmtId="3" fontId="10" fillId="0" borderId="23" xfId="3" applyNumberFormat="1" applyFont="1" applyBorder="1" applyAlignment="1">
      <alignment horizontal="center"/>
    </xf>
    <xf numFmtId="3" fontId="10" fillId="7" borderId="24" xfId="4" applyNumberFormat="1" applyFont="1" applyFill="1" applyBorder="1" applyAlignment="1">
      <alignment horizontal="center"/>
    </xf>
    <xf numFmtId="0" fontId="8" fillId="2" borderId="2" xfId="2" applyFont="1" applyFill="1" applyBorder="1" applyAlignment="1">
      <alignment wrapText="1"/>
    </xf>
    <xf numFmtId="3" fontId="22" fillId="2" borderId="19" xfId="2" applyNumberFormat="1" applyFont="1" applyFill="1" applyBorder="1" applyAlignment="1">
      <alignment horizontal="center"/>
    </xf>
    <xf numFmtId="3" fontId="22" fillId="2" borderId="19" xfId="2" applyNumberFormat="1" applyFont="1" applyFill="1" applyBorder="1"/>
    <xf numFmtId="3" fontId="11" fillId="0" borderId="37" xfId="2" applyNumberFormat="1" applyFont="1" applyBorder="1" applyAlignment="1">
      <alignment horizontal="right" vertical="top"/>
    </xf>
    <xf numFmtId="3" fontId="24" fillId="2" borderId="19" xfId="2" applyNumberFormat="1" applyFont="1" applyFill="1" applyBorder="1" applyAlignment="1">
      <alignment horizontal="center"/>
    </xf>
    <xf numFmtId="0" fontId="0" fillId="20" borderId="0" xfId="0" applyFill="1"/>
    <xf numFmtId="0" fontId="0" fillId="20" borderId="0" xfId="0" applyFill="1" applyAlignment="1">
      <alignment vertical="center"/>
    </xf>
    <xf numFmtId="3" fontId="11" fillId="0" borderId="42" xfId="1" applyNumberFormat="1" applyFont="1" applyFill="1" applyBorder="1" applyAlignment="1">
      <alignment horizontal="center" vertical="center"/>
    </xf>
    <xf numFmtId="1" fontId="11" fillId="7" borderId="56" xfId="2" applyNumberFormat="1" applyFont="1" applyFill="1" applyBorder="1" applyAlignment="1">
      <alignment horizontal="center"/>
    </xf>
    <xf numFmtId="3" fontId="11" fillId="7" borderId="21" xfId="1" applyNumberFormat="1" applyFont="1" applyFill="1" applyBorder="1" applyAlignment="1">
      <alignment horizontal="center"/>
    </xf>
    <xf numFmtId="1" fontId="11" fillId="7" borderId="51" xfId="2" applyNumberFormat="1" applyFont="1" applyFill="1" applyBorder="1" applyAlignment="1">
      <alignment horizontal="center"/>
    </xf>
    <xf numFmtId="169" fontId="11" fillId="7" borderId="48" xfId="1" applyNumberFormat="1" applyFont="1" applyFill="1" applyBorder="1"/>
    <xf numFmtId="3" fontId="11" fillId="7" borderId="26" xfId="3" applyNumberFormat="1" applyFont="1" applyFill="1" applyBorder="1" applyAlignment="1">
      <alignment horizontal="center"/>
    </xf>
    <xf numFmtId="1" fontId="11" fillId="7" borderId="57" xfId="2" applyNumberFormat="1" applyFont="1" applyFill="1" applyBorder="1" applyAlignment="1">
      <alignment horizontal="center"/>
    </xf>
    <xf numFmtId="169" fontId="11" fillId="7" borderId="49" xfId="1" applyNumberFormat="1" applyFont="1" applyFill="1" applyBorder="1"/>
    <xf numFmtId="3" fontId="11" fillId="7" borderId="14" xfId="3" applyNumberFormat="1" applyFont="1" applyFill="1" applyBorder="1" applyAlignment="1">
      <alignment horizontal="center"/>
    </xf>
    <xf numFmtId="165" fontId="10" fillId="7" borderId="85" xfId="3" applyNumberFormat="1" applyFont="1" applyFill="1" applyBorder="1" applyAlignment="1">
      <alignment horizontal="center"/>
    </xf>
    <xf numFmtId="166" fontId="11" fillId="7" borderId="84" xfId="3" applyNumberFormat="1" applyFont="1" applyFill="1" applyBorder="1"/>
    <xf numFmtId="3" fontId="11" fillId="7" borderId="8" xfId="1" applyNumberFormat="1" applyFont="1" applyFill="1" applyBorder="1" applyAlignment="1">
      <alignment horizontal="center"/>
    </xf>
    <xf numFmtId="166" fontId="11" fillId="7" borderId="29" xfId="3" applyNumberFormat="1" applyFont="1" applyFill="1" applyBorder="1"/>
    <xf numFmtId="169" fontId="10" fillId="7" borderId="8" xfId="1" applyNumberFormat="1" applyFont="1" applyFill="1" applyBorder="1" applyAlignment="1">
      <alignment horizontal="center"/>
    </xf>
    <xf numFmtId="0" fontId="28" fillId="9" borderId="21" xfId="0" applyFont="1" applyFill="1" applyBorder="1" applyAlignment="1">
      <alignment horizontal="center"/>
    </xf>
    <xf numFmtId="0" fontId="28" fillId="9" borderId="8" xfId="0" applyFont="1" applyFill="1" applyBorder="1" applyAlignment="1">
      <alignment horizontal="center"/>
    </xf>
    <xf numFmtId="0" fontId="28" fillId="9" borderId="13" xfId="0" applyFont="1" applyFill="1" applyBorder="1" applyAlignment="1">
      <alignment horizontal="center"/>
    </xf>
    <xf numFmtId="166" fontId="11" fillId="7" borderId="33" xfId="3" applyNumberFormat="1" applyFont="1" applyFill="1" applyBorder="1" applyAlignment="1">
      <alignment wrapText="1"/>
    </xf>
    <xf numFmtId="3" fontId="11" fillId="7" borderId="43" xfId="1" applyNumberFormat="1" applyFont="1" applyFill="1" applyBorder="1"/>
    <xf numFmtId="0" fontId="28" fillId="9" borderId="14" xfId="0" applyFont="1" applyFill="1" applyBorder="1"/>
    <xf numFmtId="169" fontId="10" fillId="7" borderId="43" xfId="1" applyNumberFormat="1" applyFont="1" applyFill="1" applyBorder="1"/>
    <xf numFmtId="3" fontId="10" fillId="7" borderId="21" xfId="1" applyNumberFormat="1" applyFont="1" applyFill="1" applyBorder="1"/>
    <xf numFmtId="3" fontId="10" fillId="7" borderId="26" xfId="4" applyNumberFormat="1" applyFont="1" applyFill="1" applyBorder="1" applyAlignment="1">
      <alignment horizontal="center" vertical="center"/>
    </xf>
    <xf numFmtId="3" fontId="10" fillId="7" borderId="14" xfId="4" applyNumberFormat="1" applyFont="1" applyFill="1" applyBorder="1" applyAlignment="1">
      <alignment horizontal="center" vertical="center"/>
    </xf>
    <xf numFmtId="3" fontId="10" fillId="7" borderId="26" xfId="3" applyNumberFormat="1" applyFont="1" applyFill="1" applyBorder="1" applyAlignment="1">
      <alignment vertical="center"/>
    </xf>
    <xf numFmtId="3" fontId="10" fillId="7" borderId="14" xfId="3" applyNumberFormat="1" applyFont="1" applyFill="1" applyBorder="1" applyAlignment="1">
      <alignment vertical="center"/>
    </xf>
    <xf numFmtId="3" fontId="59" fillId="7" borderId="21" xfId="3" applyNumberFormat="1" applyFont="1" applyFill="1" applyBorder="1" applyAlignment="1">
      <alignment vertical="center"/>
    </xf>
    <xf numFmtId="3" fontId="59" fillId="7" borderId="26" xfId="3" applyNumberFormat="1" applyFont="1" applyFill="1" applyBorder="1" applyAlignment="1">
      <alignment vertical="center"/>
    </xf>
    <xf numFmtId="3" fontId="59" fillId="7" borderId="14" xfId="3" applyNumberFormat="1" applyFont="1" applyFill="1" applyBorder="1" applyAlignment="1">
      <alignment vertical="center"/>
    </xf>
    <xf numFmtId="3" fontId="10" fillId="7" borderId="21" xfId="3" applyNumberFormat="1" applyFont="1" applyFill="1" applyBorder="1" applyAlignment="1">
      <alignment vertical="center"/>
    </xf>
    <xf numFmtId="3" fontId="11" fillId="7" borderId="21" xfId="4" applyNumberFormat="1" applyFont="1" applyFill="1" applyBorder="1" applyAlignment="1">
      <alignment horizontal="center" vertical="center"/>
    </xf>
    <xf numFmtId="3" fontId="11" fillId="7" borderId="26" xfId="4" applyNumberFormat="1" applyFont="1" applyFill="1" applyBorder="1" applyAlignment="1">
      <alignment horizontal="center" vertical="center"/>
    </xf>
    <xf numFmtId="3" fontId="11" fillId="7" borderId="14" xfId="4" applyNumberFormat="1" applyFont="1" applyFill="1" applyBorder="1" applyAlignment="1">
      <alignment horizontal="center" vertical="center"/>
    </xf>
    <xf numFmtId="3" fontId="10" fillId="7" borderId="21" xfId="4" applyNumberFormat="1" applyFont="1" applyFill="1" applyBorder="1" applyAlignment="1">
      <alignment horizontal="center" vertical="center"/>
    </xf>
    <xf numFmtId="166" fontId="10" fillId="0" borderId="43" xfId="3" applyNumberFormat="1" applyFont="1" applyBorder="1"/>
    <xf numFmtId="166" fontId="10" fillId="0" borderId="48" xfId="3" applyNumberFormat="1" applyFont="1" applyBorder="1"/>
    <xf numFmtId="166" fontId="10" fillId="0" borderId="49" xfId="3" applyNumberFormat="1" applyFont="1" applyBorder="1"/>
    <xf numFmtId="165" fontId="30" fillId="7" borderId="41" xfId="3" applyNumberFormat="1" applyFont="1" applyFill="1" applyBorder="1" applyAlignment="1">
      <alignment vertical="top" wrapText="1"/>
    </xf>
    <xf numFmtId="3" fontId="11" fillId="0" borderId="26" xfId="3" applyNumberFormat="1" applyFont="1" applyBorder="1" applyAlignment="1">
      <alignment horizontal="center"/>
    </xf>
    <xf numFmtId="3" fontId="11" fillId="0" borderId="8" xfId="3" applyNumberFormat="1" applyFont="1" applyBorder="1" applyAlignment="1">
      <alignment horizontal="center"/>
    </xf>
    <xf numFmtId="3" fontId="11" fillId="7" borderId="8" xfId="1" applyNumberFormat="1" applyFont="1" applyFill="1" applyBorder="1" applyAlignment="1">
      <alignment horizontal="center" vertical="center"/>
    </xf>
    <xf numFmtId="0" fontId="10" fillId="7" borderId="7" xfId="1" applyNumberFormat="1" applyFont="1" applyFill="1" applyBorder="1" applyAlignment="1">
      <alignment horizontal="center" vertical="center"/>
    </xf>
    <xf numFmtId="3" fontId="0" fillId="7" borderId="0" xfId="0" applyNumberFormat="1" applyFill="1"/>
    <xf numFmtId="0" fontId="4" fillId="7" borderId="0" xfId="0" applyFont="1" applyFill="1"/>
    <xf numFmtId="3" fontId="4" fillId="7" borderId="0" xfId="0" applyNumberFormat="1" applyFont="1" applyFill="1"/>
    <xf numFmtId="3" fontId="34" fillId="7" borderId="0" xfId="0" applyNumberFormat="1" applyFont="1" applyFill="1"/>
    <xf numFmtId="3" fontId="33" fillId="7" borderId="0" xfId="0" applyNumberFormat="1" applyFont="1" applyFill="1"/>
    <xf numFmtId="3" fontId="16" fillId="7" borderId="91" xfId="4" applyNumberFormat="1" applyFont="1" applyFill="1" applyBorder="1" applyAlignment="1">
      <alignment horizontal="center"/>
    </xf>
    <xf numFmtId="3" fontId="16" fillId="7" borderId="92" xfId="4" applyNumberFormat="1" applyFont="1" applyFill="1" applyBorder="1" applyAlignment="1">
      <alignment horizontal="center"/>
    </xf>
    <xf numFmtId="3" fontId="16" fillId="7" borderId="93" xfId="4" applyNumberFormat="1" applyFont="1" applyFill="1" applyBorder="1" applyAlignment="1">
      <alignment horizontal="center"/>
    </xf>
    <xf numFmtId="3" fontId="16" fillId="7" borderId="95" xfId="4" applyNumberFormat="1" applyFont="1" applyFill="1" applyBorder="1" applyAlignment="1">
      <alignment horizontal="center"/>
    </xf>
    <xf numFmtId="3" fontId="64" fillId="7" borderId="0" xfId="0" applyNumberFormat="1" applyFont="1" applyFill="1"/>
    <xf numFmtId="3" fontId="8" fillId="7" borderId="62" xfId="1" applyNumberFormat="1" applyFont="1" applyFill="1" applyBorder="1" applyAlignment="1">
      <alignment horizontal="center" vertical="center"/>
    </xf>
    <xf numFmtId="165" fontId="10" fillId="7" borderId="19" xfId="3" applyNumberFormat="1" applyFont="1" applyFill="1" applyBorder="1" applyAlignment="1">
      <alignment horizontal="center"/>
    </xf>
    <xf numFmtId="3" fontId="22" fillId="7" borderId="60" xfId="4" applyNumberFormat="1" applyFont="1" applyFill="1" applyBorder="1" applyAlignment="1">
      <alignment horizontal="center"/>
    </xf>
    <xf numFmtId="0" fontId="11" fillId="0" borderId="15" xfId="1" applyNumberFormat="1" applyFont="1" applyFill="1" applyBorder="1" applyAlignment="1">
      <alignment horizontal="center" vertical="center"/>
    </xf>
    <xf numFmtId="3" fontId="10" fillId="7" borderId="23" xfId="4" applyNumberFormat="1" applyFont="1" applyFill="1" applyBorder="1" applyAlignment="1">
      <alignment horizontal="right"/>
    </xf>
    <xf numFmtId="3" fontId="10" fillId="7" borderId="33" xfId="3" applyNumberFormat="1" applyFont="1" applyFill="1" applyBorder="1" applyAlignment="1">
      <alignment horizontal="right"/>
    </xf>
    <xf numFmtId="3" fontId="10" fillId="7" borderId="15" xfId="4" applyNumberFormat="1" applyFont="1" applyFill="1" applyBorder="1" applyAlignment="1">
      <alignment horizontal="right"/>
    </xf>
    <xf numFmtId="3" fontId="10" fillId="7" borderId="35" xfId="3" applyNumberFormat="1" applyFont="1" applyFill="1" applyBorder="1" applyAlignment="1">
      <alignment horizontal="right"/>
    </xf>
    <xf numFmtId="3" fontId="11" fillId="7" borderId="9" xfId="4" applyNumberFormat="1" applyFont="1" applyFill="1" applyBorder="1" applyAlignment="1">
      <alignment horizontal="center"/>
    </xf>
    <xf numFmtId="169" fontId="10" fillId="7" borderId="21" xfId="1" applyNumberFormat="1" applyFont="1" applyFill="1" applyBorder="1" applyAlignment="1">
      <alignment horizontal="center"/>
    </xf>
    <xf numFmtId="166" fontId="11" fillId="7" borderId="38" xfId="3" applyNumberFormat="1" applyFont="1" applyFill="1" applyBorder="1"/>
    <xf numFmtId="166" fontId="11" fillId="7" borderId="7" xfId="3" applyNumberFormat="1" applyFont="1" applyFill="1" applyBorder="1"/>
    <xf numFmtId="3" fontId="10" fillId="7" borderId="20" xfId="4" applyNumberFormat="1" applyFont="1" applyFill="1" applyBorder="1" applyAlignment="1">
      <alignment horizontal="center"/>
    </xf>
    <xf numFmtId="3" fontId="11" fillId="0" borderId="8" xfId="4" applyNumberFormat="1" applyFont="1" applyFill="1" applyBorder="1" applyAlignment="1">
      <alignment horizontal="center" vertical="center"/>
    </xf>
    <xf numFmtId="169" fontId="11" fillId="0" borderId="39" xfId="1" applyNumberFormat="1" applyFont="1" applyFill="1" applyBorder="1" applyAlignment="1">
      <alignment vertical="center"/>
    </xf>
    <xf numFmtId="169" fontId="11" fillId="0" borderId="33" xfId="1" applyNumberFormat="1" applyFont="1" applyFill="1" applyBorder="1" applyAlignment="1">
      <alignment horizontal="left" vertical="center"/>
    </xf>
    <xf numFmtId="169" fontId="11" fillId="0" borderId="21" xfId="1" applyNumberFormat="1" applyFont="1" applyFill="1" applyBorder="1" applyAlignment="1">
      <alignment horizontal="left" vertical="center"/>
    </xf>
    <xf numFmtId="169" fontId="11" fillId="0" borderId="21" xfId="1" applyNumberFormat="1" applyFont="1" applyBorder="1" applyAlignment="1">
      <alignment horizontal="right"/>
    </xf>
    <xf numFmtId="169" fontId="11" fillId="0" borderId="21" xfId="1" applyNumberFormat="1" applyFont="1" applyBorder="1" applyAlignment="1">
      <alignment horizontal="center"/>
    </xf>
    <xf numFmtId="49" fontId="11" fillId="0" borderId="8" xfId="4" applyNumberFormat="1" applyFont="1" applyFill="1" applyBorder="1" applyAlignment="1">
      <alignment horizontal="center"/>
    </xf>
    <xf numFmtId="3" fontId="11" fillId="0" borderId="45" xfId="2" applyNumberFormat="1" applyFont="1" applyBorder="1" applyAlignment="1">
      <alignment horizontal="center" vertical="center"/>
    </xf>
    <xf numFmtId="3" fontId="11" fillId="0" borderId="21" xfId="3" applyNumberFormat="1" applyFont="1" applyBorder="1" applyAlignment="1">
      <alignment horizontal="center" vertical="center"/>
    </xf>
    <xf numFmtId="3" fontId="11" fillId="0" borderId="39" xfId="3" applyNumberFormat="1" applyFont="1" applyBorder="1" applyAlignment="1">
      <alignment horizontal="center" vertical="center"/>
    </xf>
    <xf numFmtId="169" fontId="11" fillId="0" borderId="21" xfId="1" applyNumberFormat="1" applyFont="1" applyFill="1" applyBorder="1" applyAlignment="1">
      <alignment vertical="center"/>
    </xf>
    <xf numFmtId="0" fontId="10" fillId="0" borderId="20" xfId="1" applyNumberFormat="1" applyFont="1" applyFill="1" applyBorder="1" applyAlignment="1">
      <alignment horizontal="center" vertical="center"/>
    </xf>
    <xf numFmtId="0" fontId="11" fillId="0" borderId="23" xfId="1" applyNumberFormat="1" applyFont="1" applyFill="1" applyBorder="1" applyAlignment="1">
      <alignment horizontal="center" vertical="center"/>
    </xf>
    <xf numFmtId="169" fontId="8" fillId="0" borderId="20" xfId="1" applyNumberFormat="1" applyFont="1" applyBorder="1" applyAlignment="1">
      <alignment horizontal="center"/>
    </xf>
    <xf numFmtId="0" fontId="22" fillId="2" borderId="19" xfId="2" applyFont="1" applyFill="1" applyBorder="1" applyAlignment="1">
      <alignment vertical="center"/>
    </xf>
    <xf numFmtId="165" fontId="10" fillId="0" borderId="97" xfId="3" applyNumberFormat="1" applyFont="1" applyBorder="1" applyAlignment="1">
      <alignment horizontal="center"/>
    </xf>
    <xf numFmtId="166" fontId="11" fillId="0" borderId="98" xfId="3" applyNumberFormat="1" applyFont="1" applyBorder="1"/>
    <xf numFmtId="169" fontId="11" fillId="0" borderId="96" xfId="1" applyNumberFormat="1" applyFont="1" applyFill="1" applyBorder="1"/>
    <xf numFmtId="49" fontId="10" fillId="0" borderId="36" xfId="4" applyNumberFormat="1" applyFont="1" applyFill="1" applyBorder="1" applyAlignment="1">
      <alignment horizontal="center"/>
    </xf>
    <xf numFmtId="49" fontId="16" fillId="8" borderId="21" xfId="4" applyNumberFormat="1" applyFont="1" applyFill="1" applyBorder="1" applyAlignment="1">
      <alignment horizontal="center"/>
    </xf>
    <xf numFmtId="3" fontId="16" fillId="8" borderId="20" xfId="4" applyNumberFormat="1" applyFont="1" applyFill="1" applyBorder="1" applyAlignment="1">
      <alignment horizontal="center"/>
    </xf>
    <xf numFmtId="3" fontId="16" fillId="8" borderId="15" xfId="4" applyNumberFormat="1" applyFont="1" applyFill="1" applyBorder="1" applyAlignment="1">
      <alignment horizontal="center"/>
    </xf>
    <xf numFmtId="169" fontId="11" fillId="0" borderId="20" xfId="1" applyNumberFormat="1" applyFont="1" applyBorder="1" applyAlignment="1">
      <alignment horizontal="center" vertical="center"/>
    </xf>
    <xf numFmtId="169" fontId="11" fillId="0" borderId="20" xfId="1" applyNumberFormat="1" applyFont="1" applyFill="1" applyBorder="1" applyAlignment="1">
      <alignment horizontal="center" vertical="center"/>
    </xf>
    <xf numFmtId="169" fontId="8" fillId="0" borderId="26" xfId="1" applyNumberFormat="1" applyFont="1" applyFill="1" applyBorder="1" applyAlignment="1">
      <alignment horizontal="center" vertical="center"/>
    </xf>
    <xf numFmtId="169" fontId="8" fillId="0" borderId="14" xfId="1" applyNumberFormat="1" applyFont="1" applyFill="1" applyBorder="1" applyAlignment="1">
      <alignment horizontal="center" vertical="center"/>
    </xf>
    <xf numFmtId="3" fontId="8" fillId="0" borderId="20" xfId="2" applyNumberFormat="1" applyFont="1" applyBorder="1" applyAlignment="1">
      <alignment horizontal="center" vertical="center"/>
    </xf>
    <xf numFmtId="3" fontId="23" fillId="0" borderId="40" xfId="0" applyNumberFormat="1" applyFont="1" applyBorder="1"/>
    <xf numFmtId="3" fontId="23" fillId="0" borderId="41" xfId="0" applyNumberFormat="1" applyFont="1" applyBorder="1"/>
    <xf numFmtId="3" fontId="29" fillId="0" borderId="40" xfId="0" applyNumberFormat="1" applyFont="1" applyBorder="1"/>
    <xf numFmtId="3" fontId="29" fillId="0" borderId="41" xfId="0" applyNumberFormat="1" applyFont="1" applyBorder="1"/>
    <xf numFmtId="3" fontId="22" fillId="7" borderId="36" xfId="2" applyNumberFormat="1" applyFont="1" applyFill="1" applyBorder="1" applyAlignment="1">
      <alignment horizontal="center" vertical="center"/>
    </xf>
    <xf numFmtId="3" fontId="10" fillId="7" borderId="0" xfId="2" applyNumberFormat="1" applyFont="1" applyFill="1" applyAlignment="1">
      <alignment horizontal="center" vertical="center" wrapText="1"/>
    </xf>
    <xf numFmtId="3" fontId="10" fillId="7" borderId="96" xfId="2" applyNumberFormat="1" applyFont="1" applyFill="1" applyBorder="1" applyAlignment="1">
      <alignment horizontal="center" vertical="center"/>
    </xf>
    <xf numFmtId="3" fontId="10" fillId="7" borderId="36" xfId="2" applyNumberFormat="1" applyFont="1" applyFill="1" applyBorder="1" applyAlignment="1">
      <alignment horizontal="center" vertical="center"/>
    </xf>
    <xf numFmtId="3" fontId="11" fillId="7" borderId="44" xfId="2" applyNumberFormat="1" applyFont="1" applyFill="1" applyBorder="1" applyAlignment="1">
      <alignment horizontal="center" vertical="center"/>
    </xf>
    <xf numFmtId="166" fontId="11" fillId="0" borderId="88" xfId="3" applyNumberFormat="1" applyFont="1" applyBorder="1" applyAlignment="1">
      <alignment vertical="top" wrapText="1"/>
    </xf>
    <xf numFmtId="166" fontId="11" fillId="7" borderId="58" xfId="3" applyNumberFormat="1" applyFont="1" applyFill="1" applyBorder="1" applyAlignment="1">
      <alignment vertical="top" wrapText="1"/>
    </xf>
    <xf numFmtId="166" fontId="11" fillId="0" borderId="58" xfId="3" applyNumberFormat="1" applyFont="1" applyBorder="1" applyAlignment="1">
      <alignment vertical="top" wrapText="1"/>
    </xf>
    <xf numFmtId="166" fontId="11" fillId="0" borderId="58" xfId="3" applyNumberFormat="1" applyFont="1" applyBorder="1" applyAlignment="1">
      <alignment horizontal="left" vertical="center" wrapText="1"/>
    </xf>
    <xf numFmtId="166" fontId="11" fillId="0" borderId="58" xfId="3" applyNumberFormat="1" applyFont="1" applyBorder="1" applyAlignment="1">
      <alignment horizontal="left" vertical="top" wrapText="1"/>
    </xf>
    <xf numFmtId="165" fontId="10" fillId="0" borderId="38" xfId="3" applyNumberFormat="1" applyFont="1" applyBorder="1" applyAlignment="1">
      <alignment horizontal="left" vertical="center" wrapText="1"/>
    </xf>
    <xf numFmtId="3" fontId="8" fillId="5" borderId="62" xfId="1" applyNumberFormat="1" applyFont="1" applyFill="1" applyBorder="1" applyAlignment="1">
      <alignment horizontal="left" vertical="top" wrapText="1"/>
    </xf>
    <xf numFmtId="3" fontId="8" fillId="5" borderId="62" xfId="1" applyNumberFormat="1" applyFont="1" applyFill="1" applyBorder="1" applyAlignment="1">
      <alignment horizontal="left" vertical="center"/>
    </xf>
    <xf numFmtId="0" fontId="8" fillId="5" borderId="62" xfId="1" applyNumberFormat="1" applyFont="1" applyFill="1" applyBorder="1" applyAlignment="1">
      <alignment horizontal="center" vertical="center"/>
    </xf>
    <xf numFmtId="0" fontId="8" fillId="5" borderId="62" xfId="1" applyNumberFormat="1" applyFont="1" applyFill="1" applyBorder="1" applyAlignment="1">
      <alignment horizontal="left" vertical="center"/>
    </xf>
    <xf numFmtId="3" fontId="8" fillId="7" borderId="62" xfId="1" applyNumberFormat="1" applyFont="1" applyFill="1" applyBorder="1" applyAlignment="1">
      <alignment horizontal="left" vertical="top" wrapText="1"/>
    </xf>
    <xf numFmtId="166" fontId="11" fillId="7" borderId="99" xfId="3" applyNumberFormat="1" applyFont="1" applyFill="1" applyBorder="1" applyAlignment="1">
      <alignment horizontal="left" vertical="center" wrapText="1"/>
    </xf>
    <xf numFmtId="49" fontId="11" fillId="5" borderId="19" xfId="3" applyNumberFormat="1" applyFont="1" applyFill="1" applyBorder="1" applyAlignment="1">
      <alignment vertical="top" wrapText="1"/>
    </xf>
    <xf numFmtId="165" fontId="10" fillId="0" borderId="50" xfId="3" applyNumberFormat="1" applyFont="1" applyBorder="1" applyAlignment="1">
      <alignment horizontal="left" vertical="center" wrapText="1"/>
    </xf>
    <xf numFmtId="165" fontId="10" fillId="0" borderId="51" xfId="3" applyNumberFormat="1" applyFont="1" applyBorder="1" applyAlignment="1">
      <alignment horizontal="center" vertical="center"/>
    </xf>
    <xf numFmtId="165" fontId="10" fillId="0" borderId="51" xfId="3" applyNumberFormat="1" applyFont="1" applyBorder="1" applyAlignment="1">
      <alignment horizontal="left" vertical="center" wrapText="1"/>
    </xf>
    <xf numFmtId="165" fontId="10" fillId="0" borderId="52" xfId="3" applyNumberFormat="1" applyFont="1" applyBorder="1" applyAlignment="1">
      <alignment horizontal="left" vertical="center" wrapText="1"/>
    </xf>
    <xf numFmtId="165" fontId="10" fillId="0" borderId="52" xfId="3" applyNumberFormat="1" applyFont="1" applyBorder="1" applyAlignment="1">
      <alignment horizontal="center" vertical="center"/>
    </xf>
    <xf numFmtId="0" fontId="0" fillId="0" borderId="0" xfId="0" applyAlignment="1">
      <alignment vertical="center"/>
    </xf>
    <xf numFmtId="3" fontId="8" fillId="5" borderId="1" xfId="1" applyNumberFormat="1" applyFont="1" applyFill="1" applyBorder="1" applyAlignment="1">
      <alignment horizontal="center" vertical="center"/>
    </xf>
    <xf numFmtId="169" fontId="10" fillId="7" borderId="13" xfId="1" applyNumberFormat="1" applyFont="1" applyFill="1" applyBorder="1"/>
    <xf numFmtId="169" fontId="10" fillId="7" borderId="8" xfId="1" applyNumberFormat="1" applyFont="1" applyFill="1" applyBorder="1"/>
    <xf numFmtId="3" fontId="10" fillId="7" borderId="21" xfId="4" applyNumberFormat="1" applyFont="1" applyFill="1" applyBorder="1" applyAlignment="1">
      <alignment horizontal="center"/>
    </xf>
    <xf numFmtId="169" fontId="10" fillId="0" borderId="49" xfId="1" applyNumberFormat="1" applyFont="1" applyFill="1" applyBorder="1"/>
    <xf numFmtId="169" fontId="10" fillId="0" borderId="48" xfId="1" applyNumberFormat="1" applyFont="1" applyFill="1" applyBorder="1"/>
    <xf numFmtId="169" fontId="10" fillId="0" borderId="14" xfId="1" applyNumberFormat="1" applyFont="1" applyFill="1" applyBorder="1"/>
    <xf numFmtId="169" fontId="10" fillId="0" borderId="26" xfId="1" applyNumberFormat="1" applyFont="1" applyFill="1" applyBorder="1"/>
    <xf numFmtId="169" fontId="10" fillId="7" borderId="21" xfId="1" applyNumberFormat="1" applyFont="1" applyFill="1" applyBorder="1"/>
    <xf numFmtId="3" fontId="11" fillId="0" borderId="24" xfId="3" applyNumberFormat="1" applyFont="1" applyBorder="1" applyAlignment="1">
      <alignment horizontal="center"/>
    </xf>
    <xf numFmtId="3" fontId="11" fillId="0" borderId="22" xfId="3" applyNumberFormat="1" applyFont="1" applyBorder="1" applyAlignment="1">
      <alignment horizontal="center" wrapText="1"/>
    </xf>
    <xf numFmtId="3" fontId="11" fillId="0" borderId="20" xfId="3" applyNumberFormat="1" applyFont="1" applyBorder="1" applyAlignment="1">
      <alignment horizontal="center"/>
    </xf>
    <xf numFmtId="3" fontId="10" fillId="0" borderId="20" xfId="3" applyNumberFormat="1" applyFont="1" applyBorder="1" applyAlignment="1">
      <alignment horizontal="center"/>
    </xf>
    <xf numFmtId="3" fontId="13" fillId="3" borderId="14" xfId="0" applyNumberFormat="1" applyFont="1" applyFill="1" applyBorder="1" applyAlignment="1">
      <alignment horizontal="center"/>
    </xf>
    <xf numFmtId="3" fontId="8" fillId="7" borderId="26" xfId="2" applyNumberFormat="1" applyFont="1" applyFill="1" applyBorder="1" applyAlignment="1">
      <alignment horizontal="center"/>
    </xf>
    <xf numFmtId="3" fontId="8" fillId="7" borderId="21" xfId="2" applyNumberFormat="1" applyFont="1" applyFill="1" applyBorder="1" applyAlignment="1">
      <alignment horizontal="center"/>
    </xf>
    <xf numFmtId="3" fontId="10" fillId="0" borderId="23" xfId="2" applyNumberFormat="1" applyFont="1" applyBorder="1" applyAlignment="1">
      <alignment horizontal="left"/>
    </xf>
    <xf numFmtId="3" fontId="10" fillId="0" borderId="21" xfId="3" applyNumberFormat="1" applyFont="1" applyBorder="1"/>
    <xf numFmtId="3" fontId="10" fillId="0" borderId="21" xfId="1" applyNumberFormat="1" applyFont="1" applyFill="1" applyBorder="1" applyAlignment="1">
      <alignment horizontal="center" vertical="center"/>
    </xf>
    <xf numFmtId="3" fontId="10" fillId="0" borderId="8" xfId="1" applyNumberFormat="1" applyFont="1" applyFill="1" applyBorder="1" applyAlignment="1">
      <alignment horizontal="center" vertical="center"/>
    </xf>
    <xf numFmtId="169" fontId="11" fillId="0" borderId="26" xfId="1" applyNumberFormat="1" applyFont="1" applyFill="1" applyBorder="1" applyAlignment="1">
      <alignment horizontal="center"/>
    </xf>
    <xf numFmtId="3" fontId="10" fillId="0" borderId="8" xfId="3" applyNumberFormat="1" applyFont="1" applyBorder="1" applyAlignment="1">
      <alignment horizontal="center"/>
    </xf>
    <xf numFmtId="3" fontId="10" fillId="0" borderId="21" xfId="4" applyNumberFormat="1" applyFont="1" applyFill="1" applyBorder="1" applyAlignment="1">
      <alignment horizontal="center"/>
    </xf>
    <xf numFmtId="3" fontId="11" fillId="0" borderId="37" xfId="2" applyNumberFormat="1" applyFont="1" applyBorder="1" applyAlignment="1">
      <alignment horizontal="right" vertical="center"/>
    </xf>
    <xf numFmtId="3" fontId="11" fillId="0" borderId="23" xfId="4" applyNumberFormat="1" applyFont="1" applyFill="1" applyBorder="1" applyAlignment="1">
      <alignment horizontal="right"/>
    </xf>
    <xf numFmtId="3" fontId="10" fillId="0" borderId="85" xfId="3" applyNumberFormat="1" applyFont="1" applyBorder="1" applyAlignment="1">
      <alignment horizontal="center"/>
    </xf>
    <xf numFmtId="3" fontId="11" fillId="0" borderId="20" xfId="4" applyNumberFormat="1" applyFont="1" applyFill="1" applyBorder="1" applyAlignment="1">
      <alignment horizontal="center"/>
    </xf>
    <xf numFmtId="3" fontId="10" fillId="0" borderId="69" xfId="3" applyNumberFormat="1" applyFont="1" applyBorder="1" applyAlignment="1">
      <alignment horizontal="center"/>
    </xf>
    <xf numFmtId="3" fontId="10" fillId="7" borderId="13" xfId="4" applyNumberFormat="1" applyFont="1" applyFill="1" applyBorder="1" applyAlignment="1">
      <alignment horizontal="center"/>
    </xf>
    <xf numFmtId="3" fontId="10" fillId="7" borderId="13" xfId="3" applyNumberFormat="1" applyFont="1" applyFill="1" applyBorder="1" applyAlignment="1">
      <alignment horizontal="center"/>
    </xf>
    <xf numFmtId="3" fontId="10" fillId="7" borderId="21" xfId="3" applyNumberFormat="1" applyFont="1" applyFill="1" applyBorder="1"/>
    <xf numFmtId="3" fontId="11" fillId="8" borderId="20" xfId="4" applyNumberFormat="1" applyFont="1" applyFill="1" applyBorder="1" applyAlignment="1">
      <alignment horizontal="center"/>
    </xf>
    <xf numFmtId="3" fontId="11" fillId="8" borderId="15" xfId="4" applyNumberFormat="1" applyFont="1" applyFill="1" applyBorder="1" applyAlignment="1">
      <alignment horizontal="center"/>
    </xf>
    <xf numFmtId="0" fontId="8" fillId="2" borderId="2" xfId="2" applyFont="1" applyFill="1" applyBorder="1" applyAlignment="1">
      <alignment horizontal="left" vertical="top"/>
    </xf>
    <xf numFmtId="0" fontId="66" fillId="2" borderId="2" xfId="2" applyFont="1" applyFill="1" applyBorder="1"/>
    <xf numFmtId="0" fontId="67" fillId="2" borderId="2" xfId="2" applyFont="1" applyFill="1" applyBorder="1"/>
    <xf numFmtId="0" fontId="68" fillId="2" borderId="2" xfId="2" applyFont="1" applyFill="1" applyBorder="1"/>
    <xf numFmtId="3" fontId="11" fillId="0" borderId="26" xfId="21" applyNumberFormat="1" applyFont="1" applyBorder="1" applyAlignment="1">
      <alignment horizontal="center"/>
    </xf>
    <xf numFmtId="3" fontId="10" fillId="7" borderId="32" xfId="3" applyNumberFormat="1" applyFont="1" applyFill="1" applyBorder="1" applyAlignment="1">
      <alignment horizontal="right" vertical="top"/>
    </xf>
    <xf numFmtId="3" fontId="10" fillId="7" borderId="33" xfId="3" applyNumberFormat="1" applyFont="1" applyFill="1" applyBorder="1" applyAlignment="1">
      <alignment horizontal="right" vertical="top"/>
    </xf>
    <xf numFmtId="3" fontId="10" fillId="7" borderId="34" xfId="3" applyNumberFormat="1" applyFont="1" applyFill="1" applyBorder="1" applyAlignment="1">
      <alignment horizontal="right" vertical="top"/>
    </xf>
    <xf numFmtId="3" fontId="10" fillId="7" borderId="35" xfId="3" applyNumberFormat="1" applyFont="1" applyFill="1" applyBorder="1" applyAlignment="1">
      <alignment horizontal="right" vertical="top"/>
    </xf>
    <xf numFmtId="3" fontId="10" fillId="0" borderId="34" xfId="3" applyNumberFormat="1" applyFont="1" applyBorder="1" applyAlignment="1">
      <alignment horizontal="right" vertical="top"/>
    </xf>
    <xf numFmtId="3" fontId="10" fillId="0" borderId="33" xfId="3" applyNumberFormat="1" applyFont="1" applyBorder="1" applyAlignment="1">
      <alignment horizontal="right" vertical="top"/>
    </xf>
    <xf numFmtId="3" fontId="10" fillId="0" borderId="35" xfId="3" applyNumberFormat="1" applyFont="1" applyBorder="1" applyAlignment="1">
      <alignment horizontal="right" vertical="top"/>
    </xf>
    <xf numFmtId="3" fontId="13" fillId="3" borderId="14" xfId="0" applyNumberFormat="1" applyFont="1" applyFill="1" applyBorder="1" applyAlignment="1">
      <alignment horizontal="right" vertical="top"/>
    </xf>
    <xf numFmtId="3" fontId="10" fillId="0" borderId="32" xfId="3" applyNumberFormat="1" applyFont="1" applyBorder="1" applyAlignment="1">
      <alignment horizontal="right" vertical="top"/>
    </xf>
    <xf numFmtId="3" fontId="13" fillId="9" borderId="14" xfId="0" applyNumberFormat="1" applyFont="1" applyFill="1" applyBorder="1" applyAlignment="1">
      <alignment horizontal="right" vertical="top"/>
    </xf>
    <xf numFmtId="3" fontId="10" fillId="0" borderId="23" xfId="4" applyNumberFormat="1" applyFont="1" applyFill="1" applyBorder="1" applyAlignment="1">
      <alignment horizontal="right" vertical="top"/>
    </xf>
    <xf numFmtId="3" fontId="10" fillId="0" borderId="15" xfId="4" applyNumberFormat="1" applyFont="1" applyFill="1" applyBorder="1" applyAlignment="1">
      <alignment horizontal="right" vertical="top"/>
    </xf>
    <xf numFmtId="3" fontId="10" fillId="0" borderId="8" xfId="4" applyNumberFormat="1" applyFont="1" applyFill="1" applyBorder="1" applyAlignment="1">
      <alignment horizontal="right" vertical="top"/>
    </xf>
    <xf numFmtId="3" fontId="13" fillId="9" borderId="21" xfId="0" applyNumberFormat="1" applyFont="1" applyFill="1" applyBorder="1" applyAlignment="1">
      <alignment horizontal="right"/>
    </xf>
    <xf numFmtId="3" fontId="11" fillId="7" borderId="8" xfId="4" applyNumberFormat="1" applyFont="1" applyFill="1" applyBorder="1" applyAlignment="1">
      <alignment horizontal="right"/>
    </xf>
    <xf numFmtId="3" fontId="11" fillId="7" borderId="26" xfId="4" applyNumberFormat="1" applyFont="1" applyFill="1" applyBorder="1" applyAlignment="1">
      <alignment horizontal="right"/>
    </xf>
    <xf numFmtId="3" fontId="11" fillId="7" borderId="14" xfId="4" applyNumberFormat="1" applyFont="1" applyFill="1" applyBorder="1" applyAlignment="1">
      <alignment horizontal="right"/>
    </xf>
    <xf numFmtId="3" fontId="8" fillId="0" borderId="8" xfId="3" applyNumberFormat="1" applyFont="1" applyBorder="1" applyAlignment="1">
      <alignment horizontal="right" vertical="center"/>
    </xf>
    <xf numFmtId="3" fontId="8" fillId="0" borderId="26" xfId="3" applyNumberFormat="1" applyFont="1" applyBorder="1" applyAlignment="1">
      <alignment horizontal="right" vertical="center"/>
    </xf>
    <xf numFmtId="3" fontId="8" fillId="0" borderId="14" xfId="3" applyNumberFormat="1" applyFont="1" applyBorder="1" applyAlignment="1">
      <alignment horizontal="right" vertical="center"/>
    </xf>
    <xf numFmtId="3" fontId="11" fillId="0" borderId="43" xfId="1" applyNumberFormat="1" applyFont="1" applyFill="1" applyBorder="1"/>
    <xf numFmtId="3" fontId="13" fillId="9" borderId="20" xfId="0" applyNumberFormat="1" applyFont="1" applyFill="1" applyBorder="1" applyAlignment="1">
      <alignment horizontal="center"/>
    </xf>
    <xf numFmtId="3" fontId="13" fillId="9" borderId="23" xfId="0" applyNumberFormat="1" applyFont="1" applyFill="1" applyBorder="1" applyAlignment="1">
      <alignment horizontal="center"/>
    </xf>
    <xf numFmtId="3" fontId="13" fillId="9" borderId="15" xfId="0" applyNumberFormat="1" applyFont="1" applyFill="1" applyBorder="1" applyAlignment="1">
      <alignment horizontal="center"/>
    </xf>
    <xf numFmtId="3" fontId="11" fillId="0" borderId="21" xfId="1" applyNumberFormat="1" applyFont="1" applyFill="1" applyBorder="1" applyAlignment="1">
      <alignment horizontal="center"/>
    </xf>
    <xf numFmtId="3" fontId="11" fillId="7" borderId="43" xfId="1" applyNumberFormat="1" applyFont="1" applyFill="1" applyBorder="1" applyAlignment="1">
      <alignment vertical="center"/>
    </xf>
    <xf numFmtId="3" fontId="11" fillId="7" borderId="48" xfId="1" applyNumberFormat="1" applyFont="1" applyFill="1" applyBorder="1" applyAlignment="1">
      <alignment vertical="center"/>
    </xf>
    <xf numFmtId="3" fontId="11" fillId="7" borderId="49" xfId="1" applyNumberFormat="1" applyFont="1" applyFill="1" applyBorder="1" applyAlignment="1">
      <alignment vertical="center"/>
    </xf>
    <xf numFmtId="3" fontId="11" fillId="0" borderId="43" xfId="1" applyNumberFormat="1" applyFont="1" applyFill="1" applyBorder="1" applyAlignment="1">
      <alignment vertical="center"/>
    </xf>
    <xf numFmtId="3" fontId="11" fillId="0" borderId="48" xfId="1" applyNumberFormat="1" applyFont="1" applyFill="1" applyBorder="1" applyAlignment="1">
      <alignment vertical="center"/>
    </xf>
    <xf numFmtId="3" fontId="11" fillId="0" borderId="49" xfId="1" applyNumberFormat="1" applyFont="1" applyFill="1" applyBorder="1" applyAlignment="1">
      <alignment vertical="center"/>
    </xf>
    <xf numFmtId="3" fontId="11" fillId="0" borderId="21" xfId="1" applyNumberFormat="1" applyFont="1" applyFill="1" applyBorder="1"/>
    <xf numFmtId="3" fontId="13" fillId="3" borderId="36" xfId="0" applyNumberFormat="1" applyFont="1" applyFill="1" applyBorder="1"/>
    <xf numFmtId="3" fontId="11" fillId="0" borderId="43" xfId="3" applyNumberFormat="1" applyFont="1" applyBorder="1" applyAlignment="1">
      <alignment horizontal="right"/>
    </xf>
    <xf numFmtId="3" fontId="11" fillId="0" borderId="21" xfId="1" applyNumberFormat="1" applyFont="1" applyFill="1" applyBorder="1" applyAlignment="1">
      <alignment horizontal="right"/>
    </xf>
    <xf numFmtId="3" fontId="11" fillId="0" borderId="48" xfId="1" applyNumberFormat="1" applyFont="1" applyFill="1" applyBorder="1" applyAlignment="1">
      <alignment horizontal="right"/>
    </xf>
    <xf numFmtId="3" fontId="11" fillId="0" borderId="26" xfId="1" applyNumberFormat="1" applyFont="1" applyFill="1" applyBorder="1" applyAlignment="1">
      <alignment horizontal="right"/>
    </xf>
    <xf numFmtId="3" fontId="11" fillId="0" borderId="49" xfId="1" applyNumberFormat="1" applyFont="1" applyFill="1" applyBorder="1" applyAlignment="1">
      <alignment horizontal="right"/>
    </xf>
    <xf numFmtId="3" fontId="11" fillId="0" borderId="14" xfId="1" applyNumberFormat="1" applyFont="1" applyFill="1" applyBorder="1" applyAlignment="1">
      <alignment horizontal="right"/>
    </xf>
    <xf numFmtId="3" fontId="10" fillId="0" borderId="43" xfId="1" applyNumberFormat="1" applyFont="1" applyFill="1" applyBorder="1" applyAlignment="1">
      <alignment horizontal="right"/>
    </xf>
    <xf numFmtId="3" fontId="10" fillId="0" borderId="48" xfId="1" applyNumberFormat="1" applyFont="1" applyFill="1" applyBorder="1" applyAlignment="1">
      <alignment horizontal="right"/>
    </xf>
    <xf numFmtId="3" fontId="10" fillId="0" borderId="49" xfId="1" applyNumberFormat="1" applyFont="1" applyFill="1" applyBorder="1" applyAlignment="1">
      <alignment horizontal="right"/>
    </xf>
    <xf numFmtId="3" fontId="10" fillId="0" borderId="23" xfId="1" applyNumberFormat="1" applyFont="1" applyFill="1" applyBorder="1" applyAlignment="1">
      <alignment horizontal="right"/>
    </xf>
    <xf numFmtId="3" fontId="10" fillId="0" borderId="21" xfId="1" applyNumberFormat="1" applyFont="1" applyFill="1" applyBorder="1" applyAlignment="1">
      <alignment horizontal="right"/>
    </xf>
    <xf numFmtId="3" fontId="10" fillId="0" borderId="15" xfId="1" applyNumberFormat="1" applyFont="1" applyFill="1" applyBorder="1" applyAlignment="1">
      <alignment horizontal="right"/>
    </xf>
    <xf numFmtId="3" fontId="28" fillId="9" borderId="20" xfId="1" applyNumberFormat="1" applyFont="1" applyFill="1" applyBorder="1" applyAlignment="1">
      <alignment horizontal="right"/>
    </xf>
    <xf numFmtId="3" fontId="11" fillId="7" borderId="8" xfId="1" applyNumberFormat="1" applyFont="1" applyFill="1" applyBorder="1" applyAlignment="1">
      <alignment horizontal="right"/>
    </xf>
    <xf numFmtId="3" fontId="13" fillId="9" borderId="8" xfId="0" applyNumberFormat="1" applyFont="1" applyFill="1" applyBorder="1" applyAlignment="1">
      <alignment horizontal="right"/>
    </xf>
    <xf numFmtId="3" fontId="28" fillId="9" borderId="23" xfId="1" applyNumberFormat="1" applyFont="1" applyFill="1" applyBorder="1" applyAlignment="1">
      <alignment horizontal="right"/>
    </xf>
    <xf numFmtId="3" fontId="13" fillId="9" borderId="13" xfId="0" applyNumberFormat="1" applyFont="1" applyFill="1" applyBorder="1" applyAlignment="1">
      <alignment horizontal="right"/>
    </xf>
    <xf numFmtId="3" fontId="28" fillId="9" borderId="15" xfId="1" applyNumberFormat="1" applyFont="1" applyFill="1" applyBorder="1" applyAlignment="1">
      <alignment horizontal="right"/>
    </xf>
    <xf numFmtId="3" fontId="10" fillId="0" borderId="27" xfId="3" applyNumberFormat="1" applyFont="1" applyBorder="1" applyAlignment="1">
      <alignment horizontal="right"/>
    </xf>
    <xf numFmtId="3" fontId="10" fillId="0" borderId="28" xfId="3" applyNumberFormat="1" applyFont="1" applyBorder="1" applyAlignment="1">
      <alignment horizontal="right"/>
    </xf>
    <xf numFmtId="3" fontId="10" fillId="7" borderId="8" xfId="1" applyNumberFormat="1" applyFont="1" applyFill="1" applyBorder="1" applyAlignment="1">
      <alignment horizontal="right" vertical="center"/>
    </xf>
    <xf numFmtId="3" fontId="10" fillId="7" borderId="23" xfId="1" applyNumberFormat="1" applyFont="1" applyFill="1" applyBorder="1" applyAlignment="1">
      <alignment horizontal="right" vertical="center"/>
    </xf>
    <xf numFmtId="3" fontId="13" fillId="9" borderId="36" xfId="1" applyNumberFormat="1" applyFont="1" applyFill="1" applyBorder="1" applyAlignment="1">
      <alignment horizontal="right" vertical="center"/>
    </xf>
    <xf numFmtId="3" fontId="10" fillId="7" borderId="26" xfId="1" applyNumberFormat="1" applyFont="1" applyFill="1" applyBorder="1" applyAlignment="1">
      <alignment horizontal="right" vertical="center"/>
    </xf>
    <xf numFmtId="3" fontId="13" fillId="9" borderId="14" xfId="1" applyNumberFormat="1" applyFont="1" applyFill="1" applyBorder="1" applyAlignment="1">
      <alignment horizontal="right" vertical="center"/>
    </xf>
    <xf numFmtId="3" fontId="10" fillId="7" borderId="14" xfId="1" applyNumberFormat="1" applyFont="1" applyFill="1" applyBorder="1" applyAlignment="1">
      <alignment horizontal="right" vertical="center"/>
    </xf>
    <xf numFmtId="3" fontId="10" fillId="7" borderId="15" xfId="1" applyNumberFormat="1" applyFont="1" applyFill="1" applyBorder="1" applyAlignment="1">
      <alignment horizontal="right" vertical="center"/>
    </xf>
    <xf numFmtId="3" fontId="10" fillId="0" borderId="8" xfId="1" applyNumberFormat="1" applyFont="1" applyFill="1" applyBorder="1" applyAlignment="1">
      <alignment horizontal="right" vertical="center"/>
    </xf>
    <xf numFmtId="3" fontId="11" fillId="0" borderId="8" xfId="1" applyNumberFormat="1" applyFont="1" applyFill="1" applyBorder="1" applyAlignment="1">
      <alignment horizontal="right"/>
    </xf>
    <xf numFmtId="3" fontId="13" fillId="3" borderId="36" xfId="1" applyNumberFormat="1" applyFont="1" applyFill="1" applyBorder="1" applyAlignment="1">
      <alignment horizontal="right" vertical="center"/>
    </xf>
    <xf numFmtId="3" fontId="10" fillId="0" borderId="26" xfId="1" applyNumberFormat="1" applyFont="1" applyFill="1" applyBorder="1" applyAlignment="1">
      <alignment horizontal="right" vertical="center"/>
    </xf>
    <xf numFmtId="3" fontId="13" fillId="3" borderId="14" xfId="1" applyNumberFormat="1" applyFont="1" applyFill="1" applyBorder="1" applyAlignment="1">
      <alignment horizontal="right" vertical="center"/>
    </xf>
    <xf numFmtId="3" fontId="10" fillId="0" borderId="14" xfId="1" applyNumberFormat="1" applyFont="1" applyFill="1" applyBorder="1" applyAlignment="1">
      <alignment horizontal="right" vertical="center"/>
    </xf>
    <xf numFmtId="3" fontId="13" fillId="3" borderId="36" xfId="0" applyNumberFormat="1" applyFont="1" applyFill="1" applyBorder="1" applyAlignment="1">
      <alignment horizontal="right"/>
    </xf>
    <xf numFmtId="3" fontId="11" fillId="0" borderId="23" xfId="1" applyNumberFormat="1" applyFont="1" applyFill="1" applyBorder="1" applyAlignment="1">
      <alignment horizontal="right"/>
    </xf>
    <xf numFmtId="3" fontId="10" fillId="0" borderId="23" xfId="1" applyNumberFormat="1" applyFont="1" applyFill="1" applyBorder="1" applyAlignment="1">
      <alignment horizontal="right" vertical="top"/>
    </xf>
    <xf numFmtId="3" fontId="10" fillId="0" borderId="26" xfId="4" applyNumberFormat="1" applyFont="1" applyFill="1" applyBorder="1" applyAlignment="1">
      <alignment horizontal="right" vertical="top"/>
    </xf>
    <xf numFmtId="3" fontId="10" fillId="0" borderId="14" xfId="4" applyNumberFormat="1" applyFont="1" applyFill="1" applyBorder="1" applyAlignment="1">
      <alignment horizontal="right" vertical="top"/>
    </xf>
    <xf numFmtId="3" fontId="10" fillId="0" borderId="15" xfId="1" applyNumberFormat="1" applyFont="1" applyFill="1" applyBorder="1" applyAlignment="1">
      <alignment horizontal="right" vertical="top"/>
    </xf>
    <xf numFmtId="3" fontId="10" fillId="7" borderId="48" xfId="3" applyNumberFormat="1" applyFont="1" applyFill="1" applyBorder="1" applyAlignment="1">
      <alignment horizontal="center" vertical="center"/>
    </xf>
    <xf numFmtId="3" fontId="10" fillId="7" borderId="49" xfId="3" applyNumberFormat="1" applyFont="1" applyFill="1" applyBorder="1" applyAlignment="1">
      <alignment horizontal="center" vertical="center"/>
    </xf>
    <xf numFmtId="3" fontId="13" fillId="9" borderId="21" xfId="0" applyNumberFormat="1" applyFont="1" applyFill="1" applyBorder="1" applyAlignment="1">
      <alignment horizontal="right" vertical="center"/>
    </xf>
    <xf numFmtId="3" fontId="13" fillId="9" borderId="19" xfId="0" applyNumberFormat="1" applyFont="1" applyFill="1" applyBorder="1" applyAlignment="1">
      <alignment horizontal="right" vertical="center"/>
    </xf>
    <xf numFmtId="3" fontId="11" fillId="7" borderId="14" xfId="1" applyNumberFormat="1" applyFont="1" applyFill="1" applyBorder="1" applyAlignment="1">
      <alignment horizontal="center" vertical="center"/>
    </xf>
    <xf numFmtId="3" fontId="10" fillId="0" borderId="23" xfId="1" applyNumberFormat="1" applyFont="1" applyFill="1" applyBorder="1" applyAlignment="1">
      <alignment horizontal="center" vertical="center"/>
    </xf>
    <xf numFmtId="3" fontId="10" fillId="0" borderId="15" xfId="1" applyNumberFormat="1" applyFont="1" applyFill="1" applyBorder="1" applyAlignment="1">
      <alignment horizontal="center" vertical="center"/>
    </xf>
    <xf numFmtId="3" fontId="11" fillId="0" borderId="14" xfId="1" applyNumberFormat="1" applyFont="1" applyFill="1" applyBorder="1" applyAlignment="1">
      <alignment horizontal="center" vertical="center"/>
    </xf>
    <xf numFmtId="3" fontId="11" fillId="0" borderId="26" xfId="1" applyNumberFormat="1" applyFont="1" applyFill="1" applyBorder="1" applyAlignment="1">
      <alignment horizontal="center" vertical="center"/>
    </xf>
    <xf numFmtId="3" fontId="8" fillId="0" borderId="21" xfId="2" applyNumberFormat="1" applyFont="1" applyBorder="1" applyAlignment="1">
      <alignment horizontal="center"/>
    </xf>
    <xf numFmtId="3" fontId="10" fillId="0" borderId="21" xfId="1" applyNumberFormat="1" applyFont="1" applyFill="1" applyBorder="1" applyAlignment="1">
      <alignment horizontal="center"/>
    </xf>
    <xf numFmtId="3" fontId="8" fillId="0" borderId="21" xfId="1" applyNumberFormat="1" applyFont="1" applyBorder="1" applyAlignment="1">
      <alignment horizontal="center" vertical="center"/>
    </xf>
    <xf numFmtId="3" fontId="10" fillId="0" borderId="13" xfId="1" applyNumberFormat="1" applyFont="1" applyFill="1" applyBorder="1" applyAlignment="1">
      <alignment horizontal="center"/>
    </xf>
    <xf numFmtId="3" fontId="8" fillId="0" borderId="23" xfId="2" applyNumberFormat="1" applyFont="1" applyBorder="1" applyAlignment="1">
      <alignment horizontal="center" vertical="center"/>
    </xf>
    <xf numFmtId="3" fontId="8" fillId="0" borderId="22" xfId="2" applyNumberFormat="1" applyFont="1" applyBorder="1" applyAlignment="1">
      <alignment horizontal="center" vertical="center"/>
    </xf>
    <xf numFmtId="3" fontId="8" fillId="0" borderId="24" xfId="2" applyNumberFormat="1" applyFont="1" applyBorder="1" applyAlignment="1">
      <alignment horizontal="center" vertical="center"/>
    </xf>
    <xf numFmtId="166" fontId="11" fillId="0" borderId="43" xfId="3" applyNumberFormat="1" applyFont="1" applyBorder="1" applyAlignment="1">
      <alignment wrapText="1"/>
    </xf>
    <xf numFmtId="166" fontId="11" fillId="7" borderId="33" xfId="3" applyNumberFormat="1" applyFont="1" applyFill="1" applyBorder="1" applyAlignment="1">
      <alignment horizontal="center" wrapText="1"/>
    </xf>
    <xf numFmtId="3" fontId="11" fillId="0" borderId="27" xfId="1" applyNumberFormat="1" applyFont="1" applyFill="1" applyBorder="1" applyAlignment="1">
      <alignment horizontal="center" vertical="center"/>
    </xf>
    <xf numFmtId="3" fontId="11" fillId="0" borderId="28" xfId="1" applyNumberFormat="1" applyFont="1" applyFill="1" applyBorder="1" applyAlignment="1">
      <alignment horizontal="center" vertical="center"/>
    </xf>
    <xf numFmtId="3" fontId="11" fillId="0" borderId="44" xfId="1" applyNumberFormat="1" applyFont="1" applyFill="1" applyBorder="1" applyAlignment="1">
      <alignment horizontal="center" vertical="center"/>
    </xf>
    <xf numFmtId="3" fontId="11" fillId="0" borderId="36" xfId="1" applyNumberFormat="1" applyFont="1" applyFill="1" applyBorder="1" applyAlignment="1">
      <alignment horizontal="center" vertical="center"/>
    </xf>
    <xf numFmtId="3" fontId="11" fillId="0" borderId="22" xfId="4" applyNumberFormat="1" applyFont="1" applyFill="1" applyBorder="1" applyAlignment="1">
      <alignment horizontal="center"/>
    </xf>
    <xf numFmtId="3" fontId="11" fillId="0" borderId="24" xfId="4" applyNumberFormat="1" applyFont="1" applyFill="1" applyBorder="1" applyAlignment="1">
      <alignment horizontal="center"/>
    </xf>
    <xf numFmtId="3" fontId="11" fillId="0" borderId="36" xfId="4" applyNumberFormat="1" applyFont="1" applyFill="1" applyBorder="1" applyAlignment="1">
      <alignment horizontal="center"/>
    </xf>
    <xf numFmtId="3" fontId="11" fillId="0" borderId="63" xfId="4" applyNumberFormat="1" applyFont="1" applyFill="1" applyBorder="1" applyAlignment="1">
      <alignment horizontal="center"/>
    </xf>
    <xf numFmtId="3" fontId="11" fillId="0" borderId="36" xfId="3" applyNumberFormat="1" applyFont="1" applyBorder="1" applyAlignment="1">
      <alignment horizontal="center"/>
    </xf>
    <xf numFmtId="3" fontId="11" fillId="0" borderId="7" xfId="4" applyNumberFormat="1" applyFont="1" applyFill="1" applyBorder="1" applyAlignment="1">
      <alignment horizontal="center"/>
    </xf>
    <xf numFmtId="0" fontId="11" fillId="0" borderId="7" xfId="1" applyNumberFormat="1" applyFont="1" applyFill="1" applyBorder="1" applyAlignment="1">
      <alignment horizontal="center" vertical="center"/>
    </xf>
    <xf numFmtId="0" fontId="10" fillId="0" borderId="13" xfId="1" applyNumberFormat="1" applyFont="1" applyFill="1" applyBorder="1" applyAlignment="1">
      <alignment horizontal="center" vertical="center"/>
    </xf>
    <xf numFmtId="3" fontId="11" fillId="7" borderId="48" xfId="1" applyNumberFormat="1" applyFont="1" applyFill="1" applyBorder="1"/>
    <xf numFmtId="3" fontId="11" fillId="7" borderId="49" xfId="1" applyNumberFormat="1" applyFont="1" applyFill="1" applyBorder="1"/>
    <xf numFmtId="3" fontId="11" fillId="7" borderId="21" xfId="3" applyNumberFormat="1" applyFont="1" applyFill="1" applyBorder="1" applyAlignment="1">
      <alignment horizontal="center"/>
    </xf>
    <xf numFmtId="3" fontId="11" fillId="7" borderId="40" xfId="3" applyNumberFormat="1" applyFont="1" applyFill="1" applyBorder="1"/>
    <xf numFmtId="3" fontId="11" fillId="7" borderId="22" xfId="4" applyNumberFormat="1" applyFont="1" applyFill="1" applyBorder="1" applyAlignment="1">
      <alignment horizontal="center"/>
    </xf>
    <xf numFmtId="3" fontId="23" fillId="7" borderId="27" xfId="0" applyNumberFormat="1" applyFont="1" applyFill="1" applyBorder="1"/>
    <xf numFmtId="3" fontId="10" fillId="7" borderId="8" xfId="2" applyNumberFormat="1" applyFont="1" applyFill="1" applyBorder="1" applyAlignment="1">
      <alignment horizontal="center" vertical="center"/>
    </xf>
    <xf numFmtId="3" fontId="11" fillId="7" borderId="8" xfId="2" applyNumberFormat="1" applyFont="1" applyFill="1" applyBorder="1" applyAlignment="1">
      <alignment horizontal="center" vertical="center"/>
    </xf>
    <xf numFmtId="3" fontId="10" fillId="7" borderId="22" xfId="4" applyNumberFormat="1" applyFont="1" applyFill="1" applyBorder="1" applyAlignment="1">
      <alignment horizontal="center"/>
    </xf>
    <xf numFmtId="3" fontId="26" fillId="7" borderId="23" xfId="2" applyNumberFormat="1" applyFont="1" applyFill="1" applyBorder="1" applyAlignment="1">
      <alignment horizontal="left" vertical="center" wrapText="1"/>
    </xf>
    <xf numFmtId="3" fontId="11" fillId="7" borderId="21" xfId="3" applyNumberFormat="1" applyFont="1" applyFill="1" applyBorder="1"/>
    <xf numFmtId="3" fontId="11" fillId="7" borderId="8" xfId="3" applyNumberFormat="1" applyFont="1" applyFill="1" applyBorder="1"/>
    <xf numFmtId="3" fontId="11" fillId="7" borderId="13" xfId="3" applyNumberFormat="1" applyFont="1" applyFill="1" applyBorder="1"/>
    <xf numFmtId="3" fontId="10" fillId="0" borderId="42" xfId="1" applyNumberFormat="1" applyFont="1" applyFill="1" applyBorder="1" applyAlignment="1">
      <alignment horizontal="center" vertical="center"/>
    </xf>
    <xf numFmtId="3" fontId="11" fillId="0" borderId="39" xfId="3" applyNumberFormat="1" applyFont="1" applyBorder="1" applyAlignment="1">
      <alignment vertical="center"/>
    </xf>
    <xf numFmtId="3" fontId="11" fillId="0" borderId="13" xfId="3" applyNumberFormat="1" applyFont="1" applyBorder="1" applyAlignment="1">
      <alignment horizontal="center"/>
    </xf>
    <xf numFmtId="3" fontId="10" fillId="0" borderId="43" xfId="3" applyNumberFormat="1" applyFont="1" applyBorder="1" applyAlignment="1">
      <alignment horizontal="center" vertical="center"/>
    </xf>
    <xf numFmtId="3" fontId="13" fillId="3" borderId="28" xfId="0" applyNumberFormat="1" applyFont="1" applyFill="1" applyBorder="1" applyAlignment="1">
      <alignment horizontal="center" vertical="center"/>
    </xf>
    <xf numFmtId="165" fontId="0" fillId="0" borderId="0" xfId="0" applyNumberFormat="1"/>
    <xf numFmtId="3" fontId="10" fillId="7" borderId="21" xfId="3" applyNumberFormat="1" applyFont="1" applyFill="1" applyBorder="1" applyAlignment="1">
      <alignment wrapText="1"/>
    </xf>
    <xf numFmtId="3" fontId="10" fillId="7" borderId="23" xfId="2" applyNumberFormat="1" applyFont="1" applyFill="1" applyBorder="1" applyAlignment="1">
      <alignment horizontal="center"/>
    </xf>
    <xf numFmtId="3" fontId="10" fillId="7" borderId="15" xfId="2" applyNumberFormat="1" applyFont="1" applyFill="1" applyBorder="1" applyAlignment="1">
      <alignment horizontal="center"/>
    </xf>
    <xf numFmtId="3" fontId="10" fillId="0" borderId="108" xfId="3" applyNumberFormat="1" applyFont="1" applyBorder="1"/>
    <xf numFmtId="3" fontId="10" fillId="0" borderId="109" xfId="3" applyNumberFormat="1" applyFont="1" applyBorder="1"/>
    <xf numFmtId="3" fontId="10" fillId="0" borderId="110" xfId="3" applyNumberFormat="1" applyFont="1" applyBorder="1"/>
    <xf numFmtId="49" fontId="22" fillId="2" borderId="2" xfId="2" applyNumberFormat="1" applyFont="1" applyFill="1" applyBorder="1" applyAlignment="1">
      <alignment horizontal="center" vertical="center"/>
    </xf>
    <xf numFmtId="49" fontId="26" fillId="2" borderId="2" xfId="2" applyNumberFormat="1" applyFont="1" applyFill="1" applyBorder="1" applyAlignment="1">
      <alignment horizontal="center" vertical="center"/>
    </xf>
    <xf numFmtId="3" fontId="11" fillId="2" borderId="19" xfId="2" applyNumberFormat="1" applyFont="1" applyFill="1" applyBorder="1" applyAlignment="1">
      <alignment horizontal="center" vertical="center"/>
    </xf>
    <xf numFmtId="3" fontId="60" fillId="0" borderId="0" xfId="0" applyNumberFormat="1" applyFont="1"/>
    <xf numFmtId="49" fontId="8" fillId="5" borderId="50" xfId="4" applyNumberFormat="1" applyFont="1" applyFill="1" applyBorder="1" applyAlignment="1">
      <alignment horizontal="center"/>
    </xf>
    <xf numFmtId="49" fontId="8" fillId="7" borderId="19" xfId="4" applyNumberFormat="1" applyFont="1" applyFill="1" applyBorder="1" applyAlignment="1">
      <alignment horizontal="center"/>
    </xf>
    <xf numFmtId="3" fontId="11" fillId="0" borderId="60" xfId="4" applyNumberFormat="1" applyFont="1" applyFill="1" applyBorder="1" applyAlignment="1">
      <alignment horizontal="center" vertical="center"/>
    </xf>
    <xf numFmtId="3" fontId="11" fillId="0" borderId="62" xfId="1" applyNumberFormat="1" applyFont="1" applyFill="1" applyBorder="1" applyAlignment="1">
      <alignment horizontal="center" vertical="center"/>
    </xf>
    <xf numFmtId="0" fontId="8" fillId="5" borderId="62" xfId="1" applyNumberFormat="1" applyFont="1" applyFill="1" applyBorder="1" applyAlignment="1">
      <alignment horizontal="left" vertical="center" wrapText="1"/>
    </xf>
    <xf numFmtId="3" fontId="22" fillId="0" borderId="21" xfId="1" applyNumberFormat="1" applyFont="1" applyFill="1" applyBorder="1" applyAlignment="1">
      <alignment horizontal="center" vertical="center"/>
    </xf>
    <xf numFmtId="3" fontId="22" fillId="0" borderId="13" xfId="1" applyNumberFormat="1" applyFont="1" applyFill="1" applyBorder="1" applyAlignment="1">
      <alignment horizontal="center" vertical="center"/>
    </xf>
    <xf numFmtId="3" fontId="10" fillId="0" borderId="24" xfId="4" applyNumberFormat="1" applyFont="1" applyFill="1" applyBorder="1" applyAlignment="1">
      <alignment horizontal="right" vertical="top"/>
    </xf>
    <xf numFmtId="0" fontId="22" fillId="4" borderId="6" xfId="2" applyFont="1" applyFill="1" applyBorder="1"/>
    <xf numFmtId="0" fontId="10" fillId="2" borderId="6" xfId="2" applyFont="1" applyFill="1" applyBorder="1"/>
    <xf numFmtId="1" fontId="22" fillId="7" borderId="40" xfId="2" applyNumberFormat="1" applyFont="1" applyFill="1" applyBorder="1" applyAlignment="1">
      <alignment horizontal="center" vertical="center" wrapText="1"/>
    </xf>
    <xf numFmtId="1" fontId="22" fillId="7" borderId="27" xfId="2" applyNumberFormat="1" applyFont="1" applyFill="1" applyBorder="1" applyAlignment="1">
      <alignment horizontal="center" wrapText="1"/>
    </xf>
    <xf numFmtId="1" fontId="32" fillId="7" borderId="27" xfId="2" applyNumberFormat="1" applyFont="1" applyFill="1" applyBorder="1" applyAlignment="1">
      <alignment horizontal="left" vertical="center" wrapText="1"/>
    </xf>
    <xf numFmtId="3" fontId="26" fillId="7" borderId="40" xfId="2" applyNumberFormat="1" applyFont="1" applyFill="1" applyBorder="1" applyAlignment="1">
      <alignment horizontal="left" vertical="center" wrapText="1"/>
    </xf>
    <xf numFmtId="3" fontId="26" fillId="7" borderId="8" xfId="2" applyNumberFormat="1" applyFont="1" applyFill="1" applyBorder="1" applyAlignment="1">
      <alignment horizontal="left" vertical="center" wrapText="1"/>
    </xf>
    <xf numFmtId="1" fontId="22" fillId="0" borderId="42" xfId="2" applyNumberFormat="1" applyFont="1" applyBorder="1" applyAlignment="1">
      <alignment horizontal="center"/>
    </xf>
    <xf numFmtId="1" fontId="22" fillId="0" borderId="41" xfId="2" applyNumberFormat="1" applyFont="1" applyBorder="1" applyAlignment="1">
      <alignment horizontal="center"/>
    </xf>
    <xf numFmtId="0" fontId="22" fillId="2" borderId="6" xfId="2" applyFont="1" applyFill="1" applyBorder="1" applyAlignment="1">
      <alignment vertical="center"/>
    </xf>
    <xf numFmtId="0" fontId="22" fillId="2" borderId="6" xfId="2" applyFont="1" applyFill="1" applyBorder="1" applyAlignment="1">
      <alignment vertical="center" wrapText="1"/>
    </xf>
    <xf numFmtId="3" fontId="8" fillId="5" borderId="19" xfId="1" applyNumberFormat="1" applyFont="1" applyFill="1" applyBorder="1" applyAlignment="1">
      <alignment horizontal="center" vertical="center"/>
    </xf>
    <xf numFmtId="0" fontId="14" fillId="4" borderId="6" xfId="0" applyFont="1" applyFill="1" applyBorder="1"/>
    <xf numFmtId="169" fontId="0" fillId="7" borderId="0" xfId="0" applyNumberFormat="1" applyFill="1"/>
    <xf numFmtId="0" fontId="4" fillId="7" borderId="0" xfId="0" applyFont="1" applyFill="1" applyAlignment="1">
      <alignment horizontal="center" vertical="center"/>
    </xf>
    <xf numFmtId="0" fontId="0" fillId="7" borderId="0" xfId="0" applyFill="1" applyAlignment="1">
      <alignment vertical="center"/>
    </xf>
    <xf numFmtId="0" fontId="31" fillId="7" borderId="0" xfId="0" applyFont="1" applyFill="1"/>
    <xf numFmtId="3" fontId="31" fillId="7" borderId="0" xfId="0" applyNumberFormat="1" applyFont="1" applyFill="1"/>
    <xf numFmtId="0" fontId="11" fillId="7" borderId="9" xfId="1" applyNumberFormat="1" applyFont="1" applyFill="1" applyBorder="1" applyAlignment="1">
      <alignment horizontal="center" vertical="center"/>
    </xf>
    <xf numFmtId="0" fontId="0" fillId="7" borderId="9" xfId="0" applyFill="1" applyBorder="1"/>
    <xf numFmtId="3" fontId="11" fillId="0" borderId="40" xfId="1" applyNumberFormat="1" applyFont="1" applyFill="1" applyBorder="1" applyAlignment="1">
      <alignment horizontal="right" vertical="center"/>
    </xf>
    <xf numFmtId="3" fontId="11" fillId="0" borderId="41" xfId="1" applyNumberFormat="1" applyFont="1" applyFill="1" applyBorder="1" applyAlignment="1">
      <alignment horizontal="right" vertical="center"/>
    </xf>
    <xf numFmtId="3" fontId="22" fillId="0" borderId="114" xfId="1" applyNumberFormat="1" applyFont="1" applyFill="1" applyBorder="1" applyAlignment="1">
      <alignment horizontal="center" vertical="center"/>
    </xf>
    <xf numFmtId="3" fontId="10" fillId="0" borderId="115" xfId="3" applyNumberFormat="1" applyFont="1" applyBorder="1" applyAlignment="1">
      <alignment horizontal="center"/>
    </xf>
    <xf numFmtId="3" fontId="10" fillId="0" borderId="115" xfId="3" applyNumberFormat="1" applyFont="1" applyBorder="1" applyAlignment="1">
      <alignment horizontal="center" vertical="center" wrapText="1"/>
    </xf>
    <xf numFmtId="3" fontId="22" fillId="0" borderId="115" xfId="4" applyNumberFormat="1" applyFont="1" applyFill="1" applyBorder="1" applyAlignment="1">
      <alignment horizontal="center"/>
    </xf>
    <xf numFmtId="3" fontId="10" fillId="0" borderId="117" xfId="3" applyNumberFormat="1" applyFont="1" applyBorder="1" applyAlignment="1">
      <alignment horizontal="center"/>
    </xf>
    <xf numFmtId="3" fontId="10" fillId="0" borderId="117" xfId="3" applyNumberFormat="1" applyFont="1" applyBorder="1" applyAlignment="1">
      <alignment horizontal="center" vertical="center" wrapText="1"/>
    </xf>
    <xf numFmtId="3" fontId="22" fillId="0" borderId="113" xfId="4" applyNumberFormat="1" applyFont="1" applyFill="1" applyBorder="1" applyAlignment="1">
      <alignment horizontal="center"/>
    </xf>
    <xf numFmtId="3" fontId="10" fillId="7" borderId="37" xfId="2" applyNumberFormat="1" applyFont="1" applyFill="1" applyBorder="1" applyAlignment="1">
      <alignment horizontal="center"/>
    </xf>
    <xf numFmtId="3" fontId="10" fillId="7" borderId="45" xfId="2" applyNumberFormat="1" applyFont="1" applyFill="1" applyBorder="1" applyAlignment="1">
      <alignment horizontal="center"/>
    </xf>
    <xf numFmtId="3" fontId="11" fillId="7" borderId="21" xfId="1" applyNumberFormat="1" applyFont="1" applyFill="1" applyBorder="1" applyAlignment="1">
      <alignment horizontal="center" vertical="center"/>
    </xf>
    <xf numFmtId="3" fontId="11" fillId="7" borderId="13" xfId="1" applyNumberFormat="1" applyFont="1" applyFill="1" applyBorder="1" applyAlignment="1">
      <alignment horizontal="center" vertical="center"/>
    </xf>
    <xf numFmtId="169" fontId="10" fillId="7" borderId="80" xfId="1" applyNumberFormat="1" applyFont="1" applyFill="1" applyBorder="1" applyAlignment="1">
      <alignment horizontal="center"/>
    </xf>
    <xf numFmtId="169" fontId="10" fillId="7" borderId="80" xfId="1" applyNumberFormat="1" applyFont="1" applyFill="1" applyBorder="1" applyAlignment="1">
      <alignment horizontal="center" vertical="center"/>
    </xf>
    <xf numFmtId="3" fontId="11" fillId="7" borderId="21" xfId="2" applyNumberFormat="1" applyFont="1" applyFill="1" applyBorder="1" applyAlignment="1">
      <alignment horizontal="center"/>
    </xf>
    <xf numFmtId="0" fontId="11" fillId="7" borderId="21" xfId="1" applyNumberFormat="1" applyFont="1" applyFill="1" applyBorder="1" applyAlignment="1">
      <alignment horizontal="center" vertical="center"/>
    </xf>
    <xf numFmtId="169" fontId="10" fillId="7" borderId="37" xfId="1" applyNumberFormat="1" applyFont="1" applyFill="1" applyBorder="1" applyAlignment="1">
      <alignment horizontal="center"/>
    </xf>
    <xf numFmtId="169" fontId="10" fillId="7" borderId="37" xfId="1" applyNumberFormat="1" applyFont="1" applyFill="1" applyBorder="1" applyAlignment="1">
      <alignment horizontal="center" vertical="center"/>
    </xf>
    <xf numFmtId="3" fontId="11" fillId="7" borderId="8" xfId="2" applyNumberFormat="1" applyFont="1" applyFill="1" applyBorder="1" applyAlignment="1">
      <alignment horizontal="center"/>
    </xf>
    <xf numFmtId="0" fontId="11" fillId="7" borderId="8" xfId="1" applyNumberFormat="1" applyFont="1" applyFill="1" applyBorder="1" applyAlignment="1">
      <alignment horizontal="center" vertical="center"/>
    </xf>
    <xf numFmtId="169" fontId="10" fillId="7" borderId="45" xfId="1" applyNumberFormat="1" applyFont="1" applyFill="1" applyBorder="1" applyAlignment="1">
      <alignment horizontal="center"/>
    </xf>
    <xf numFmtId="169" fontId="10" fillId="7" borderId="45" xfId="1" applyNumberFormat="1" applyFont="1" applyFill="1" applyBorder="1" applyAlignment="1">
      <alignment horizontal="center" vertical="center"/>
    </xf>
    <xf numFmtId="3" fontId="11" fillId="7" borderId="13" xfId="2" applyNumberFormat="1" applyFont="1" applyFill="1" applyBorder="1" applyAlignment="1">
      <alignment horizontal="center"/>
    </xf>
    <xf numFmtId="0" fontId="11" fillId="7" borderId="13" xfId="1" applyNumberFormat="1" applyFont="1" applyFill="1" applyBorder="1" applyAlignment="1">
      <alignment horizontal="center" vertical="center"/>
    </xf>
    <xf numFmtId="3" fontId="11" fillId="7" borderId="7" xfId="2" applyNumberFormat="1" applyFont="1" applyFill="1" applyBorder="1" applyAlignment="1">
      <alignment horizontal="center"/>
    </xf>
    <xf numFmtId="0" fontId="60" fillId="7" borderId="42" xfId="0" applyFont="1" applyFill="1" applyBorder="1" applyAlignment="1">
      <alignment horizontal="center" vertical="top" wrapText="1"/>
    </xf>
    <xf numFmtId="0" fontId="11" fillId="7" borderId="7" xfId="1" applyNumberFormat="1" applyFont="1" applyFill="1" applyBorder="1" applyAlignment="1">
      <alignment horizontal="center" vertical="center"/>
    </xf>
    <xf numFmtId="3" fontId="11" fillId="0" borderId="26" xfId="3" applyNumberFormat="1" applyFont="1" applyBorder="1" applyAlignment="1">
      <alignment horizontal="center" vertical="center"/>
    </xf>
    <xf numFmtId="3" fontId="11" fillId="0" borderId="14" xfId="3" applyNumberFormat="1" applyFont="1" applyBorder="1" applyAlignment="1">
      <alignment horizontal="center" vertical="center"/>
    </xf>
    <xf numFmtId="3" fontId="11" fillId="7" borderId="8" xfId="3" applyNumberFormat="1" applyFont="1" applyFill="1" applyBorder="1" applyAlignment="1">
      <alignment horizontal="center" vertical="center"/>
    </xf>
    <xf numFmtId="169" fontId="11" fillId="0" borderId="25" xfId="1" applyNumberFormat="1" applyFont="1" applyFill="1" applyBorder="1" applyAlignment="1">
      <alignment vertical="center"/>
    </xf>
    <xf numFmtId="169" fontId="11" fillId="0" borderId="48" xfId="1" applyNumberFormat="1" applyFont="1" applyFill="1" applyBorder="1" applyAlignment="1">
      <alignment vertical="center"/>
    </xf>
    <xf numFmtId="169" fontId="11" fillId="0" borderId="26" xfId="1" applyNumberFormat="1" applyFont="1" applyFill="1" applyBorder="1" applyAlignment="1">
      <alignment horizontal="right" vertical="center"/>
    </xf>
    <xf numFmtId="169" fontId="11" fillId="0" borderId="14" xfId="1" applyNumberFormat="1" applyFont="1" applyFill="1" applyBorder="1" applyAlignment="1">
      <alignment vertical="center"/>
    </xf>
    <xf numFmtId="169" fontId="11" fillId="0" borderId="49" xfId="1" applyNumberFormat="1" applyFont="1" applyFill="1" applyBorder="1" applyAlignment="1">
      <alignment vertical="center"/>
    </xf>
    <xf numFmtId="3" fontId="11" fillId="0" borderId="21" xfId="1" applyNumberFormat="1" applyFont="1" applyFill="1" applyBorder="1" applyAlignment="1">
      <alignment horizontal="right" vertical="center"/>
    </xf>
    <xf numFmtId="3" fontId="10" fillId="0" borderId="8" xfId="2" applyNumberFormat="1" applyFont="1" applyBorder="1" applyAlignment="1">
      <alignment horizontal="center" vertical="center"/>
    </xf>
    <xf numFmtId="0" fontId="0" fillId="43" borderId="0" xfId="0" applyFill="1"/>
    <xf numFmtId="166" fontId="11" fillId="7" borderId="33" xfId="3" applyNumberFormat="1" applyFont="1" applyFill="1" applyBorder="1" applyAlignment="1">
      <alignment vertical="top" wrapText="1"/>
    </xf>
    <xf numFmtId="0" fontId="11" fillId="43" borderId="9" xfId="1" applyNumberFormat="1" applyFont="1" applyFill="1" applyBorder="1" applyAlignment="1">
      <alignment horizontal="center" vertical="center"/>
    </xf>
    <xf numFmtId="3" fontId="10" fillId="7" borderId="37" xfId="2" applyNumberFormat="1" applyFont="1" applyFill="1" applyBorder="1" applyAlignment="1">
      <alignment horizontal="left" vertical="center"/>
    </xf>
    <xf numFmtId="3" fontId="10" fillId="0" borderId="37" xfId="2" applyNumberFormat="1" applyFont="1" applyBorder="1" applyAlignment="1">
      <alignment horizontal="left"/>
    </xf>
    <xf numFmtId="166" fontId="11" fillId="0" borderId="88" xfId="3" applyNumberFormat="1" applyFont="1" applyBorder="1" applyAlignment="1">
      <alignment horizontal="left" vertical="top" wrapText="1"/>
    </xf>
    <xf numFmtId="0" fontId="8" fillId="2" borderId="2" xfId="2" applyFont="1" applyFill="1" applyBorder="1" applyAlignment="1">
      <alignment vertical="top" wrapText="1"/>
    </xf>
    <xf numFmtId="3" fontId="60" fillId="0" borderId="118" xfId="1" applyNumberFormat="1" applyFont="1" applyBorder="1" applyAlignment="1">
      <alignment horizontal="center" vertical="center"/>
    </xf>
    <xf numFmtId="3" fontId="60" fillId="0" borderId="119" xfId="1" applyNumberFormat="1" applyFont="1" applyBorder="1" applyAlignment="1">
      <alignment horizontal="center" vertical="center"/>
    </xf>
    <xf numFmtId="3" fontId="60" fillId="0" borderId="120" xfId="1" applyNumberFormat="1" applyFont="1" applyBorder="1" applyAlignment="1">
      <alignment horizontal="center" vertical="center"/>
    </xf>
    <xf numFmtId="169" fontId="11" fillId="7" borderId="21" xfId="1" applyNumberFormat="1" applyFont="1" applyFill="1" applyBorder="1" applyAlignment="1">
      <alignment horizontal="center"/>
    </xf>
    <xf numFmtId="169" fontId="11" fillId="7" borderId="13" xfId="1" applyNumberFormat="1" applyFont="1" applyFill="1" applyBorder="1" applyAlignment="1">
      <alignment horizontal="center"/>
    </xf>
    <xf numFmtId="169" fontId="11" fillId="7" borderId="14" xfId="1" applyNumberFormat="1" applyFont="1" applyFill="1" applyBorder="1" applyAlignment="1">
      <alignment horizontal="center"/>
    </xf>
    <xf numFmtId="3" fontId="12" fillId="2" borderId="19" xfId="2" applyNumberFormat="1" applyFont="1" applyFill="1" applyBorder="1" applyAlignment="1">
      <alignment horizontal="center"/>
    </xf>
    <xf numFmtId="3" fontId="12" fillId="2" borderId="13" xfId="2" applyNumberFormat="1" applyFont="1" applyFill="1" applyBorder="1" applyAlignment="1">
      <alignment horizontal="center"/>
    </xf>
    <xf numFmtId="3" fontId="11" fillId="7" borderId="26" xfId="1" applyNumberFormat="1" applyFont="1" applyFill="1" applyBorder="1" applyAlignment="1">
      <alignment horizontal="center"/>
    </xf>
    <xf numFmtId="3" fontId="11" fillId="7" borderId="14" xfId="1" applyNumberFormat="1" applyFont="1" applyFill="1" applyBorder="1" applyAlignment="1">
      <alignment horizontal="center"/>
    </xf>
    <xf numFmtId="3" fontId="10" fillId="0" borderId="22" xfId="4" applyNumberFormat="1" applyFont="1" applyFill="1" applyBorder="1" applyAlignment="1">
      <alignment horizontal="center"/>
    </xf>
    <xf numFmtId="3" fontId="10" fillId="7" borderId="48" xfId="3" applyNumberFormat="1" applyFont="1" applyFill="1" applyBorder="1"/>
    <xf numFmtId="3" fontId="10" fillId="7" borderId="49" xfId="3" applyNumberFormat="1" applyFont="1" applyFill="1" applyBorder="1"/>
    <xf numFmtId="3" fontId="10" fillId="0" borderId="20" xfId="3" applyNumberFormat="1" applyFont="1" applyBorder="1"/>
    <xf numFmtId="3" fontId="10" fillId="0" borderId="22" xfId="3" applyNumberFormat="1" applyFont="1" applyBorder="1"/>
    <xf numFmtId="3" fontId="10" fillId="0" borderId="24" xfId="3" applyNumberFormat="1" applyFont="1" applyBorder="1"/>
    <xf numFmtId="3" fontId="10" fillId="0" borderId="20" xfId="3" applyNumberFormat="1" applyFont="1" applyBorder="1" applyAlignment="1">
      <alignment horizontal="center" vertical="center"/>
    </xf>
    <xf numFmtId="3" fontId="28" fillId="9" borderId="23" xfId="1" applyNumberFormat="1" applyFont="1" applyFill="1" applyBorder="1" applyAlignment="1">
      <alignment horizontal="center" vertical="center"/>
    </xf>
    <xf numFmtId="3" fontId="28" fillId="9" borderId="15" xfId="1" applyNumberFormat="1" applyFont="1" applyFill="1" applyBorder="1" applyAlignment="1">
      <alignment horizontal="center" vertical="center"/>
    </xf>
    <xf numFmtId="3" fontId="11" fillId="7" borderId="20" xfId="1" applyNumberFormat="1" applyFont="1" applyFill="1" applyBorder="1" applyAlignment="1">
      <alignment vertical="center"/>
    </xf>
    <xf numFmtId="3" fontId="11" fillId="7" borderId="22" xfId="1" applyNumberFormat="1" applyFont="1" applyFill="1" applyBorder="1" applyAlignment="1">
      <alignment vertical="center"/>
    </xf>
    <xf numFmtId="3" fontId="11" fillId="7" borderId="24" xfId="1" applyNumberFormat="1" applyFont="1" applyFill="1" applyBorder="1" applyAlignment="1">
      <alignment vertical="center"/>
    </xf>
    <xf numFmtId="3" fontId="11" fillId="0" borderId="20" xfId="1" applyNumberFormat="1" applyFont="1" applyFill="1" applyBorder="1" applyAlignment="1">
      <alignment vertical="center"/>
    </xf>
    <xf numFmtId="3" fontId="11" fillId="0" borderId="22" xfId="1" applyNumberFormat="1" applyFont="1" applyFill="1" applyBorder="1" applyAlignment="1">
      <alignment vertical="center"/>
    </xf>
    <xf numFmtId="3" fontId="11" fillId="0" borderId="24" xfId="1" applyNumberFormat="1" applyFont="1" applyFill="1" applyBorder="1" applyAlignment="1">
      <alignment vertical="center"/>
    </xf>
    <xf numFmtId="3" fontId="10" fillId="0" borderId="22" xfId="4" applyNumberFormat="1" applyFont="1" applyFill="1" applyBorder="1" applyAlignment="1">
      <alignment horizontal="right"/>
    </xf>
    <xf numFmtId="3" fontId="10" fillId="0" borderId="24" xfId="4" applyNumberFormat="1" applyFont="1" applyFill="1" applyBorder="1" applyAlignment="1">
      <alignment horizontal="right"/>
    </xf>
    <xf numFmtId="3" fontId="10" fillId="0" borderId="22" xfId="1" applyNumberFormat="1" applyFont="1" applyFill="1" applyBorder="1" applyAlignment="1">
      <alignment horizontal="right"/>
    </xf>
    <xf numFmtId="3" fontId="10" fillId="0" borderId="24" xfId="1" applyNumberFormat="1" applyFont="1" applyFill="1" applyBorder="1" applyAlignment="1">
      <alignment horizontal="right"/>
    </xf>
    <xf numFmtId="169" fontId="10" fillId="7" borderId="23" xfId="1" applyNumberFormat="1" applyFont="1" applyFill="1" applyBorder="1" applyAlignment="1">
      <alignment horizontal="center"/>
    </xf>
    <xf numFmtId="49" fontId="10" fillId="7" borderId="22" xfId="4" applyNumberFormat="1" applyFont="1" applyFill="1" applyBorder="1" applyAlignment="1">
      <alignment horizontal="center"/>
    </xf>
    <xf numFmtId="49" fontId="10" fillId="7" borderId="24" xfId="4" applyNumberFormat="1" applyFont="1" applyFill="1" applyBorder="1" applyAlignment="1">
      <alignment horizontal="center"/>
    </xf>
    <xf numFmtId="3" fontId="10" fillId="7" borderId="22" xfId="1" applyNumberFormat="1" applyFont="1" applyFill="1" applyBorder="1" applyAlignment="1">
      <alignment horizontal="center"/>
    </xf>
    <xf numFmtId="3" fontId="11" fillId="0" borderId="20" xfId="1" applyNumberFormat="1" applyFont="1" applyFill="1" applyBorder="1" applyAlignment="1">
      <alignment horizontal="center" vertical="center"/>
    </xf>
    <xf numFmtId="3" fontId="11" fillId="0" borderId="23" xfId="1" applyNumberFormat="1" applyFont="1" applyFill="1" applyBorder="1" applyAlignment="1">
      <alignment horizontal="center" vertical="center"/>
    </xf>
    <xf numFmtId="3" fontId="11" fillId="0" borderId="15" xfId="1" applyNumberFormat="1" applyFont="1" applyFill="1" applyBorder="1" applyAlignment="1">
      <alignment horizontal="center" vertical="center"/>
    </xf>
    <xf numFmtId="3" fontId="11" fillId="0" borderId="25" xfId="1" applyNumberFormat="1" applyFont="1" applyFill="1" applyBorder="1" applyAlignment="1">
      <alignment horizontal="center" vertical="center"/>
    </xf>
    <xf numFmtId="3" fontId="12" fillId="2" borderId="1" xfId="2" applyNumberFormat="1" applyFont="1" applyFill="1" applyBorder="1" applyAlignment="1">
      <alignment horizontal="center" vertical="center"/>
    </xf>
    <xf numFmtId="3" fontId="10" fillId="0" borderId="63" xfId="4" applyNumberFormat="1" applyFont="1" applyFill="1" applyBorder="1" applyAlignment="1">
      <alignment horizontal="center"/>
    </xf>
    <xf numFmtId="3" fontId="10" fillId="0" borderId="20" xfId="1" applyNumberFormat="1" applyFont="1" applyFill="1" applyBorder="1" applyAlignment="1">
      <alignment horizontal="center" vertical="center"/>
    </xf>
    <xf numFmtId="3" fontId="10" fillId="0" borderId="23" xfId="4" applyNumberFormat="1" applyFont="1" applyFill="1" applyBorder="1" applyAlignment="1">
      <alignment horizontal="center" vertical="center"/>
    </xf>
    <xf numFmtId="3" fontId="10" fillId="0" borderId="22" xfId="4" applyNumberFormat="1" applyFont="1" applyFill="1" applyBorder="1" applyAlignment="1">
      <alignment horizontal="center" vertical="center"/>
    </xf>
    <xf numFmtId="3" fontId="10" fillId="0" borderId="24" xfId="4" applyNumberFormat="1" applyFont="1" applyFill="1" applyBorder="1" applyAlignment="1">
      <alignment horizontal="center" vertical="center"/>
    </xf>
    <xf numFmtId="3" fontId="10" fillId="7" borderId="23" xfId="2" applyNumberFormat="1" applyFont="1" applyFill="1" applyBorder="1" applyAlignment="1">
      <alignment horizontal="center" vertical="center" wrapText="1"/>
    </xf>
    <xf numFmtId="3" fontId="22" fillId="0" borderId="23" xfId="2" applyNumberFormat="1" applyFont="1" applyBorder="1" applyAlignment="1">
      <alignment horizontal="center" vertical="center"/>
    </xf>
    <xf numFmtId="3" fontId="24" fillId="2" borderId="1" xfId="2" applyNumberFormat="1" applyFont="1" applyFill="1" applyBorder="1"/>
    <xf numFmtId="0" fontId="11" fillId="0" borderId="20" xfId="1" applyNumberFormat="1" applyFont="1" applyFill="1" applyBorder="1" applyAlignment="1">
      <alignment horizontal="center" vertical="center"/>
    </xf>
    <xf numFmtId="3" fontId="11" fillId="0" borderId="23" xfId="2" applyNumberFormat="1" applyFont="1" applyBorder="1" applyAlignment="1">
      <alignment horizontal="center" vertical="center"/>
    </xf>
    <xf numFmtId="3" fontId="11" fillId="0" borderId="15" xfId="2" applyNumberFormat="1" applyFont="1" applyBorder="1" applyAlignment="1">
      <alignment horizontal="center" vertical="center"/>
    </xf>
    <xf numFmtId="3" fontId="10" fillId="7" borderId="23" xfId="2" applyNumberFormat="1" applyFont="1" applyFill="1" applyBorder="1" applyAlignment="1">
      <alignment horizontal="center" vertical="center"/>
    </xf>
    <xf numFmtId="3" fontId="10" fillId="7" borderId="15" xfId="2" applyNumberFormat="1" applyFont="1" applyFill="1" applyBorder="1" applyAlignment="1">
      <alignment horizontal="center" vertical="center"/>
    </xf>
    <xf numFmtId="3" fontId="27" fillId="0" borderId="20" xfId="2" applyNumberFormat="1" applyFont="1" applyBorder="1" applyAlignment="1">
      <alignment horizontal="center" vertical="center"/>
    </xf>
    <xf numFmtId="3" fontId="12" fillId="2" borderId="3" xfId="2" applyNumberFormat="1" applyFont="1" applyFill="1" applyBorder="1" applyAlignment="1">
      <alignment horizontal="center" vertical="center"/>
    </xf>
    <xf numFmtId="3" fontId="10" fillId="0" borderId="61" xfId="3" applyNumberFormat="1" applyFont="1" applyBorder="1" applyAlignment="1">
      <alignment horizontal="center" vertical="center" wrapText="1"/>
    </xf>
    <xf numFmtId="3" fontId="8" fillId="7" borderId="1" xfId="1" applyNumberFormat="1" applyFont="1" applyFill="1" applyBorder="1" applyAlignment="1">
      <alignment horizontal="center" vertical="center"/>
    </xf>
    <xf numFmtId="3" fontId="22" fillId="0" borderId="20" xfId="1" applyNumberFormat="1" applyFont="1" applyFill="1" applyBorder="1" applyAlignment="1">
      <alignment horizontal="center" vertical="center"/>
    </xf>
    <xf numFmtId="3" fontId="22" fillId="0" borderId="15" xfId="1" applyNumberFormat="1" applyFont="1" applyFill="1" applyBorder="1" applyAlignment="1">
      <alignment horizontal="center" vertical="center"/>
    </xf>
    <xf numFmtId="3" fontId="10" fillId="7" borderId="61" xfId="3" applyNumberFormat="1" applyFont="1" applyFill="1" applyBorder="1" applyAlignment="1">
      <alignment horizontal="center" vertical="center" wrapText="1"/>
    </xf>
    <xf numFmtId="3" fontId="11" fillId="0" borderId="22" xfId="4" applyNumberFormat="1" applyFont="1" applyFill="1" applyBorder="1" applyAlignment="1">
      <alignment horizontal="center" vertical="center"/>
    </xf>
    <xf numFmtId="3" fontId="11" fillId="0" borderId="24" xfId="4" applyNumberFormat="1" applyFont="1" applyFill="1" applyBorder="1" applyAlignment="1">
      <alignment horizontal="center" vertical="center"/>
    </xf>
    <xf numFmtId="3" fontId="16" fillId="7" borderId="124" xfId="4" applyNumberFormat="1" applyFont="1" applyFill="1" applyBorder="1" applyAlignment="1">
      <alignment horizontal="center"/>
    </xf>
    <xf numFmtId="3" fontId="16" fillId="7" borderId="125" xfId="4" applyNumberFormat="1" applyFont="1" applyFill="1" applyBorder="1" applyAlignment="1">
      <alignment horizontal="center"/>
    </xf>
    <xf numFmtId="3" fontId="16" fillId="7" borderId="126" xfId="4" applyNumberFormat="1" applyFont="1" applyFill="1" applyBorder="1" applyAlignment="1">
      <alignment horizontal="center"/>
    </xf>
    <xf numFmtId="3" fontId="16" fillId="7" borderId="127" xfId="4" applyNumberFormat="1" applyFont="1" applyFill="1" applyBorder="1" applyAlignment="1">
      <alignment horizontal="center"/>
    </xf>
    <xf numFmtId="165" fontId="10" fillId="0" borderId="5" xfId="3" applyNumberFormat="1" applyFont="1" applyBorder="1" applyAlignment="1">
      <alignment horizontal="left" vertical="top" wrapText="1"/>
    </xf>
    <xf numFmtId="0" fontId="22" fillId="4" borderId="2" xfId="2" applyFont="1" applyFill="1" applyBorder="1" applyAlignment="1">
      <alignment horizontal="center" vertical="center"/>
    </xf>
    <xf numFmtId="166" fontId="11" fillId="7" borderId="5" xfId="3" applyNumberFormat="1" applyFont="1" applyFill="1" applyBorder="1" applyAlignment="1">
      <alignment vertical="center" wrapText="1"/>
    </xf>
    <xf numFmtId="0" fontId="22" fillId="2" borderId="2" xfId="2" applyFont="1" applyFill="1" applyBorder="1" applyAlignment="1">
      <alignment horizontal="center"/>
    </xf>
    <xf numFmtId="3" fontId="12" fillId="2" borderId="6" xfId="2" applyNumberFormat="1" applyFont="1" applyFill="1" applyBorder="1" applyAlignment="1">
      <alignment horizontal="center" vertical="center"/>
    </xf>
    <xf numFmtId="0" fontId="22" fillId="4" borderId="46" xfId="2" applyFont="1" applyFill="1" applyBorder="1" applyAlignment="1">
      <alignment horizontal="center" vertical="center"/>
    </xf>
    <xf numFmtId="0" fontId="22" fillId="2" borderId="2" xfId="2" applyFont="1" applyFill="1" applyBorder="1" applyAlignment="1">
      <alignment horizontal="center" vertical="center"/>
    </xf>
    <xf numFmtId="0" fontId="22" fillId="2" borderId="6" xfId="2" applyFont="1" applyFill="1" applyBorder="1" applyAlignment="1">
      <alignment horizontal="center" vertical="center" wrapText="1"/>
    </xf>
    <xf numFmtId="3" fontId="12" fillId="2" borderId="5" xfId="2" applyNumberFormat="1" applyFont="1" applyFill="1" applyBorder="1" applyAlignment="1">
      <alignment horizontal="center" vertical="center"/>
    </xf>
    <xf numFmtId="3" fontId="8" fillId="5" borderId="133" xfId="1" applyNumberFormat="1" applyFont="1" applyFill="1" applyBorder="1" applyAlignment="1">
      <alignment horizontal="left" vertical="top" wrapText="1"/>
    </xf>
    <xf numFmtId="3" fontId="8" fillId="7" borderId="133" xfId="1" applyNumberFormat="1" applyFont="1" applyFill="1" applyBorder="1" applyAlignment="1">
      <alignment horizontal="left" vertical="top" wrapText="1"/>
    </xf>
    <xf numFmtId="3" fontId="8" fillId="5" borderId="133" xfId="1" applyNumberFormat="1" applyFont="1" applyFill="1" applyBorder="1" applyAlignment="1">
      <alignment horizontal="center" vertical="center"/>
    </xf>
    <xf numFmtId="165" fontId="10" fillId="0" borderId="6" xfId="3" applyNumberFormat="1" applyFont="1" applyBorder="1" applyAlignment="1">
      <alignment horizontal="left" vertical="center" wrapText="1"/>
    </xf>
    <xf numFmtId="165" fontId="10" fillId="0" borderId="88" xfId="3" applyNumberFormat="1" applyFont="1" applyBorder="1" applyAlignment="1">
      <alignment horizontal="left" vertical="top" wrapText="1"/>
    </xf>
    <xf numFmtId="165" fontId="10" fillId="7" borderId="6" xfId="3" applyNumberFormat="1" applyFont="1" applyFill="1" applyBorder="1" applyAlignment="1">
      <alignment horizontal="left" vertical="top" wrapText="1"/>
    </xf>
    <xf numFmtId="165" fontId="10" fillId="0" borderId="39" xfId="3" applyNumberFormat="1" applyFont="1" applyBorder="1" applyAlignment="1">
      <alignment horizontal="left" wrapText="1"/>
    </xf>
    <xf numFmtId="165" fontId="10" fillId="0" borderId="40" xfId="3" applyNumberFormat="1" applyFont="1" applyBorder="1" applyAlignment="1">
      <alignment horizontal="center"/>
    </xf>
    <xf numFmtId="165" fontId="10" fillId="0" borderId="41" xfId="3" applyNumberFormat="1" applyFont="1" applyBorder="1" applyAlignment="1">
      <alignment horizontal="center"/>
    </xf>
    <xf numFmtId="3" fontId="11" fillId="8" borderId="25" xfId="4" applyNumberFormat="1" applyFont="1" applyFill="1" applyBorder="1" applyAlignment="1">
      <alignment horizontal="center"/>
    </xf>
    <xf numFmtId="3" fontId="11" fillId="8" borderId="43" xfId="4" applyNumberFormat="1" applyFont="1" applyFill="1" applyBorder="1" applyAlignment="1">
      <alignment horizontal="center"/>
    </xf>
    <xf numFmtId="3" fontId="11" fillId="8" borderId="46" xfId="4" applyNumberFormat="1" applyFont="1" applyFill="1" applyBorder="1" applyAlignment="1">
      <alignment horizontal="center"/>
    </xf>
    <xf numFmtId="3" fontId="16" fillId="7" borderId="135" xfId="4" applyNumberFormat="1" applyFont="1" applyFill="1" applyBorder="1" applyAlignment="1">
      <alignment horizontal="center"/>
    </xf>
    <xf numFmtId="3" fontId="16" fillId="7" borderId="136" xfId="4" applyNumberFormat="1" applyFont="1" applyFill="1" applyBorder="1" applyAlignment="1">
      <alignment horizontal="center"/>
    </xf>
    <xf numFmtId="3" fontId="16" fillId="7" borderId="137" xfId="4" applyNumberFormat="1" applyFont="1" applyFill="1" applyBorder="1" applyAlignment="1">
      <alignment horizontal="center"/>
    </xf>
    <xf numFmtId="3" fontId="16" fillId="7" borderId="138" xfId="4" applyNumberFormat="1" applyFont="1" applyFill="1" applyBorder="1" applyAlignment="1">
      <alignment horizontal="center"/>
    </xf>
    <xf numFmtId="0" fontId="4" fillId="0" borderId="38" xfId="0" applyFont="1" applyBorder="1" applyAlignment="1">
      <alignment horizontal="center"/>
    </xf>
    <xf numFmtId="3" fontId="8" fillId="0" borderId="8" xfId="2" applyNumberFormat="1" applyFont="1" applyBorder="1" applyAlignment="1">
      <alignment horizontal="center"/>
    </xf>
    <xf numFmtId="3" fontId="8" fillId="2" borderId="19" xfId="2" applyNumberFormat="1" applyFont="1" applyFill="1" applyBorder="1" applyAlignment="1">
      <alignment horizontal="center"/>
    </xf>
    <xf numFmtId="3" fontId="22" fillId="4" borderId="19" xfId="2" applyNumberFormat="1" applyFont="1" applyFill="1" applyBorder="1" applyAlignment="1">
      <alignment horizontal="center" vertical="center"/>
    </xf>
    <xf numFmtId="169" fontId="8" fillId="2" borderId="19" xfId="2" applyNumberFormat="1" applyFont="1" applyFill="1" applyBorder="1" applyAlignment="1">
      <alignment horizontal="center" vertical="center"/>
    </xf>
    <xf numFmtId="169" fontId="11" fillId="0" borderId="26" xfId="1" applyNumberFormat="1" applyFont="1" applyFill="1" applyBorder="1" applyAlignment="1">
      <alignment horizontal="center" vertical="center"/>
    </xf>
    <xf numFmtId="169" fontId="11" fillId="0" borderId="14" xfId="1" applyNumberFormat="1" applyFont="1" applyFill="1" applyBorder="1" applyAlignment="1">
      <alignment horizontal="center" vertical="center"/>
    </xf>
    <xf numFmtId="169" fontId="11" fillId="0" borderId="7" xfId="1" applyNumberFormat="1" applyFont="1" applyFill="1" applyBorder="1" applyAlignment="1">
      <alignment horizontal="center" vertical="center"/>
    </xf>
    <xf numFmtId="3" fontId="11" fillId="0" borderId="13" xfId="4" applyNumberFormat="1" applyFont="1" applyFill="1" applyBorder="1" applyAlignment="1">
      <alignment horizontal="center" vertical="center"/>
    </xf>
    <xf numFmtId="3" fontId="8" fillId="7" borderId="8" xfId="2" applyNumberFormat="1" applyFont="1" applyFill="1" applyBorder="1" applyAlignment="1">
      <alignment horizontal="center" vertical="center"/>
    </xf>
    <xf numFmtId="3" fontId="8" fillId="7" borderId="7" xfId="2" applyNumberFormat="1" applyFont="1" applyFill="1" applyBorder="1" applyAlignment="1">
      <alignment horizontal="center" vertical="center"/>
    </xf>
    <xf numFmtId="3" fontId="11" fillId="0" borderId="8" xfId="2" applyNumberFormat="1" applyFont="1" applyBorder="1" applyAlignment="1">
      <alignment horizontal="center" vertical="center"/>
    </xf>
    <xf numFmtId="3" fontId="8" fillId="0" borderId="8" xfId="2" applyNumberFormat="1" applyFont="1" applyBorder="1" applyAlignment="1">
      <alignment horizontal="center" vertical="center"/>
    </xf>
    <xf numFmtId="3" fontId="22" fillId="0" borderId="19" xfId="4" applyNumberFormat="1" applyFont="1" applyFill="1" applyBorder="1" applyAlignment="1">
      <alignment horizontal="center" vertical="center"/>
    </xf>
    <xf numFmtId="3" fontId="8" fillId="7" borderId="19" xfId="1" applyNumberFormat="1" applyFont="1" applyFill="1" applyBorder="1" applyAlignment="1">
      <alignment horizontal="center" vertical="center"/>
    </xf>
    <xf numFmtId="3" fontId="22" fillId="0" borderId="21" xfId="4" applyNumberFormat="1" applyFont="1" applyFill="1" applyBorder="1" applyAlignment="1">
      <alignment horizontal="center" vertical="center"/>
    </xf>
    <xf numFmtId="3" fontId="22" fillId="0" borderId="13" xfId="4" applyNumberFormat="1" applyFont="1" applyFill="1" applyBorder="1" applyAlignment="1">
      <alignment horizontal="center"/>
    </xf>
    <xf numFmtId="3" fontId="22" fillId="7" borderId="19" xfId="4" applyNumberFormat="1" applyFont="1" applyFill="1" applyBorder="1" applyAlignment="1">
      <alignment horizontal="center" vertical="center"/>
    </xf>
    <xf numFmtId="49" fontId="11" fillId="0" borderId="13" xfId="4" applyNumberFormat="1" applyFont="1" applyFill="1" applyBorder="1" applyAlignment="1">
      <alignment horizontal="center"/>
    </xf>
    <xf numFmtId="169" fontId="11" fillId="0" borderId="7" xfId="1" applyNumberFormat="1" applyFont="1" applyFill="1" applyBorder="1" applyAlignment="1">
      <alignment horizontal="center"/>
    </xf>
    <xf numFmtId="3" fontId="4" fillId="0" borderId="7" xfId="0" applyNumberFormat="1" applyFont="1" applyBorder="1" applyAlignment="1">
      <alignment horizontal="center"/>
    </xf>
    <xf numFmtId="0" fontId="4" fillId="0" borderId="7" xfId="0" applyFont="1" applyBorder="1" applyAlignment="1">
      <alignment horizontal="center"/>
    </xf>
    <xf numFmtId="3" fontId="11" fillId="8" borderId="21" xfId="4" applyNumberFormat="1" applyFont="1" applyFill="1" applyBorder="1" applyAlignment="1">
      <alignment horizontal="center"/>
    </xf>
    <xf numFmtId="3" fontId="11" fillId="8" borderId="8" xfId="4" applyNumberFormat="1" applyFont="1" applyFill="1" applyBorder="1" applyAlignment="1">
      <alignment horizontal="center"/>
    </xf>
    <xf numFmtId="3" fontId="11" fillId="8" borderId="13" xfId="4" applyNumberFormat="1" applyFont="1" applyFill="1" applyBorder="1" applyAlignment="1">
      <alignment horizontal="center"/>
    </xf>
    <xf numFmtId="0" fontId="4" fillId="7" borderId="7" xfId="0" applyFont="1" applyFill="1" applyBorder="1" applyAlignment="1">
      <alignment horizontal="center"/>
    </xf>
    <xf numFmtId="3" fontId="16" fillId="7" borderId="142" xfId="4" applyNumberFormat="1" applyFont="1" applyFill="1" applyBorder="1" applyAlignment="1">
      <alignment horizontal="center"/>
    </xf>
    <xf numFmtId="3" fontId="16" fillId="7" borderId="143" xfId="4" applyNumberFormat="1" applyFont="1" applyFill="1" applyBorder="1" applyAlignment="1">
      <alignment horizontal="center"/>
    </xf>
    <xf numFmtId="3" fontId="16" fillId="7" borderId="144" xfId="4" applyNumberFormat="1" applyFont="1" applyFill="1" applyBorder="1" applyAlignment="1">
      <alignment horizontal="center"/>
    </xf>
    <xf numFmtId="3" fontId="16" fillId="7" borderId="145" xfId="4" applyNumberFormat="1" applyFont="1" applyFill="1" applyBorder="1" applyAlignment="1">
      <alignment horizontal="center"/>
    </xf>
    <xf numFmtId="0" fontId="0" fillId="0" borderId="7" xfId="0" applyBorder="1" applyAlignment="1">
      <alignment horizontal="center"/>
    </xf>
    <xf numFmtId="166" fontId="11" fillId="7" borderId="58" xfId="3" applyNumberFormat="1" applyFont="1" applyFill="1" applyBorder="1" applyAlignment="1">
      <alignment horizontal="left" vertical="center" wrapText="1"/>
    </xf>
    <xf numFmtId="0" fontId="5" fillId="4" borderId="2" xfId="2" applyFill="1" applyBorder="1" applyAlignment="1">
      <alignment horizontal="center" vertical="center"/>
    </xf>
    <xf numFmtId="166" fontId="11" fillId="7" borderId="41" xfId="3" applyNumberFormat="1" applyFont="1" applyFill="1" applyBorder="1" applyAlignment="1">
      <alignment horizontal="left" vertical="center" wrapText="1"/>
    </xf>
    <xf numFmtId="165" fontId="10" fillId="7" borderId="13" xfId="3" applyNumberFormat="1" applyFont="1" applyFill="1" applyBorder="1" applyAlignment="1">
      <alignment horizontal="center"/>
    </xf>
    <xf numFmtId="3" fontId="28" fillId="0" borderId="21" xfId="3" applyNumberFormat="1" applyFont="1" applyBorder="1" applyAlignment="1">
      <alignment horizontal="center"/>
    </xf>
    <xf numFmtId="3" fontId="28" fillId="0" borderId="26" xfId="3" applyNumberFormat="1" applyFont="1" applyBorder="1" applyAlignment="1">
      <alignment horizontal="center"/>
    </xf>
    <xf numFmtId="3" fontId="28" fillId="0" borderId="14" xfId="3" applyNumberFormat="1" applyFont="1" applyBorder="1" applyAlignment="1">
      <alignment horizontal="center"/>
    </xf>
    <xf numFmtId="3" fontId="28" fillId="0" borderId="21" xfId="3" applyNumberFormat="1" applyFont="1" applyBorder="1" applyAlignment="1">
      <alignment horizontal="center" vertical="center"/>
    </xf>
    <xf numFmtId="3" fontId="28" fillId="7" borderId="26" xfId="3" applyNumberFormat="1" applyFont="1" applyFill="1" applyBorder="1" applyAlignment="1">
      <alignment horizontal="center" vertical="center"/>
    </xf>
    <xf numFmtId="3" fontId="28" fillId="7" borderId="14" xfId="3" applyNumberFormat="1" applyFont="1" applyFill="1" applyBorder="1" applyAlignment="1">
      <alignment horizontal="center" vertical="center"/>
    </xf>
    <xf numFmtId="3" fontId="59" fillId="7" borderId="8" xfId="3" applyNumberFormat="1" applyFont="1" applyFill="1" applyBorder="1" applyAlignment="1">
      <alignment vertical="center"/>
    </xf>
    <xf numFmtId="3" fontId="28" fillId="0" borderId="37" xfId="2" applyNumberFormat="1" applyFont="1" applyBorder="1" applyAlignment="1">
      <alignment horizontal="center" vertical="center"/>
    </xf>
    <xf numFmtId="3" fontId="28" fillId="0" borderId="45" xfId="2" applyNumberFormat="1" applyFont="1" applyBorder="1" applyAlignment="1">
      <alignment horizontal="center" vertical="center"/>
    </xf>
    <xf numFmtId="3" fontId="93" fillId="2" borderId="1" xfId="2" applyNumberFormat="1" applyFont="1" applyFill="1" applyBorder="1" applyAlignment="1">
      <alignment horizontal="center" vertical="center"/>
    </xf>
    <xf numFmtId="3" fontId="28" fillId="7" borderId="21" xfId="3" applyNumberFormat="1" applyFont="1" applyFill="1" applyBorder="1" applyAlignment="1">
      <alignment horizontal="center"/>
    </xf>
    <xf numFmtId="3" fontId="28" fillId="7" borderId="26" xfId="3" applyNumberFormat="1" applyFont="1" applyFill="1" applyBorder="1" applyAlignment="1">
      <alignment horizontal="center" wrapText="1"/>
    </xf>
    <xf numFmtId="3" fontId="28" fillId="7" borderId="14" xfId="3" applyNumberFormat="1" applyFont="1" applyFill="1" applyBorder="1" applyAlignment="1">
      <alignment horizontal="center"/>
    </xf>
    <xf numFmtId="3" fontId="28" fillId="0" borderId="20" xfId="3" applyNumberFormat="1" applyFont="1" applyBorder="1" applyAlignment="1">
      <alignment horizontal="center"/>
    </xf>
    <xf numFmtId="3" fontId="28" fillId="0" borderId="22" xfId="3" applyNumberFormat="1" applyFont="1" applyBorder="1" applyAlignment="1">
      <alignment horizontal="center" wrapText="1"/>
    </xf>
    <xf numFmtId="3" fontId="28" fillId="0" borderId="24" xfId="3" applyNumberFormat="1" applyFont="1" applyBorder="1" applyAlignment="1">
      <alignment horizontal="center"/>
    </xf>
    <xf numFmtId="165" fontId="28" fillId="0" borderId="14" xfId="3" applyNumberFormat="1" applyFont="1" applyBorder="1" applyAlignment="1">
      <alignment horizontal="center"/>
    </xf>
    <xf numFmtId="3" fontId="29" fillId="0" borderId="21" xfId="1" applyNumberFormat="1" applyFont="1" applyFill="1" applyBorder="1" applyAlignment="1">
      <alignment horizontal="center"/>
    </xf>
    <xf numFmtId="3" fontId="28" fillId="7" borderId="21" xfId="3" applyNumberFormat="1" applyFont="1" applyFill="1" applyBorder="1" applyAlignment="1">
      <alignment horizontal="center" vertical="center"/>
    </xf>
    <xf numFmtId="3" fontId="28" fillId="0" borderId="26" xfId="3" applyNumberFormat="1" applyFont="1" applyBorder="1" applyAlignment="1">
      <alignment horizontal="center" vertical="center"/>
    </xf>
    <xf numFmtId="3" fontId="28" fillId="0" borderId="14" xfId="3" applyNumberFormat="1" applyFont="1" applyBorder="1" applyAlignment="1">
      <alignment horizontal="center" vertical="center"/>
    </xf>
    <xf numFmtId="3" fontId="28" fillId="0" borderId="8" xfId="3" applyNumberFormat="1" applyFont="1" applyBorder="1" applyAlignment="1">
      <alignment horizontal="center"/>
    </xf>
    <xf numFmtId="3" fontId="28" fillId="0" borderId="8" xfId="3" applyNumberFormat="1" applyFont="1" applyBorder="1" applyAlignment="1">
      <alignment horizontal="right"/>
    </xf>
    <xf numFmtId="3" fontId="28" fillId="0" borderId="26" xfId="3" applyNumberFormat="1" applyFont="1" applyBorder="1" applyAlignment="1">
      <alignment horizontal="right"/>
    </xf>
    <xf numFmtId="3" fontId="28" fillId="0" borderId="14" xfId="3" applyNumberFormat="1" applyFont="1" applyBorder="1" applyAlignment="1">
      <alignment horizontal="right"/>
    </xf>
    <xf numFmtId="3" fontId="93" fillId="4" borderId="1" xfId="2" applyNumberFormat="1" applyFont="1" applyFill="1" applyBorder="1" applyAlignment="1">
      <alignment horizontal="center" vertical="center"/>
    </xf>
    <xf numFmtId="169" fontId="28" fillId="7" borderId="21" xfId="1" applyNumberFormat="1" applyFont="1" applyFill="1" applyBorder="1" applyAlignment="1">
      <alignment horizontal="center"/>
    </xf>
    <xf numFmtId="165" fontId="28" fillId="7" borderId="26" xfId="3" applyNumberFormat="1" applyFont="1" applyFill="1" applyBorder="1" applyAlignment="1">
      <alignment horizontal="center"/>
    </xf>
    <xf numFmtId="165" fontId="28" fillId="7" borderId="14" xfId="3" applyNumberFormat="1" applyFont="1" applyFill="1" applyBorder="1" applyAlignment="1">
      <alignment horizontal="center"/>
    </xf>
    <xf numFmtId="169" fontId="28" fillId="7" borderId="21" xfId="1" applyNumberFormat="1" applyFont="1" applyFill="1" applyBorder="1" applyAlignment="1">
      <alignment horizontal="center" vertical="center"/>
    </xf>
    <xf numFmtId="3" fontId="28" fillId="7" borderId="26" xfId="3" applyNumberFormat="1" applyFont="1" applyFill="1" applyBorder="1" applyAlignment="1">
      <alignment horizontal="center"/>
    </xf>
    <xf numFmtId="3" fontId="29" fillId="2" borderId="1" xfId="2" applyNumberFormat="1" applyFont="1" applyFill="1" applyBorder="1" applyAlignment="1">
      <alignment horizontal="center"/>
    </xf>
    <xf numFmtId="3" fontId="94" fillId="7" borderId="21" xfId="3" applyNumberFormat="1" applyFont="1" applyFill="1" applyBorder="1" applyAlignment="1">
      <alignment horizontal="center" vertical="center"/>
    </xf>
    <xf numFmtId="3" fontId="94" fillId="7" borderId="26" xfId="3" applyNumberFormat="1" applyFont="1" applyFill="1" applyBorder="1" applyAlignment="1">
      <alignment horizontal="center" vertical="center"/>
    </xf>
    <xf numFmtId="3" fontId="94" fillId="7" borderId="14" xfId="3" applyNumberFormat="1" applyFont="1" applyFill="1" applyBorder="1" applyAlignment="1">
      <alignment horizontal="center" vertical="center"/>
    </xf>
    <xf numFmtId="3" fontId="93" fillId="2" borderId="1" xfId="2" applyNumberFormat="1" applyFont="1" applyFill="1" applyBorder="1" applyAlignment="1">
      <alignment horizontal="center"/>
    </xf>
    <xf numFmtId="3" fontId="28" fillId="7" borderId="32" xfId="3" applyNumberFormat="1" applyFont="1" applyFill="1" applyBorder="1" applyAlignment="1">
      <alignment horizontal="center"/>
    </xf>
    <xf numFmtId="3" fontId="28" fillId="7" borderId="34" xfId="3" applyNumberFormat="1" applyFont="1" applyFill="1" applyBorder="1" applyAlignment="1">
      <alignment horizontal="center"/>
    </xf>
    <xf numFmtId="3" fontId="28" fillId="7" borderId="35" xfId="3" applyNumberFormat="1" applyFont="1" applyFill="1" applyBorder="1" applyAlignment="1">
      <alignment horizontal="center"/>
    </xf>
    <xf numFmtId="169" fontId="29" fillId="0" borderId="39" xfId="1" applyNumberFormat="1" applyFont="1" applyFill="1" applyBorder="1" applyAlignment="1">
      <alignment horizontal="center" vertical="center"/>
    </xf>
    <xf numFmtId="0" fontId="29" fillId="0" borderId="39" xfId="1" applyNumberFormat="1" applyFont="1" applyFill="1" applyBorder="1" applyAlignment="1">
      <alignment horizontal="center" vertical="center"/>
    </xf>
    <xf numFmtId="0" fontId="29" fillId="0" borderId="40" xfId="1" applyNumberFormat="1" applyFont="1" applyFill="1" applyBorder="1" applyAlignment="1">
      <alignment horizontal="center" vertical="center"/>
    </xf>
    <xf numFmtId="3" fontId="29" fillId="0" borderId="39" xfId="1" applyNumberFormat="1" applyFont="1" applyFill="1" applyBorder="1" applyAlignment="1">
      <alignment horizontal="center" vertical="center"/>
    </xf>
    <xf numFmtId="3" fontId="95" fillId="2" borderId="19" xfId="2" applyNumberFormat="1" applyFont="1" applyFill="1" applyBorder="1" applyAlignment="1">
      <alignment horizontal="center" vertical="center"/>
    </xf>
    <xf numFmtId="169" fontId="95" fillId="4" borderId="1" xfId="2" applyNumberFormat="1" applyFont="1" applyFill="1" applyBorder="1" applyAlignment="1">
      <alignment horizontal="center" vertical="center"/>
    </xf>
    <xf numFmtId="3" fontId="28" fillId="0" borderId="21" xfId="1" applyNumberFormat="1" applyFont="1" applyFill="1" applyBorder="1" applyAlignment="1">
      <alignment horizontal="center" vertical="center"/>
    </xf>
    <xf numFmtId="3" fontId="28" fillId="0" borderId="8" xfId="1" applyNumberFormat="1" applyFont="1" applyFill="1" applyBorder="1" applyAlignment="1">
      <alignment horizontal="center" vertical="center"/>
    </xf>
    <xf numFmtId="3" fontId="28" fillId="0" borderId="8" xfId="3" applyNumberFormat="1" applyFont="1" applyBorder="1" applyAlignment="1">
      <alignment horizontal="center" vertical="center"/>
    </xf>
    <xf numFmtId="3" fontId="28" fillId="0" borderId="13" xfId="3" applyNumberFormat="1" applyFont="1" applyBorder="1" applyAlignment="1">
      <alignment horizontal="center" vertical="center"/>
    </xf>
    <xf numFmtId="3" fontId="28" fillId="7" borderId="37" xfId="2" applyNumberFormat="1" applyFont="1" applyFill="1" applyBorder="1" applyAlignment="1">
      <alignment horizontal="center" vertical="center"/>
    </xf>
    <xf numFmtId="3" fontId="93" fillId="7" borderId="23" xfId="2" applyNumberFormat="1" applyFont="1" applyFill="1" applyBorder="1" applyAlignment="1">
      <alignment horizontal="center" vertical="center"/>
    </xf>
    <xf numFmtId="3" fontId="28" fillId="7" borderId="71" xfId="2" applyNumberFormat="1" applyFont="1" applyFill="1" applyBorder="1" applyAlignment="1">
      <alignment horizontal="center" vertical="center"/>
    </xf>
    <xf numFmtId="3" fontId="28" fillId="7" borderId="68" xfId="2" applyNumberFormat="1" applyFont="1" applyFill="1" applyBorder="1" applyAlignment="1">
      <alignment horizontal="center" vertical="center"/>
    </xf>
    <xf numFmtId="3" fontId="93" fillId="4" borderId="15" xfId="2" applyNumberFormat="1" applyFont="1" applyFill="1" applyBorder="1" applyAlignment="1">
      <alignment horizontal="center" vertical="center"/>
    </xf>
    <xf numFmtId="3" fontId="28" fillId="0" borderId="13" xfId="1" applyNumberFormat="1" applyFont="1" applyFill="1" applyBorder="1" applyAlignment="1">
      <alignment horizontal="center" vertical="center"/>
    </xf>
    <xf numFmtId="3" fontId="93" fillId="2" borderId="19" xfId="2" applyNumberFormat="1" applyFont="1" applyFill="1" applyBorder="1"/>
    <xf numFmtId="0" fontId="29" fillId="0" borderId="42" xfId="1" applyNumberFormat="1" applyFont="1" applyFill="1" applyBorder="1" applyAlignment="1">
      <alignment horizontal="center" vertical="center"/>
    </xf>
    <xf numFmtId="41" fontId="29" fillId="0" borderId="39" xfId="1" applyNumberFormat="1" applyFont="1" applyFill="1" applyBorder="1" applyAlignment="1">
      <alignment horizontal="center" vertical="center"/>
    </xf>
    <xf numFmtId="41" fontId="29" fillId="0" borderId="40" xfId="1" applyNumberFormat="1" applyFont="1" applyFill="1" applyBorder="1" applyAlignment="1">
      <alignment horizontal="center" vertical="center"/>
    </xf>
    <xf numFmtId="41" fontId="29" fillId="0" borderId="42" xfId="1" applyNumberFormat="1" applyFont="1" applyFill="1" applyBorder="1" applyAlignment="1">
      <alignment horizontal="center" vertical="center"/>
    </xf>
    <xf numFmtId="3" fontId="29" fillId="0" borderId="40" xfId="1" applyNumberFormat="1" applyFont="1" applyFill="1" applyBorder="1" applyAlignment="1">
      <alignment horizontal="center" vertical="center"/>
    </xf>
    <xf numFmtId="3" fontId="29" fillId="0" borderId="42" xfId="1" applyNumberFormat="1" applyFont="1" applyFill="1" applyBorder="1" applyAlignment="1">
      <alignment horizontal="center" vertical="center"/>
    </xf>
    <xf numFmtId="3" fontId="28" fillId="7" borderId="37" xfId="2" applyNumberFormat="1" applyFont="1" applyFill="1" applyBorder="1" applyAlignment="1">
      <alignment horizontal="center"/>
    </xf>
    <xf numFmtId="3" fontId="28" fillId="7" borderId="45" xfId="2" applyNumberFormat="1" applyFont="1" applyFill="1" applyBorder="1" applyAlignment="1">
      <alignment horizontal="center"/>
    </xf>
    <xf numFmtId="3" fontId="29" fillId="0" borderId="41" xfId="1" applyNumberFormat="1" applyFont="1" applyFill="1" applyBorder="1" applyAlignment="1">
      <alignment horizontal="center" vertical="center"/>
    </xf>
    <xf numFmtId="3" fontId="93" fillId="2" borderId="19" xfId="2" applyNumberFormat="1" applyFont="1" applyFill="1" applyBorder="1" applyAlignment="1">
      <alignment horizontal="center" vertical="center" wrapText="1"/>
    </xf>
    <xf numFmtId="49" fontId="60" fillId="0" borderId="21" xfId="2" applyNumberFormat="1" applyFont="1" applyBorder="1" applyAlignment="1">
      <alignment horizontal="center" vertical="center"/>
    </xf>
    <xf numFmtId="3" fontId="28" fillId="0" borderId="26" xfId="2" applyNumberFormat="1" applyFont="1" applyBorder="1" applyAlignment="1">
      <alignment horizontal="center" vertical="center"/>
    </xf>
    <xf numFmtId="3" fontId="28" fillId="0" borderId="14" xfId="2" applyNumberFormat="1" applyFont="1" applyBorder="1" applyAlignment="1">
      <alignment horizontal="center" vertical="center"/>
    </xf>
    <xf numFmtId="3" fontId="95" fillId="2" borderId="38" xfId="2" applyNumberFormat="1" applyFont="1" applyFill="1" applyBorder="1" applyAlignment="1">
      <alignment horizontal="center" vertical="center"/>
    </xf>
    <xf numFmtId="3" fontId="93" fillId="0" borderId="62" xfId="1" applyNumberFormat="1" applyFont="1" applyFill="1" applyBorder="1" applyAlignment="1">
      <alignment horizontal="center" vertical="center"/>
    </xf>
    <xf numFmtId="3" fontId="95" fillId="5" borderId="62" xfId="1" applyNumberFormat="1" applyFont="1" applyFill="1" applyBorder="1" applyAlignment="1">
      <alignment horizontal="center" vertical="center"/>
    </xf>
    <xf numFmtId="3" fontId="95" fillId="7" borderId="62" xfId="1" applyNumberFormat="1" applyFont="1" applyFill="1" applyBorder="1" applyAlignment="1">
      <alignment horizontal="center" vertical="center"/>
    </xf>
    <xf numFmtId="3" fontId="93" fillId="0" borderId="21" xfId="1" applyNumberFormat="1" applyFont="1" applyFill="1" applyBorder="1" applyAlignment="1">
      <alignment horizontal="center" vertical="center"/>
    </xf>
    <xf numFmtId="3" fontId="93" fillId="0" borderId="13" xfId="1" applyNumberFormat="1" applyFont="1" applyFill="1" applyBorder="1" applyAlignment="1">
      <alignment horizontal="center" vertical="center"/>
    </xf>
    <xf numFmtId="3" fontId="93" fillId="7" borderId="62" xfId="1" applyNumberFormat="1" applyFont="1" applyFill="1" applyBorder="1" applyAlignment="1">
      <alignment horizontal="center" vertical="center"/>
    </xf>
    <xf numFmtId="3" fontId="93" fillId="2" borderId="19" xfId="2" applyNumberFormat="1" applyFont="1" applyFill="1" applyBorder="1" applyAlignment="1">
      <alignment horizontal="center"/>
    </xf>
    <xf numFmtId="165" fontId="28" fillId="0" borderId="21" xfId="3" applyNumberFormat="1" applyFont="1" applyBorder="1" applyAlignment="1">
      <alignment horizontal="center"/>
    </xf>
    <xf numFmtId="165" fontId="28" fillId="0" borderId="7" xfId="3" applyNumberFormat="1" applyFont="1" applyBorder="1" applyAlignment="1">
      <alignment horizontal="center"/>
    </xf>
    <xf numFmtId="3" fontId="29" fillId="0" borderId="37" xfId="2" applyNumberFormat="1" applyFont="1" applyBorder="1" applyAlignment="1">
      <alignment horizontal="center" vertical="center"/>
    </xf>
    <xf numFmtId="165" fontId="28" fillId="0" borderId="8" xfId="3" applyNumberFormat="1" applyFont="1" applyBorder="1" applyAlignment="1">
      <alignment horizontal="center"/>
    </xf>
    <xf numFmtId="165" fontId="28" fillId="0" borderId="13" xfId="3" applyNumberFormat="1" applyFont="1" applyBorder="1" applyAlignment="1">
      <alignment horizontal="center"/>
    </xf>
    <xf numFmtId="169" fontId="29" fillId="0" borderId="21" xfId="1" applyNumberFormat="1" applyFont="1" applyFill="1" applyBorder="1" applyAlignment="1">
      <alignment horizontal="center"/>
    </xf>
    <xf numFmtId="169" fontId="29" fillId="0" borderId="26" xfId="1" applyNumberFormat="1" applyFont="1" applyFill="1" applyBorder="1" applyAlignment="1">
      <alignment horizontal="center"/>
    </xf>
    <xf numFmtId="0" fontId="95" fillId="2" borderId="1" xfId="2" applyFont="1" applyFill="1" applyBorder="1" applyAlignment="1">
      <alignment horizontal="center" vertical="center"/>
    </xf>
    <xf numFmtId="3" fontId="29" fillId="0" borderId="21" xfId="1" applyNumberFormat="1" applyFont="1" applyFill="1" applyBorder="1" applyAlignment="1">
      <alignment horizontal="center" vertical="center"/>
    </xf>
    <xf numFmtId="1" fontId="28" fillId="0" borderId="22" xfId="2" applyNumberFormat="1" applyFont="1" applyBorder="1" applyAlignment="1">
      <alignment horizontal="center"/>
    </xf>
    <xf numFmtId="3" fontId="29" fillId="2" borderId="2" xfId="2" applyNumberFormat="1" applyFont="1" applyFill="1" applyBorder="1" applyAlignment="1">
      <alignment vertical="center"/>
    </xf>
    <xf numFmtId="169" fontId="28" fillId="0" borderId="20" xfId="1" applyNumberFormat="1" applyFont="1" applyFill="1" applyBorder="1" applyAlignment="1">
      <alignment horizontal="center"/>
    </xf>
    <xf numFmtId="169" fontId="28" fillId="0" borderId="22" xfId="1" applyNumberFormat="1" applyFont="1" applyFill="1" applyBorder="1" applyAlignment="1">
      <alignment horizontal="center"/>
    </xf>
    <xf numFmtId="169" fontId="28" fillId="0" borderId="24" xfId="1" applyNumberFormat="1" applyFont="1" applyFill="1" applyBorder="1" applyAlignment="1">
      <alignment horizontal="center"/>
    </xf>
    <xf numFmtId="3" fontId="29" fillId="8" borderId="20" xfId="4" applyNumberFormat="1" applyFont="1" applyFill="1" applyBorder="1" applyAlignment="1">
      <alignment horizontal="center"/>
    </xf>
    <xf numFmtId="3" fontId="29" fillId="8" borderId="23" xfId="4" applyNumberFormat="1" applyFont="1" applyFill="1" applyBorder="1" applyAlignment="1">
      <alignment horizontal="center"/>
    </xf>
    <xf numFmtId="3" fontId="29" fillId="8" borderId="15" xfId="4" applyNumberFormat="1" applyFont="1" applyFill="1" applyBorder="1" applyAlignment="1">
      <alignment horizontal="center"/>
    </xf>
    <xf numFmtId="0" fontId="96" fillId="7" borderId="91" xfId="4" applyNumberFormat="1" applyFont="1" applyFill="1" applyBorder="1" applyAlignment="1">
      <alignment horizontal="center"/>
    </xf>
    <xf numFmtId="0" fontId="96" fillId="7" borderId="92" xfId="4" applyNumberFormat="1" applyFont="1" applyFill="1" applyBorder="1" applyAlignment="1">
      <alignment horizontal="center"/>
    </xf>
    <xf numFmtId="0" fontId="96" fillId="7" borderId="93" xfId="4" applyNumberFormat="1" applyFont="1" applyFill="1" applyBorder="1" applyAlignment="1">
      <alignment horizontal="center"/>
    </xf>
    <xf numFmtId="3" fontId="93" fillId="2" borderId="2" xfId="2" applyNumberFormat="1" applyFont="1" applyFill="1" applyBorder="1"/>
    <xf numFmtId="3" fontId="28" fillId="0" borderId="23" xfId="4" applyNumberFormat="1" applyFont="1" applyFill="1" applyBorder="1" applyAlignment="1">
      <alignment horizontal="center"/>
    </xf>
    <xf numFmtId="3" fontId="28" fillId="0" borderId="15" xfId="4" applyNumberFormat="1" applyFont="1" applyFill="1" applyBorder="1" applyAlignment="1">
      <alignment horizontal="center"/>
    </xf>
    <xf numFmtId="3" fontId="28" fillId="0" borderId="30" xfId="3" applyNumberFormat="1" applyFont="1" applyBorder="1"/>
    <xf numFmtId="3" fontId="28" fillId="0" borderId="31" xfId="3" applyNumberFormat="1" applyFont="1" applyBorder="1"/>
    <xf numFmtId="169" fontId="29" fillId="0" borderId="14" xfId="1" applyNumberFormat="1" applyFont="1" applyFill="1" applyBorder="1" applyAlignment="1">
      <alignment horizontal="center"/>
    </xf>
    <xf numFmtId="3" fontId="29" fillId="0" borderId="33" xfId="1" applyNumberFormat="1" applyFont="1" applyFill="1" applyBorder="1" applyAlignment="1">
      <alignment horizontal="right"/>
    </xf>
    <xf numFmtId="3" fontId="29" fillId="0" borderId="30" xfId="1" applyNumberFormat="1" applyFont="1" applyFill="1" applyBorder="1" applyAlignment="1">
      <alignment horizontal="right"/>
    </xf>
    <xf numFmtId="3" fontId="29" fillId="0" borderId="31" xfId="1" applyNumberFormat="1" applyFont="1" applyFill="1" applyBorder="1" applyAlignment="1">
      <alignment horizontal="right"/>
    </xf>
    <xf numFmtId="3" fontId="29" fillId="7" borderId="21" xfId="3" applyNumberFormat="1" applyFont="1" applyFill="1" applyBorder="1" applyAlignment="1">
      <alignment horizontal="right"/>
    </xf>
    <xf numFmtId="3" fontId="29" fillId="7" borderId="26" xfId="3" applyNumberFormat="1" applyFont="1" applyFill="1" applyBorder="1" applyAlignment="1">
      <alignment horizontal="right"/>
    </xf>
    <xf numFmtId="3" fontId="29" fillId="7" borderId="14" xfId="3" applyNumberFormat="1" applyFont="1" applyFill="1" applyBorder="1" applyAlignment="1">
      <alignment horizontal="right"/>
    </xf>
    <xf numFmtId="3" fontId="29" fillId="0" borderId="8" xfId="3" applyNumberFormat="1" applyFont="1" applyBorder="1" applyAlignment="1">
      <alignment horizontal="right"/>
    </xf>
    <xf numFmtId="3" fontId="29" fillId="7" borderId="8" xfId="1" applyNumberFormat="1" applyFont="1" applyFill="1" applyBorder="1" applyAlignment="1">
      <alignment horizontal="right" vertical="center"/>
    </xf>
    <xf numFmtId="3" fontId="29" fillId="0" borderId="8" xfId="1" applyNumberFormat="1" applyFont="1" applyFill="1" applyBorder="1" applyAlignment="1">
      <alignment horizontal="right" vertical="center"/>
    </xf>
    <xf numFmtId="3" fontId="28" fillId="0" borderId="8" xfId="4" applyNumberFormat="1" applyFont="1" applyFill="1" applyBorder="1" applyAlignment="1">
      <alignment horizontal="right"/>
    </xf>
    <xf numFmtId="3" fontId="28" fillId="0" borderId="26" xfId="4" applyNumberFormat="1" applyFont="1" applyFill="1" applyBorder="1" applyAlignment="1">
      <alignment horizontal="right"/>
    </xf>
    <xf numFmtId="3" fontId="28" fillId="0" borderId="14" xfId="4" applyNumberFormat="1" applyFont="1" applyFill="1" applyBorder="1" applyAlignment="1">
      <alignment horizontal="right"/>
    </xf>
    <xf numFmtId="3" fontId="93" fillId="4" borderId="2" xfId="2" applyNumberFormat="1" applyFont="1" applyFill="1" applyBorder="1" applyAlignment="1">
      <alignment horizontal="center" vertical="center" wrapText="1"/>
    </xf>
    <xf numFmtId="3" fontId="29" fillId="7" borderId="30" xfId="3" applyNumberFormat="1" applyFont="1" applyFill="1" applyBorder="1"/>
    <xf numFmtId="3" fontId="29" fillId="7" borderId="31" xfId="3" applyNumberFormat="1" applyFont="1" applyFill="1" applyBorder="1"/>
    <xf numFmtId="49" fontId="28" fillId="7" borderId="23" xfId="4" applyNumberFormat="1" applyFont="1" applyFill="1" applyBorder="1" applyAlignment="1">
      <alignment horizontal="center"/>
    </xf>
    <xf numFmtId="49" fontId="28" fillId="7" borderId="15" xfId="4" applyNumberFormat="1" applyFont="1" applyFill="1" applyBorder="1" applyAlignment="1">
      <alignment horizontal="center"/>
    </xf>
    <xf numFmtId="3" fontId="28" fillId="0" borderId="33" xfId="3" applyNumberFormat="1" applyFont="1" applyBorder="1"/>
    <xf numFmtId="3" fontId="28" fillId="7" borderId="69" xfId="3" applyNumberFormat="1" applyFont="1" applyFill="1" applyBorder="1" applyAlignment="1">
      <alignment horizontal="center" vertical="center"/>
    </xf>
    <xf numFmtId="3" fontId="28" fillId="7" borderId="33" xfId="3" applyNumberFormat="1" applyFont="1" applyFill="1" applyBorder="1"/>
    <xf numFmtId="3" fontId="28" fillId="7" borderId="30" xfId="3" applyNumberFormat="1" applyFont="1" applyFill="1" applyBorder="1"/>
    <xf numFmtId="3" fontId="28" fillId="7" borderId="31" xfId="3" applyNumberFormat="1" applyFont="1" applyFill="1" applyBorder="1"/>
    <xf numFmtId="3" fontId="93" fillId="2" borderId="2" xfId="2" applyNumberFormat="1" applyFont="1" applyFill="1" applyBorder="1" applyAlignment="1">
      <alignment vertical="center"/>
    </xf>
    <xf numFmtId="3" fontId="28" fillId="0" borderId="21" xfId="21" applyNumberFormat="1" applyFont="1" applyBorder="1" applyAlignment="1">
      <alignment horizontal="center"/>
    </xf>
    <xf numFmtId="3" fontId="28" fillId="0" borderId="8" xfId="21" applyNumberFormat="1" applyFont="1" applyBorder="1" applyAlignment="1">
      <alignment horizontal="center"/>
    </xf>
    <xf numFmtId="3" fontId="28" fillId="0" borderId="13" xfId="21" applyNumberFormat="1" applyFont="1" applyBorder="1" applyAlignment="1">
      <alignment horizontal="center"/>
    </xf>
    <xf numFmtId="169" fontId="95" fillId="2" borderId="2" xfId="2" applyNumberFormat="1" applyFont="1" applyFill="1" applyBorder="1" applyAlignment="1">
      <alignment vertical="center"/>
    </xf>
    <xf numFmtId="0" fontId="28" fillId="0" borderId="21" xfId="1" applyNumberFormat="1" applyFont="1" applyFill="1" applyBorder="1" applyAlignment="1">
      <alignment horizontal="center" vertical="center"/>
    </xf>
    <xf numFmtId="0" fontId="28" fillId="0" borderId="26" xfId="1" applyNumberFormat="1" applyFont="1" applyFill="1" applyBorder="1" applyAlignment="1">
      <alignment horizontal="center" vertical="center"/>
    </xf>
    <xf numFmtId="0" fontId="28" fillId="0" borderId="14" xfId="1" applyNumberFormat="1" applyFont="1" applyFill="1" applyBorder="1" applyAlignment="1">
      <alignment horizontal="center" vertical="center"/>
    </xf>
    <xf numFmtId="0" fontId="28" fillId="0" borderId="8" xfId="1" applyNumberFormat="1" applyFont="1" applyFill="1" applyBorder="1" applyAlignment="1">
      <alignment horizontal="center" vertical="center"/>
    </xf>
    <xf numFmtId="0" fontId="28" fillId="0" borderId="36" xfId="1" applyNumberFormat="1" applyFont="1" applyFill="1" applyBorder="1" applyAlignment="1">
      <alignment horizontal="center" vertical="center"/>
    </xf>
    <xf numFmtId="3" fontId="93" fillId="4" borderId="2" xfId="2" applyNumberFormat="1" applyFont="1" applyFill="1" applyBorder="1" applyAlignment="1">
      <alignment horizontal="center"/>
    </xf>
    <xf numFmtId="3" fontId="28" fillId="0" borderId="37" xfId="2" applyNumberFormat="1" applyFont="1" applyBorder="1" applyAlignment="1">
      <alignment horizontal="center"/>
    </xf>
    <xf numFmtId="3" fontId="28" fillId="7" borderId="37" xfId="2" applyNumberFormat="1" applyFont="1" applyFill="1" applyBorder="1" applyAlignment="1">
      <alignment horizontal="left" vertical="center" wrapText="1"/>
    </xf>
    <xf numFmtId="3" fontId="28" fillId="7" borderId="47" xfId="2" applyNumberFormat="1" applyFont="1" applyFill="1" applyBorder="1" applyAlignment="1">
      <alignment horizontal="left" wrapText="1"/>
    </xf>
    <xf numFmtId="3" fontId="28" fillId="7" borderId="47" xfId="2" applyNumberFormat="1" applyFont="1" applyFill="1" applyBorder="1" applyAlignment="1">
      <alignment horizontal="left" vertical="center" wrapText="1"/>
    </xf>
    <xf numFmtId="3" fontId="93" fillId="7" borderId="37" xfId="2" applyNumberFormat="1" applyFont="1" applyFill="1" applyBorder="1" applyAlignment="1">
      <alignment horizontal="center" vertical="center"/>
    </xf>
    <xf numFmtId="3" fontId="93" fillId="7" borderId="26" xfId="2" applyNumberFormat="1" applyFont="1" applyFill="1" applyBorder="1" applyAlignment="1">
      <alignment horizontal="center" vertical="center"/>
    </xf>
    <xf numFmtId="3" fontId="93" fillId="7" borderId="80" xfId="2" applyNumberFormat="1" applyFont="1" applyFill="1" applyBorder="1" applyAlignment="1">
      <alignment horizontal="center" vertical="center"/>
    </xf>
    <xf numFmtId="3" fontId="93" fillId="7" borderId="36" xfId="2" applyNumberFormat="1" applyFont="1" applyFill="1" applyBorder="1" applyAlignment="1">
      <alignment horizontal="center" vertical="center"/>
    </xf>
    <xf numFmtId="3" fontId="93" fillId="4" borderId="46" xfId="2" applyNumberFormat="1" applyFont="1" applyFill="1" applyBorder="1"/>
    <xf numFmtId="3" fontId="93" fillId="4" borderId="2" xfId="2" applyNumberFormat="1" applyFont="1" applyFill="1" applyBorder="1"/>
    <xf numFmtId="3" fontId="29" fillId="7" borderId="48" xfId="3" applyNumberFormat="1" applyFont="1" applyFill="1" applyBorder="1"/>
    <xf numFmtId="3" fontId="29" fillId="7" borderId="49" xfId="3" applyNumberFormat="1" applyFont="1" applyFill="1" applyBorder="1"/>
    <xf numFmtId="169" fontId="28" fillId="0" borderId="37" xfId="1" applyNumberFormat="1" applyFont="1" applyBorder="1" applyAlignment="1">
      <alignment horizontal="center"/>
    </xf>
    <xf numFmtId="169" fontId="28" fillId="7" borderId="80" xfId="1" applyNumberFormat="1" applyFont="1" applyFill="1" applyBorder="1" applyAlignment="1">
      <alignment horizontal="center"/>
    </xf>
    <xf numFmtId="169" fontId="28" fillId="7" borderId="37" xfId="1" applyNumberFormat="1" applyFont="1" applyFill="1" applyBorder="1" applyAlignment="1">
      <alignment horizontal="center"/>
    </xf>
    <xf numFmtId="169" fontId="28" fillId="7" borderId="45" xfId="1" applyNumberFormat="1" applyFont="1" applyFill="1" applyBorder="1" applyAlignment="1">
      <alignment horizontal="center"/>
    </xf>
    <xf numFmtId="3" fontId="28" fillId="0" borderId="45" xfId="2" applyNumberFormat="1" applyFont="1" applyBorder="1" applyAlignment="1">
      <alignment horizontal="center"/>
    </xf>
    <xf numFmtId="3" fontId="93" fillId="2" borderId="19" xfId="2" applyNumberFormat="1" applyFont="1" applyFill="1" applyBorder="1" applyAlignment="1">
      <alignment vertical="center" wrapText="1"/>
    </xf>
    <xf numFmtId="3" fontId="93" fillId="0" borderId="116" xfId="1" applyNumberFormat="1" applyFont="1" applyFill="1" applyBorder="1" applyAlignment="1">
      <alignment horizontal="center" vertical="center"/>
    </xf>
    <xf numFmtId="3" fontId="93" fillId="0" borderId="114" xfId="1" applyNumberFormat="1" applyFont="1" applyFill="1" applyBorder="1" applyAlignment="1">
      <alignment horizontal="center" vertical="center"/>
    </xf>
    <xf numFmtId="169" fontId="29" fillId="0" borderId="43" xfId="1" applyNumberFormat="1" applyFont="1" applyFill="1" applyBorder="1"/>
    <xf numFmtId="169" fontId="29" fillId="0" borderId="48" xfId="1" applyNumberFormat="1" applyFont="1" applyFill="1" applyBorder="1"/>
    <xf numFmtId="169" fontId="29" fillId="0" borderId="49" xfId="1" applyNumberFormat="1" applyFont="1" applyFill="1" applyBorder="1"/>
    <xf numFmtId="169" fontId="29" fillId="0" borderId="21" xfId="1" applyNumberFormat="1" applyFont="1" applyFill="1" applyBorder="1" applyAlignment="1">
      <alignment vertical="center"/>
    </xf>
    <xf numFmtId="169" fontId="29" fillId="0" borderId="26" xfId="1" applyNumberFormat="1" applyFont="1" applyFill="1" applyBorder="1" applyAlignment="1">
      <alignment vertical="center"/>
    </xf>
    <xf numFmtId="169" fontId="29" fillId="0" borderId="14" xfId="1" applyNumberFormat="1" applyFont="1" applyFill="1" applyBorder="1" applyAlignment="1">
      <alignment vertical="center"/>
    </xf>
    <xf numFmtId="3" fontId="29" fillId="0" borderId="8" xfId="1" applyNumberFormat="1" applyFont="1" applyFill="1" applyBorder="1" applyAlignment="1">
      <alignment horizontal="center" vertical="center"/>
    </xf>
    <xf numFmtId="3" fontId="29" fillId="0" borderId="13" xfId="1" applyNumberFormat="1" applyFont="1" applyFill="1" applyBorder="1" applyAlignment="1">
      <alignment horizontal="center" vertical="center"/>
    </xf>
    <xf numFmtId="169" fontId="28" fillId="0" borderId="21" xfId="1" applyNumberFormat="1" applyFont="1" applyFill="1" applyBorder="1" applyAlignment="1">
      <alignment horizontal="center"/>
    </xf>
    <xf numFmtId="169" fontId="28" fillId="0" borderId="26" xfId="1" applyNumberFormat="1" applyFont="1" applyFill="1" applyBorder="1" applyAlignment="1">
      <alignment horizontal="center"/>
    </xf>
    <xf numFmtId="169" fontId="28" fillId="0" borderId="14" xfId="1" applyNumberFormat="1" applyFont="1" applyFill="1" applyBorder="1" applyAlignment="1">
      <alignment horizontal="center"/>
    </xf>
    <xf numFmtId="3" fontId="96" fillId="7" borderId="91" xfId="4" applyNumberFormat="1" applyFont="1" applyFill="1" applyBorder="1" applyAlignment="1">
      <alignment horizontal="center"/>
    </xf>
    <xf numFmtId="3" fontId="96" fillId="7" borderId="92" xfId="4" applyNumberFormat="1" applyFont="1" applyFill="1" applyBorder="1" applyAlignment="1">
      <alignment horizontal="center"/>
    </xf>
    <xf numFmtId="3" fontId="96" fillId="7" borderId="93" xfId="4" applyNumberFormat="1" applyFont="1" applyFill="1" applyBorder="1" applyAlignment="1">
      <alignment horizontal="center"/>
    </xf>
    <xf numFmtId="3" fontId="96" fillId="7" borderId="95" xfId="4" applyNumberFormat="1" applyFont="1" applyFill="1" applyBorder="1" applyAlignment="1">
      <alignment horizontal="center"/>
    </xf>
    <xf numFmtId="3" fontId="28" fillId="7" borderId="60" xfId="3" applyNumberFormat="1" applyFont="1" applyFill="1" applyBorder="1" applyAlignment="1">
      <alignment horizontal="center"/>
    </xf>
    <xf numFmtId="3" fontId="97" fillId="0" borderId="37" xfId="21" applyNumberFormat="1" applyFont="1" applyBorder="1" applyAlignment="1">
      <alignment horizontal="center"/>
    </xf>
    <xf numFmtId="3" fontId="97" fillId="0" borderId="8" xfId="21" applyNumberFormat="1" applyFont="1" applyBorder="1" applyAlignment="1">
      <alignment horizontal="center"/>
    </xf>
    <xf numFmtId="3" fontId="98" fillId="0" borderId="37" xfId="21" applyNumberFormat="1" applyFont="1" applyBorder="1" applyAlignment="1">
      <alignment horizontal="center"/>
    </xf>
    <xf numFmtId="3" fontId="99" fillId="0" borderId="37" xfId="21" applyNumberFormat="1" applyFont="1" applyBorder="1" applyAlignment="1">
      <alignment horizontal="center"/>
    </xf>
    <xf numFmtId="3" fontId="99" fillId="0" borderId="23" xfId="21" applyNumberFormat="1" applyFont="1" applyBorder="1" applyAlignment="1">
      <alignment horizontal="center"/>
    </xf>
    <xf numFmtId="3" fontId="3" fillId="0" borderId="37" xfId="21" applyNumberFormat="1" applyFont="1" applyBorder="1" applyAlignment="1">
      <alignment horizontal="center"/>
    </xf>
    <xf numFmtId="3" fontId="3" fillId="0" borderId="54" xfId="21" applyNumberFormat="1" applyFont="1" applyBorder="1" applyAlignment="1">
      <alignment horizontal="center"/>
    </xf>
    <xf numFmtId="3" fontId="14" fillId="0" borderId="80" xfId="21" applyNumberFormat="1" applyFont="1" applyBorder="1" applyAlignment="1">
      <alignment horizontal="center"/>
    </xf>
    <xf numFmtId="3" fontId="100" fillId="0" borderId="80" xfId="21" applyNumberFormat="1" applyFont="1" applyBorder="1" applyAlignment="1">
      <alignment horizontal="center"/>
    </xf>
    <xf numFmtId="3" fontId="100" fillId="0" borderId="20" xfId="21" applyNumberFormat="1" applyFont="1" applyBorder="1" applyAlignment="1">
      <alignment horizontal="center"/>
    </xf>
    <xf numFmtId="3" fontId="14" fillId="0" borderId="37" xfId="21" applyNumberFormat="1" applyFont="1" applyBorder="1" applyAlignment="1">
      <alignment horizontal="center"/>
    </xf>
    <xf numFmtId="3" fontId="100" fillId="0" borderId="37" xfId="21" applyNumberFormat="1" applyFont="1" applyBorder="1" applyAlignment="1">
      <alignment horizontal="center"/>
    </xf>
    <xf numFmtId="3" fontId="100" fillId="0" borderId="23" xfId="21" applyNumberFormat="1" applyFont="1" applyBorder="1" applyAlignment="1">
      <alignment horizontal="center"/>
    </xf>
    <xf numFmtId="3" fontId="14" fillId="0" borderId="45" xfId="21" applyNumberFormat="1" applyFont="1" applyBorder="1" applyAlignment="1">
      <alignment horizontal="center"/>
    </xf>
    <xf numFmtId="3" fontId="100" fillId="0" borderId="45" xfId="21" applyNumberFormat="1" applyFont="1" applyBorder="1" applyAlignment="1">
      <alignment horizontal="center"/>
    </xf>
    <xf numFmtId="3" fontId="100" fillId="0" borderId="15" xfId="21" applyNumberFormat="1" applyFont="1" applyBorder="1" applyAlignment="1">
      <alignment horizontal="center"/>
    </xf>
    <xf numFmtId="3" fontId="14" fillId="0" borderId="21" xfId="21" applyNumberFormat="1" applyFont="1" applyBorder="1" applyAlignment="1">
      <alignment horizontal="center"/>
    </xf>
    <xf numFmtId="3" fontId="100" fillId="0" borderId="87" xfId="21" applyNumberFormat="1" applyFont="1" applyBorder="1" applyAlignment="1">
      <alignment horizontal="center"/>
    </xf>
    <xf numFmtId="49" fontId="22" fillId="2" borderId="1" xfId="2" applyNumberFormat="1" applyFont="1" applyFill="1" applyBorder="1" applyAlignment="1">
      <alignment horizontal="center" vertical="center"/>
    </xf>
    <xf numFmtId="169" fontId="101" fillId="0" borderId="21" xfId="1" applyNumberFormat="1" applyFont="1" applyFill="1" applyBorder="1"/>
    <xf numFmtId="169" fontId="101" fillId="0" borderId="26" xfId="1" applyNumberFormat="1" applyFont="1" applyFill="1" applyBorder="1"/>
    <xf numFmtId="169" fontId="101" fillId="0" borderId="14" xfId="1" applyNumberFormat="1" applyFont="1" applyFill="1" applyBorder="1"/>
    <xf numFmtId="3" fontId="25" fillId="0" borderId="8" xfId="4" applyNumberFormat="1" applyFont="1" applyFill="1" applyBorder="1" applyAlignment="1">
      <alignment horizontal="center"/>
    </xf>
    <xf numFmtId="3" fontId="10" fillId="0" borderId="21" xfId="1" applyNumberFormat="1" applyFont="1" applyFill="1" applyBorder="1"/>
    <xf numFmtId="3" fontId="25" fillId="0" borderId="26" xfId="4" applyNumberFormat="1" applyFont="1" applyFill="1" applyBorder="1" applyAlignment="1">
      <alignment horizontal="center"/>
    </xf>
    <xf numFmtId="3" fontId="10" fillId="0" borderId="8" xfId="1" applyNumberFormat="1" applyFont="1" applyFill="1" applyBorder="1"/>
    <xf numFmtId="3" fontId="25" fillId="0" borderId="14" xfId="4" applyNumberFormat="1" applyFont="1" applyFill="1" applyBorder="1" applyAlignment="1">
      <alignment horizontal="center"/>
    </xf>
    <xf numFmtId="3" fontId="10" fillId="0" borderId="13" xfId="1" applyNumberFormat="1" applyFont="1" applyFill="1" applyBorder="1"/>
    <xf numFmtId="169" fontId="10" fillId="0" borderId="21" xfId="1" applyNumberFormat="1" applyFont="1" applyFill="1" applyBorder="1" applyAlignment="1">
      <alignment horizontal="left"/>
    </xf>
    <xf numFmtId="3" fontId="10" fillId="0" borderId="43" xfId="1" applyNumberFormat="1" applyFont="1" applyFill="1" applyBorder="1"/>
    <xf numFmtId="3" fontId="25" fillId="0" borderId="26" xfId="3" applyNumberFormat="1" applyFont="1" applyBorder="1" applyAlignment="1">
      <alignment horizontal="center"/>
    </xf>
    <xf numFmtId="3" fontId="11" fillId="0" borderId="8" xfId="1" applyNumberFormat="1" applyFont="1" applyFill="1" applyBorder="1" applyAlignment="1">
      <alignment horizontal="center"/>
    </xf>
    <xf numFmtId="3" fontId="25" fillId="0" borderId="14" xfId="3" applyNumberFormat="1" applyFont="1" applyBorder="1" applyAlignment="1">
      <alignment horizontal="center"/>
    </xf>
    <xf numFmtId="3" fontId="28" fillId="0" borderId="28" xfId="0" applyNumberFormat="1" applyFont="1" applyBorder="1"/>
    <xf numFmtId="3" fontId="11" fillId="0" borderId="13" xfId="1" applyNumberFormat="1" applyFont="1" applyFill="1" applyBorder="1" applyAlignment="1">
      <alignment horizontal="center"/>
    </xf>
    <xf numFmtId="169" fontId="25" fillId="0" borderId="21" xfId="1" applyNumberFormat="1" applyFont="1" applyFill="1" applyBorder="1" applyAlignment="1">
      <alignment horizontal="right"/>
    </xf>
    <xf numFmtId="3" fontId="25" fillId="0" borderId="26" xfId="3" applyNumberFormat="1" applyFont="1" applyBorder="1" applyAlignment="1">
      <alignment horizontal="right"/>
    </xf>
    <xf numFmtId="3" fontId="25" fillId="0" borderId="14" xfId="3" applyNumberFormat="1" applyFont="1" applyBorder="1" applyAlignment="1">
      <alignment horizontal="right"/>
    </xf>
    <xf numFmtId="169" fontId="10" fillId="0" borderId="21" xfId="1" applyNumberFormat="1" applyFont="1" applyFill="1" applyBorder="1" applyAlignment="1">
      <alignment horizontal="right"/>
    </xf>
    <xf numFmtId="3" fontId="10" fillId="0" borderId="26" xfId="3" applyNumberFormat="1" applyFont="1" applyBorder="1" applyAlignment="1">
      <alignment vertical="center"/>
    </xf>
    <xf numFmtId="3" fontId="10" fillId="0" borderId="14" xfId="3" applyNumberFormat="1" applyFont="1" applyBorder="1" applyAlignment="1">
      <alignment vertical="center"/>
    </xf>
    <xf numFmtId="169" fontId="25" fillId="0" borderId="21" xfId="1" applyNumberFormat="1" applyFont="1" applyFill="1" applyBorder="1" applyAlignment="1">
      <alignment vertical="center"/>
    </xf>
    <xf numFmtId="3" fontId="25" fillId="0" borderId="26" xfId="3" applyNumberFormat="1" applyFont="1" applyBorder="1" applyAlignment="1">
      <alignment vertical="center"/>
    </xf>
    <xf numFmtId="3" fontId="25" fillId="0" borderId="14" xfId="3" applyNumberFormat="1" applyFont="1" applyBorder="1" applyAlignment="1">
      <alignment vertical="center"/>
    </xf>
    <xf numFmtId="3" fontId="11" fillId="0" borderId="9" xfId="1" applyNumberFormat="1" applyFont="1" applyFill="1" applyBorder="1" applyAlignment="1">
      <alignment horizontal="center"/>
    </xf>
    <xf numFmtId="3" fontId="24" fillId="2" borderId="1" xfId="2" applyNumberFormat="1" applyFont="1" applyFill="1" applyBorder="1" applyAlignment="1">
      <alignment horizontal="center" vertical="center"/>
    </xf>
    <xf numFmtId="169" fontId="101" fillId="7" borderId="21" xfId="1" applyNumberFormat="1" applyFont="1" applyFill="1" applyBorder="1"/>
    <xf numFmtId="165" fontId="25" fillId="7" borderId="21" xfId="3" applyNumberFormat="1" applyFont="1" applyFill="1" applyBorder="1" applyAlignment="1">
      <alignment horizontal="center"/>
    </xf>
    <xf numFmtId="165" fontId="25" fillId="0" borderId="26" xfId="3" applyNumberFormat="1" applyFont="1" applyBorder="1" applyAlignment="1">
      <alignment horizontal="center"/>
    </xf>
    <xf numFmtId="3" fontId="10" fillId="0" borderId="26" xfId="1" applyNumberFormat="1" applyFont="1" applyFill="1" applyBorder="1"/>
    <xf numFmtId="165" fontId="25" fillId="0" borderId="14" xfId="3" applyNumberFormat="1" applyFont="1" applyBorder="1" applyAlignment="1">
      <alignment horizontal="center"/>
    </xf>
    <xf numFmtId="3" fontId="10" fillId="0" borderId="14" xfId="1" applyNumberFormat="1" applyFont="1" applyFill="1" applyBorder="1"/>
    <xf numFmtId="169" fontId="11" fillId="7" borderId="23" xfId="1" applyNumberFormat="1" applyFont="1" applyFill="1" applyBorder="1" applyAlignment="1">
      <alignment horizontal="center"/>
    </xf>
    <xf numFmtId="169" fontId="11" fillId="0" borderId="23" xfId="1" applyNumberFormat="1" applyFont="1" applyFill="1" applyBorder="1" applyAlignment="1">
      <alignment horizontal="center"/>
    </xf>
    <xf numFmtId="169" fontId="11" fillId="0" borderId="15" xfId="1" applyNumberFormat="1" applyFont="1" applyFill="1" applyBorder="1" applyAlignment="1">
      <alignment horizontal="center"/>
    </xf>
    <xf numFmtId="165" fontId="25" fillId="7" borderId="8" xfId="3" applyNumberFormat="1" applyFont="1" applyFill="1" applyBorder="1" applyAlignment="1">
      <alignment horizontal="center"/>
    </xf>
    <xf numFmtId="165" fontId="10" fillId="7" borderId="8" xfId="3" applyNumberFormat="1" applyFont="1" applyFill="1" applyBorder="1" applyAlignment="1">
      <alignment horizontal="center"/>
    </xf>
    <xf numFmtId="0" fontId="28" fillId="9" borderId="28" xfId="0" applyFont="1" applyFill="1" applyBorder="1"/>
    <xf numFmtId="49" fontId="103" fillId="2" borderId="1" xfId="2" applyNumberFormat="1" applyFont="1" applyFill="1" applyBorder="1" applyAlignment="1">
      <alignment horizontal="center" vertical="center"/>
    </xf>
    <xf numFmtId="3" fontId="11" fillId="0" borderId="26" xfId="1" applyNumberFormat="1" applyFont="1" applyFill="1" applyBorder="1"/>
    <xf numFmtId="3" fontId="28" fillId="0" borderId="14" xfId="1" applyNumberFormat="1" applyFont="1" applyFill="1" applyBorder="1"/>
    <xf numFmtId="3" fontId="11" fillId="0" borderId="14" xfId="1" applyNumberFormat="1" applyFont="1" applyFill="1" applyBorder="1"/>
    <xf numFmtId="3" fontId="10" fillId="0" borderId="40" xfId="1" applyNumberFormat="1" applyFont="1" applyFill="1" applyBorder="1" applyAlignment="1">
      <alignment horizontal="center"/>
    </xf>
    <xf numFmtId="3" fontId="10" fillId="0" borderId="27" xfId="1" applyNumberFormat="1" applyFont="1" applyFill="1" applyBorder="1" applyAlignment="1">
      <alignment horizontal="center"/>
    </xf>
    <xf numFmtId="3" fontId="10" fillId="0" borderId="42" xfId="1" applyNumberFormat="1" applyFont="1" applyFill="1" applyBorder="1" applyAlignment="1">
      <alignment horizontal="center"/>
    </xf>
    <xf numFmtId="3" fontId="11" fillId="0" borderId="0" xfId="1" applyNumberFormat="1" applyFont="1" applyFill="1" applyBorder="1"/>
    <xf numFmtId="169" fontId="11" fillId="0" borderId="9" xfId="1" applyNumberFormat="1" applyFont="1" applyFill="1" applyBorder="1" applyAlignment="1">
      <alignment horizontal="center"/>
    </xf>
    <xf numFmtId="169" fontId="10" fillId="0" borderId="33" xfId="1" applyNumberFormat="1" applyFont="1" applyBorder="1"/>
    <xf numFmtId="169" fontId="10" fillId="0" borderId="30" xfId="1" applyNumberFormat="1" applyFont="1" applyBorder="1"/>
    <xf numFmtId="169" fontId="10" fillId="0" borderId="31" xfId="1" applyNumberFormat="1" applyFont="1" applyBorder="1"/>
    <xf numFmtId="166" fontId="11" fillId="0" borderId="8" xfId="3" applyNumberFormat="1" applyFont="1" applyBorder="1"/>
    <xf numFmtId="169" fontId="10" fillId="0" borderId="43" xfId="1" applyNumberFormat="1" applyFont="1" applyFill="1" applyBorder="1" applyAlignment="1">
      <alignment horizontal="right"/>
    </xf>
    <xf numFmtId="169" fontId="101" fillId="0" borderId="8" xfId="1" applyNumberFormat="1" applyFont="1" applyFill="1" applyBorder="1"/>
    <xf numFmtId="2" fontId="10" fillId="0" borderId="14" xfId="4" applyNumberFormat="1" applyFont="1" applyFill="1" applyBorder="1" applyAlignment="1">
      <alignment horizontal="center"/>
    </xf>
    <xf numFmtId="165" fontId="25" fillId="0" borderId="22" xfId="3" applyNumberFormat="1" applyFont="1" applyBorder="1" applyAlignment="1">
      <alignment horizontal="center"/>
    </xf>
    <xf numFmtId="165" fontId="25" fillId="0" borderId="24" xfId="3" applyNumberFormat="1" applyFont="1" applyBorder="1" applyAlignment="1">
      <alignment horizontal="center"/>
    </xf>
    <xf numFmtId="169" fontId="101" fillId="0" borderId="22" xfId="1" applyNumberFormat="1" applyFont="1" applyFill="1" applyBorder="1" applyAlignment="1">
      <alignment horizontal="center"/>
    </xf>
    <xf numFmtId="169" fontId="101" fillId="0" borderId="24" xfId="1" applyNumberFormat="1" applyFont="1" applyFill="1" applyBorder="1" applyAlignment="1">
      <alignment horizontal="center"/>
    </xf>
    <xf numFmtId="3" fontId="10" fillId="0" borderId="41" xfId="1" applyNumberFormat="1" applyFont="1" applyFill="1" applyBorder="1" applyAlignment="1">
      <alignment horizontal="center" vertical="center"/>
    </xf>
    <xf numFmtId="3" fontId="104" fillId="0" borderId="8" xfId="3" applyNumberFormat="1" applyFont="1" applyBorder="1" applyAlignment="1">
      <alignment horizontal="center" vertical="center"/>
    </xf>
    <xf numFmtId="3" fontId="59" fillId="0" borderId="8" xfId="3" applyNumberFormat="1" applyFont="1" applyBorder="1" applyAlignment="1">
      <alignment vertical="center"/>
    </xf>
    <xf numFmtId="3" fontId="59" fillId="0" borderId="8" xfId="4" applyNumberFormat="1" applyFont="1" applyFill="1" applyBorder="1" applyAlignment="1">
      <alignment horizontal="center" vertical="center"/>
    </xf>
    <xf numFmtId="3" fontId="104" fillId="0" borderId="26" xfId="3" applyNumberFormat="1" applyFont="1" applyBorder="1" applyAlignment="1">
      <alignment horizontal="center" vertical="center"/>
    </xf>
    <xf numFmtId="3" fontId="59" fillId="0" borderId="26" xfId="3" applyNumberFormat="1" applyFont="1" applyBorder="1" applyAlignment="1">
      <alignment vertical="center"/>
    </xf>
    <xf numFmtId="3" fontId="59" fillId="0" borderId="26" xfId="4" applyNumberFormat="1" applyFont="1" applyFill="1" applyBorder="1" applyAlignment="1">
      <alignment horizontal="center" vertical="center"/>
    </xf>
    <xf numFmtId="3" fontId="104" fillId="0" borderId="14" xfId="3" applyNumberFormat="1" applyFont="1" applyBorder="1" applyAlignment="1">
      <alignment horizontal="center" vertical="center"/>
    </xf>
    <xf numFmtId="3" fontId="59" fillId="0" borderId="14" xfId="3" applyNumberFormat="1" applyFont="1" applyBorder="1" applyAlignment="1">
      <alignment vertical="center"/>
    </xf>
    <xf numFmtId="3" fontId="59" fillId="0" borderId="14" xfId="4" applyNumberFormat="1" applyFont="1" applyFill="1" applyBorder="1" applyAlignment="1">
      <alignment horizontal="center" vertical="center"/>
    </xf>
    <xf numFmtId="1" fontId="8" fillId="7" borderId="50" xfId="2" applyNumberFormat="1" applyFont="1" applyFill="1" applyBorder="1" applyAlignment="1">
      <alignment horizontal="center"/>
    </xf>
    <xf numFmtId="3" fontId="58" fillId="7" borderId="8" xfId="4" applyNumberFormat="1" applyFont="1" applyFill="1" applyBorder="1" applyAlignment="1">
      <alignment horizontal="center" vertical="center"/>
    </xf>
    <xf numFmtId="169" fontId="11" fillId="0" borderId="23" xfId="1" applyNumberFormat="1" applyFont="1" applyFill="1" applyBorder="1" applyAlignment="1">
      <alignment horizontal="right"/>
    </xf>
    <xf numFmtId="49" fontId="10" fillId="0" borderId="15" xfId="4" applyNumberFormat="1" applyFont="1" applyFill="1" applyBorder="1" applyAlignment="1">
      <alignment horizontal="right"/>
    </xf>
    <xf numFmtId="169" fontId="11" fillId="7" borderId="23" xfId="1" applyNumberFormat="1" applyFont="1" applyFill="1" applyBorder="1" applyAlignment="1">
      <alignment horizontal="right"/>
    </xf>
    <xf numFmtId="3" fontId="11" fillId="7" borderId="23" xfId="1" applyNumberFormat="1" applyFont="1" applyFill="1" applyBorder="1" applyAlignment="1">
      <alignment horizontal="center"/>
    </xf>
    <xf numFmtId="169" fontId="11" fillId="7" borderId="39" xfId="1" applyNumberFormat="1" applyFont="1" applyFill="1" applyBorder="1" applyAlignment="1">
      <alignment horizontal="center" vertical="center"/>
    </xf>
    <xf numFmtId="169" fontId="11" fillId="7" borderId="40" xfId="1" applyNumberFormat="1" applyFont="1" applyFill="1" applyBorder="1" applyAlignment="1">
      <alignment horizontal="center" vertical="center"/>
    </xf>
    <xf numFmtId="169" fontId="11" fillId="7" borderId="41" xfId="1" applyNumberFormat="1" applyFont="1" applyFill="1" applyBorder="1" applyAlignment="1">
      <alignment horizontal="center" vertical="center"/>
    </xf>
    <xf numFmtId="3" fontId="11" fillId="7" borderId="8" xfId="3" applyNumberFormat="1" applyFont="1" applyFill="1" applyBorder="1" applyAlignment="1">
      <alignment horizontal="center"/>
    </xf>
    <xf numFmtId="3" fontId="10" fillId="7" borderId="21" xfId="1" applyNumberFormat="1" applyFont="1" applyFill="1" applyBorder="1" applyAlignment="1">
      <alignment horizontal="center" vertical="center"/>
    </xf>
    <xf numFmtId="0" fontId="10" fillId="7" borderId="39" xfId="1" applyNumberFormat="1" applyFont="1" applyFill="1" applyBorder="1" applyAlignment="1">
      <alignment horizontal="center" vertical="center"/>
    </xf>
    <xf numFmtId="169" fontId="10" fillId="7" borderId="21" xfId="1" applyNumberFormat="1" applyFont="1" applyFill="1" applyBorder="1" applyAlignment="1">
      <alignment horizontal="center" vertical="center"/>
    </xf>
    <xf numFmtId="3" fontId="10" fillId="7" borderId="8" xfId="1" applyNumberFormat="1" applyFont="1" applyFill="1" applyBorder="1" applyAlignment="1">
      <alignment horizontal="center" vertical="center"/>
    </xf>
    <xf numFmtId="0" fontId="10" fillId="7" borderId="40" xfId="1" applyNumberFormat="1" applyFont="1" applyFill="1" applyBorder="1" applyAlignment="1">
      <alignment horizontal="center" vertical="center"/>
    </xf>
    <xf numFmtId="169" fontId="10" fillId="7" borderId="8" xfId="1" applyNumberFormat="1" applyFont="1" applyFill="1" applyBorder="1" applyAlignment="1">
      <alignment horizontal="center" vertical="center"/>
    </xf>
    <xf numFmtId="3" fontId="10" fillId="7" borderId="13" xfId="1" applyNumberFormat="1" applyFont="1" applyFill="1" applyBorder="1" applyAlignment="1">
      <alignment horizontal="center" vertical="center"/>
    </xf>
    <xf numFmtId="0" fontId="10" fillId="7" borderId="41" xfId="1" applyNumberFormat="1" applyFont="1" applyFill="1" applyBorder="1" applyAlignment="1">
      <alignment horizontal="center" vertical="center"/>
    </xf>
    <xf numFmtId="3" fontId="11" fillId="7" borderId="41" xfId="1" applyNumberFormat="1" applyFont="1" applyFill="1" applyBorder="1" applyAlignment="1">
      <alignment horizontal="center" vertical="center"/>
    </xf>
    <xf numFmtId="3" fontId="25" fillId="0" borderId="21" xfId="1" applyNumberFormat="1" applyFont="1" applyFill="1" applyBorder="1" applyAlignment="1">
      <alignment horizontal="center" vertical="center"/>
    </xf>
    <xf numFmtId="3" fontId="25" fillId="0" borderId="26" xfId="1" applyNumberFormat="1" applyFont="1" applyFill="1" applyBorder="1" applyAlignment="1">
      <alignment horizontal="center" vertical="center"/>
    </xf>
    <xf numFmtId="3" fontId="25" fillId="0" borderId="14" xfId="1" applyNumberFormat="1" applyFont="1" applyFill="1" applyBorder="1" applyAlignment="1">
      <alignment horizontal="center" vertical="center"/>
    </xf>
    <xf numFmtId="3" fontId="10" fillId="7" borderId="26" xfId="1" applyNumberFormat="1" applyFont="1" applyFill="1" applyBorder="1"/>
    <xf numFmtId="3" fontId="10" fillId="7" borderId="14" xfId="1" applyNumberFormat="1" applyFont="1" applyFill="1" applyBorder="1"/>
    <xf numFmtId="3" fontId="25" fillId="0" borderId="37" xfId="2" applyNumberFormat="1" applyFont="1" applyBorder="1" applyAlignment="1">
      <alignment horizontal="right" vertical="center"/>
    </xf>
    <xf numFmtId="3" fontId="10" fillId="0" borderId="37" xfId="2" applyNumberFormat="1" applyFont="1" applyBorder="1" applyAlignment="1">
      <alignment horizontal="right" vertical="center"/>
    </xf>
    <xf numFmtId="3" fontId="101" fillId="0" borderId="37" xfId="2" applyNumberFormat="1" applyFont="1" applyBorder="1" applyAlignment="1">
      <alignment horizontal="right" vertical="center"/>
    </xf>
    <xf numFmtId="169" fontId="11" fillId="0" borderId="20" xfId="1" applyNumberFormat="1" applyFont="1" applyFill="1" applyBorder="1" applyAlignment="1">
      <alignment wrapText="1"/>
    </xf>
    <xf numFmtId="169" fontId="11" fillId="0" borderId="22" xfId="1" applyNumberFormat="1" applyFont="1" applyFill="1" applyBorder="1" applyAlignment="1">
      <alignment wrapText="1"/>
    </xf>
    <xf numFmtId="169" fontId="11" fillId="0" borderId="24" xfId="1" applyNumberFormat="1" applyFont="1" applyFill="1" applyBorder="1" applyAlignment="1">
      <alignment wrapText="1"/>
    </xf>
    <xf numFmtId="37" fontId="11" fillId="0" borderId="20" xfId="1" applyNumberFormat="1" applyFont="1" applyFill="1" applyBorder="1" applyAlignment="1">
      <alignment wrapText="1"/>
    </xf>
    <xf numFmtId="169" fontId="11" fillId="0" borderId="36" xfId="1" applyNumberFormat="1" applyFont="1" applyFill="1" applyBorder="1" applyAlignment="1">
      <alignment horizontal="center"/>
    </xf>
    <xf numFmtId="169" fontId="101" fillId="0" borderId="39" xfId="1" applyNumberFormat="1" applyFont="1" applyFill="1" applyBorder="1" applyAlignment="1">
      <alignment horizontal="center" vertical="center"/>
    </xf>
    <xf numFmtId="169" fontId="101" fillId="0" borderId="40" xfId="1" applyNumberFormat="1" applyFont="1" applyFill="1" applyBorder="1" applyAlignment="1">
      <alignment horizontal="center" vertical="center"/>
    </xf>
    <xf numFmtId="169" fontId="101" fillId="0" borderId="41" xfId="1" applyNumberFormat="1" applyFont="1" applyFill="1" applyBorder="1" applyAlignment="1">
      <alignment horizontal="center" vertical="center"/>
    </xf>
    <xf numFmtId="0" fontId="101" fillId="0" borderId="39" xfId="1" applyNumberFormat="1" applyFont="1" applyFill="1" applyBorder="1" applyAlignment="1">
      <alignment horizontal="center" vertical="center"/>
    </xf>
    <xf numFmtId="0" fontId="101" fillId="0" borderId="40" xfId="1" applyNumberFormat="1" applyFont="1" applyFill="1" applyBorder="1" applyAlignment="1">
      <alignment horizontal="center" vertical="center"/>
    </xf>
    <xf numFmtId="0" fontId="101" fillId="0" borderId="41" xfId="1" applyNumberFormat="1" applyFont="1" applyFill="1" applyBorder="1" applyAlignment="1">
      <alignment horizontal="center" vertical="center"/>
    </xf>
    <xf numFmtId="169" fontId="25" fillId="0" borderId="20" xfId="1" applyNumberFormat="1" applyFont="1" applyFill="1" applyBorder="1" applyAlignment="1">
      <alignment vertical="center"/>
    </xf>
    <xf numFmtId="169" fontId="25" fillId="0" borderId="22" xfId="1" applyNumberFormat="1" applyFont="1" applyFill="1" applyBorder="1" applyAlignment="1">
      <alignment vertical="center"/>
    </xf>
    <xf numFmtId="169" fontId="25" fillId="0" borderId="24" xfId="1" applyNumberFormat="1" applyFont="1" applyFill="1" applyBorder="1" applyAlignment="1">
      <alignment vertical="center"/>
    </xf>
    <xf numFmtId="3" fontId="101" fillId="0" borderId="39" xfId="1" applyNumberFormat="1" applyFont="1" applyFill="1" applyBorder="1" applyAlignment="1">
      <alignment horizontal="center" vertical="center"/>
    </xf>
    <xf numFmtId="49" fontId="11" fillId="0" borderId="23" xfId="4" applyNumberFormat="1" applyFont="1" applyFill="1" applyBorder="1" applyAlignment="1">
      <alignment horizontal="center" vertical="center"/>
    </xf>
    <xf numFmtId="169" fontId="11" fillId="7" borderId="21" xfId="1" applyNumberFormat="1" applyFont="1" applyFill="1" applyBorder="1" applyAlignment="1">
      <alignment horizontal="center" vertical="center"/>
    </xf>
    <xf numFmtId="169" fontId="101" fillId="7" borderId="26" xfId="1" applyNumberFormat="1" applyFont="1" applyFill="1" applyBorder="1" applyAlignment="1">
      <alignment horizontal="center" vertical="center"/>
    </xf>
    <xf numFmtId="169" fontId="29" fillId="7" borderId="40" xfId="1" applyNumberFormat="1" applyFont="1" applyFill="1" applyBorder="1" applyAlignment="1">
      <alignment horizontal="center" vertical="center"/>
    </xf>
    <xf numFmtId="169" fontId="11" fillId="7" borderId="26" xfId="1" applyNumberFormat="1" applyFont="1" applyFill="1" applyBorder="1" applyAlignment="1">
      <alignment horizontal="center" vertical="center"/>
    </xf>
    <xf numFmtId="169" fontId="101" fillId="7" borderId="14" xfId="1" applyNumberFormat="1" applyFont="1" applyFill="1" applyBorder="1" applyAlignment="1">
      <alignment horizontal="center" vertical="center"/>
    </xf>
    <xf numFmtId="169" fontId="29" fillId="7" borderId="41" xfId="1" applyNumberFormat="1" applyFont="1" applyFill="1" applyBorder="1" applyAlignment="1">
      <alignment horizontal="center" vertical="center"/>
    </xf>
    <xf numFmtId="169" fontId="101" fillId="0" borderId="21" xfId="1" applyNumberFormat="1" applyFont="1" applyFill="1" applyBorder="1" applyAlignment="1">
      <alignment horizontal="center" vertical="center"/>
    </xf>
    <xf numFmtId="169" fontId="101" fillId="0" borderId="26" xfId="1" applyNumberFormat="1" applyFont="1" applyFill="1" applyBorder="1" applyAlignment="1">
      <alignment horizontal="center" vertical="center"/>
    </xf>
    <xf numFmtId="169" fontId="101" fillId="0" borderId="14" xfId="1" applyNumberFormat="1" applyFont="1" applyFill="1" applyBorder="1" applyAlignment="1">
      <alignment horizontal="center" vertical="center"/>
    </xf>
    <xf numFmtId="49" fontId="11" fillId="0" borderId="26" xfId="4" applyNumberFormat="1" applyFont="1" applyFill="1" applyBorder="1" applyAlignment="1">
      <alignment horizontal="center" vertical="center"/>
    </xf>
    <xf numFmtId="49" fontId="11" fillId="0" borderId="14" xfId="4" applyNumberFormat="1" applyFont="1" applyFill="1" applyBorder="1" applyAlignment="1">
      <alignment horizontal="center" vertical="center"/>
    </xf>
    <xf numFmtId="49" fontId="11" fillId="0" borderId="15" xfId="4" applyNumberFormat="1" applyFont="1" applyFill="1" applyBorder="1" applyAlignment="1">
      <alignment horizontal="center" vertical="center"/>
    </xf>
    <xf numFmtId="169" fontId="11" fillId="0" borderId="43" xfId="1" applyNumberFormat="1" applyFont="1" applyBorder="1" applyAlignment="1">
      <alignment horizontal="center" vertical="center"/>
    </xf>
    <xf numFmtId="169" fontId="11" fillId="0" borderId="21" xfId="1" applyNumberFormat="1" applyFont="1" applyBorder="1" applyAlignment="1">
      <alignment horizontal="center" vertical="center"/>
    </xf>
    <xf numFmtId="0" fontId="13" fillId="0" borderId="43" xfId="0" applyFont="1" applyBorder="1" applyAlignment="1">
      <alignment horizontal="center" vertical="center"/>
    </xf>
    <xf numFmtId="49" fontId="10" fillId="0" borderId="26" xfId="4" applyNumberFormat="1" applyFont="1" applyFill="1" applyBorder="1" applyAlignment="1">
      <alignment horizontal="center" vertical="center"/>
    </xf>
    <xf numFmtId="0" fontId="13" fillId="0" borderId="46" xfId="0" applyFont="1" applyBorder="1" applyAlignment="1">
      <alignment horizontal="center" vertical="center"/>
    </xf>
    <xf numFmtId="49" fontId="10" fillId="0" borderId="14" xfId="4" applyNumberFormat="1" applyFont="1" applyFill="1" applyBorder="1" applyAlignment="1">
      <alignment horizontal="center" vertical="center"/>
    </xf>
    <xf numFmtId="49" fontId="11" fillId="0" borderId="8" xfId="4" applyNumberFormat="1" applyFont="1" applyFill="1" applyBorder="1" applyAlignment="1">
      <alignment horizontal="center" vertical="center"/>
    </xf>
    <xf numFmtId="0" fontId="13" fillId="0" borderId="96" xfId="0" applyFont="1" applyBorder="1" applyAlignment="1">
      <alignment horizontal="center" vertical="center"/>
    </xf>
    <xf numFmtId="0" fontId="13" fillId="0" borderId="49" xfId="0" applyFont="1" applyBorder="1" applyAlignment="1">
      <alignment horizontal="center" vertical="center"/>
    </xf>
    <xf numFmtId="169" fontId="11" fillId="0" borderId="38" xfId="1" applyNumberFormat="1" applyFont="1" applyBorder="1" applyAlignment="1">
      <alignment horizontal="center" vertical="center"/>
    </xf>
    <xf numFmtId="169" fontId="11" fillId="0" borderId="8" xfId="1" applyNumberFormat="1" applyFont="1" applyBorder="1" applyAlignment="1">
      <alignment horizontal="center" vertical="center"/>
    </xf>
    <xf numFmtId="169" fontId="11" fillId="0" borderId="26" xfId="1" applyNumberFormat="1" applyFont="1" applyBorder="1" applyAlignment="1">
      <alignment horizontal="center" vertical="center"/>
    </xf>
    <xf numFmtId="3" fontId="101" fillId="0" borderId="40" xfId="1" applyNumberFormat="1" applyFont="1" applyFill="1" applyBorder="1" applyAlignment="1">
      <alignment horizontal="center" vertical="center"/>
    </xf>
    <xf numFmtId="3" fontId="101" fillId="0" borderId="41" xfId="1" applyNumberFormat="1" applyFont="1" applyFill="1" applyBorder="1" applyAlignment="1">
      <alignment horizontal="center" vertical="center"/>
    </xf>
    <xf numFmtId="0" fontId="101" fillId="0" borderId="8" xfId="1" applyNumberFormat="1" applyFont="1" applyFill="1" applyBorder="1" applyAlignment="1">
      <alignment horizontal="center" vertical="center"/>
    </xf>
    <xf numFmtId="0" fontId="101" fillId="0" borderId="13" xfId="1" applyNumberFormat="1" applyFont="1" applyFill="1" applyBorder="1" applyAlignment="1">
      <alignment horizontal="center" vertical="center"/>
    </xf>
    <xf numFmtId="3" fontId="25" fillId="0" borderId="20" xfId="1" applyNumberFormat="1" applyFont="1" applyBorder="1" applyAlignment="1">
      <alignment horizontal="center"/>
    </xf>
    <xf numFmtId="3" fontId="25" fillId="0" borderId="22" xfId="1" applyNumberFormat="1" applyFont="1" applyBorder="1" applyAlignment="1">
      <alignment horizontal="center"/>
    </xf>
    <xf numFmtId="3" fontId="25" fillId="0" borderId="24" xfId="1" applyNumberFormat="1" applyFont="1" applyBorder="1" applyAlignment="1">
      <alignment horizontal="center"/>
    </xf>
    <xf numFmtId="0" fontId="30" fillId="2" borderId="2" xfId="2" applyFont="1" applyFill="1" applyBorder="1" applyAlignment="1">
      <alignment horizontal="center" vertical="center"/>
    </xf>
    <xf numFmtId="169" fontId="25" fillId="0" borderId="20" xfId="1" applyNumberFormat="1" applyFont="1" applyFill="1" applyBorder="1" applyAlignment="1">
      <alignment horizontal="center"/>
    </xf>
    <xf numFmtId="3" fontId="8" fillId="0" borderId="26" xfId="2" applyNumberFormat="1" applyFont="1" applyBorder="1" applyAlignment="1">
      <alignment horizontal="center" vertical="center"/>
    </xf>
    <xf numFmtId="169" fontId="25" fillId="0" borderId="22" xfId="1" applyNumberFormat="1" applyFont="1" applyFill="1" applyBorder="1" applyAlignment="1">
      <alignment horizontal="center"/>
    </xf>
    <xf numFmtId="169" fontId="25" fillId="0" borderId="24" xfId="1" applyNumberFormat="1" applyFont="1" applyFill="1" applyBorder="1" applyAlignment="1">
      <alignment horizontal="center"/>
    </xf>
    <xf numFmtId="3" fontId="8" fillId="2" borderId="2" xfId="2" applyNumberFormat="1" applyFont="1" applyFill="1" applyBorder="1" applyAlignment="1">
      <alignment horizontal="center" vertical="center"/>
    </xf>
    <xf numFmtId="169" fontId="8" fillId="2" borderId="2" xfId="2" applyNumberFormat="1" applyFont="1" applyFill="1" applyBorder="1" applyAlignment="1">
      <alignment horizontal="center" vertical="center"/>
    </xf>
    <xf numFmtId="3" fontId="11" fillId="8" borderId="26" xfId="4" applyNumberFormat="1" applyFont="1" applyFill="1" applyBorder="1" applyAlignment="1">
      <alignment horizontal="center"/>
    </xf>
    <xf numFmtId="3" fontId="11" fillId="8" borderId="14" xfId="4" applyNumberFormat="1" applyFont="1" applyFill="1" applyBorder="1" applyAlignment="1">
      <alignment horizontal="center"/>
    </xf>
    <xf numFmtId="0" fontId="22" fillId="2" borderId="1" xfId="2" applyFont="1" applyFill="1" applyBorder="1" applyAlignment="1">
      <alignment horizontal="center" vertical="center"/>
    </xf>
    <xf numFmtId="3" fontId="10" fillId="7" borderId="21" xfId="3" applyNumberFormat="1" applyFont="1" applyFill="1" applyBorder="1" applyAlignment="1">
      <alignment horizontal="right"/>
    </xf>
    <xf numFmtId="3" fontId="10" fillId="7" borderId="43" xfId="3" applyNumberFormat="1" applyFont="1" applyFill="1" applyBorder="1" applyAlignment="1">
      <alignment horizontal="right"/>
    </xf>
    <xf numFmtId="3" fontId="10" fillId="7" borderId="26" xfId="3" applyNumberFormat="1" applyFont="1" applyFill="1" applyBorder="1" applyAlignment="1">
      <alignment horizontal="right"/>
    </xf>
    <xf numFmtId="3" fontId="10" fillId="7" borderId="14" xfId="4" applyNumberFormat="1" applyFont="1" applyFill="1" applyBorder="1" applyAlignment="1">
      <alignment horizontal="right"/>
    </xf>
    <xf numFmtId="3" fontId="10" fillId="7" borderId="14" xfId="3" applyNumberFormat="1" applyFont="1" applyFill="1" applyBorder="1" applyAlignment="1">
      <alignment horizontal="right"/>
    </xf>
    <xf numFmtId="3" fontId="13" fillId="9" borderId="28" xfId="0" applyNumberFormat="1" applyFont="1" applyFill="1" applyBorder="1" applyAlignment="1">
      <alignment horizontal="right"/>
    </xf>
    <xf numFmtId="3" fontId="11" fillId="7" borderId="40" xfId="4" applyNumberFormat="1" applyFont="1" applyFill="1" applyBorder="1" applyAlignment="1">
      <alignment horizontal="center"/>
    </xf>
    <xf numFmtId="3" fontId="11" fillId="7" borderId="27" xfId="4" applyNumberFormat="1" applyFont="1" applyFill="1" applyBorder="1" applyAlignment="1">
      <alignment horizontal="center"/>
    </xf>
    <xf numFmtId="3" fontId="11" fillId="7" borderId="42" xfId="4" applyNumberFormat="1" applyFont="1" applyFill="1" applyBorder="1" applyAlignment="1">
      <alignment horizontal="center"/>
    </xf>
    <xf numFmtId="49" fontId="10" fillId="7" borderId="42" xfId="4" applyNumberFormat="1" applyFont="1" applyFill="1" applyBorder="1" applyAlignment="1">
      <alignment horizontal="center"/>
    </xf>
    <xf numFmtId="3" fontId="10" fillId="7" borderId="43" xfId="3" applyNumberFormat="1" applyFont="1" applyFill="1" applyBorder="1"/>
    <xf numFmtId="3" fontId="28" fillId="9" borderId="28" xfId="0" applyNumberFormat="1" applyFont="1" applyFill="1" applyBorder="1"/>
    <xf numFmtId="3" fontId="10" fillId="7" borderId="39" xfId="3" applyNumberFormat="1" applyFont="1" applyFill="1" applyBorder="1"/>
    <xf numFmtId="3" fontId="10" fillId="7" borderId="40" xfId="3" applyNumberFormat="1" applyFont="1" applyFill="1" applyBorder="1"/>
    <xf numFmtId="3" fontId="10" fillId="7" borderId="41" xfId="3" applyNumberFormat="1" applyFont="1" applyFill="1" applyBorder="1"/>
    <xf numFmtId="3" fontId="10" fillId="7" borderId="8" xfId="3" applyNumberFormat="1" applyFont="1" applyFill="1" applyBorder="1" applyAlignment="1">
      <alignment horizontal="center"/>
    </xf>
    <xf numFmtId="3" fontId="10" fillId="0" borderId="43" xfId="1" applyNumberFormat="1" applyFont="1" applyFill="1" applyBorder="1" applyAlignment="1">
      <alignment horizontal="right" vertical="center"/>
    </xf>
    <xf numFmtId="3" fontId="10" fillId="0" borderId="48" xfId="1" applyNumberFormat="1" applyFont="1" applyFill="1" applyBorder="1" applyAlignment="1">
      <alignment horizontal="right" vertical="center"/>
    </xf>
    <xf numFmtId="3" fontId="10" fillId="0" borderId="49" xfId="1" applyNumberFormat="1" applyFont="1" applyFill="1" applyBorder="1" applyAlignment="1">
      <alignment horizontal="right" vertical="center"/>
    </xf>
    <xf numFmtId="3" fontId="60" fillId="0" borderId="21" xfId="1" applyNumberFormat="1" applyFont="1" applyBorder="1" applyAlignment="1">
      <alignment horizontal="center" vertical="center"/>
    </xf>
    <xf numFmtId="3" fontId="60" fillId="0" borderId="26" xfId="1" applyNumberFormat="1" applyFont="1" applyBorder="1" applyAlignment="1">
      <alignment horizontal="center" vertical="center"/>
    </xf>
    <xf numFmtId="3" fontId="60" fillId="0" borderId="14" xfId="1" applyNumberFormat="1" applyFont="1" applyBorder="1" applyAlignment="1">
      <alignment horizontal="center" vertical="center"/>
    </xf>
    <xf numFmtId="3" fontId="60" fillId="0" borderId="25" xfId="1" applyNumberFormat="1" applyFont="1" applyBorder="1" applyAlignment="1">
      <alignment horizontal="center" vertical="center"/>
    </xf>
    <xf numFmtId="3" fontId="60" fillId="0" borderId="48" xfId="1" applyNumberFormat="1" applyFont="1" applyBorder="1" applyAlignment="1">
      <alignment horizontal="center" vertical="center"/>
    </xf>
    <xf numFmtId="3" fontId="60" fillId="0" borderId="49" xfId="1" applyNumberFormat="1" applyFont="1" applyBorder="1" applyAlignment="1">
      <alignment horizontal="center" vertical="center"/>
    </xf>
    <xf numFmtId="3" fontId="28" fillId="0" borderId="21" xfId="1" applyNumberFormat="1" applyFont="1" applyBorder="1" applyAlignment="1">
      <alignment horizontal="center" vertical="center"/>
    </xf>
    <xf numFmtId="3" fontId="28" fillId="0" borderId="26" xfId="1" applyNumberFormat="1" applyFont="1" applyBorder="1" applyAlignment="1">
      <alignment horizontal="center" vertical="center"/>
    </xf>
    <xf numFmtId="3" fontId="28" fillId="0" borderId="14" xfId="1" applyNumberFormat="1" applyFont="1" applyBorder="1" applyAlignment="1">
      <alignment horizontal="center" vertical="center"/>
    </xf>
    <xf numFmtId="3" fontId="28" fillId="7" borderId="43" xfId="3" applyNumberFormat="1" applyFont="1" applyFill="1" applyBorder="1"/>
    <xf numFmtId="3" fontId="8" fillId="4" borderId="3" xfId="2" applyNumberFormat="1" applyFont="1" applyFill="1" applyBorder="1" applyAlignment="1">
      <alignment horizontal="center" vertical="center"/>
    </xf>
    <xf numFmtId="169" fontId="27" fillId="0" borderId="26" xfId="1" applyNumberFormat="1" applyFont="1" applyBorder="1" applyAlignment="1">
      <alignment horizontal="center" vertical="center"/>
    </xf>
    <xf numFmtId="169" fontId="27" fillId="0" borderId="14" xfId="1" applyNumberFormat="1" applyFont="1" applyBorder="1" applyAlignment="1">
      <alignment horizontal="center" vertical="center"/>
    </xf>
    <xf numFmtId="3" fontId="10" fillId="0" borderId="117" xfId="3" applyNumberFormat="1" applyFont="1" applyBorder="1" applyAlignment="1">
      <alignment horizontal="center" vertical="center"/>
    </xf>
    <xf numFmtId="3" fontId="10" fillId="0" borderId="113" xfId="3" applyNumberFormat="1" applyFont="1" applyBorder="1" applyAlignment="1">
      <alignment horizontal="center" vertical="center" wrapText="1"/>
    </xf>
    <xf numFmtId="3" fontId="93" fillId="0" borderId="146" xfId="1" applyNumberFormat="1" applyFont="1" applyFill="1" applyBorder="1" applyAlignment="1">
      <alignment horizontal="center" vertical="center"/>
    </xf>
    <xf numFmtId="3" fontId="10" fillId="0" borderId="147" xfId="3" applyNumberFormat="1" applyFont="1" applyBorder="1" applyAlignment="1">
      <alignment horizontal="center" vertical="center"/>
    </xf>
    <xf numFmtId="3" fontId="10" fillId="0" borderId="148" xfId="3" applyNumberFormat="1" applyFont="1" applyBorder="1" applyAlignment="1">
      <alignment horizontal="center" vertical="center" wrapText="1"/>
    </xf>
    <xf numFmtId="3" fontId="93" fillId="0" borderId="149" xfId="1" applyNumberFormat="1" applyFont="1" applyFill="1" applyBorder="1" applyAlignment="1">
      <alignment horizontal="center" vertical="center"/>
    </xf>
    <xf numFmtId="3" fontId="10" fillId="0" borderId="150" xfId="3" applyNumberFormat="1" applyFont="1" applyBorder="1" applyAlignment="1">
      <alignment horizontal="center" vertical="center"/>
    </xf>
    <xf numFmtId="3" fontId="10" fillId="0" borderId="151" xfId="3" applyNumberFormat="1" applyFont="1" applyBorder="1" applyAlignment="1">
      <alignment horizontal="center" vertical="center" wrapText="1"/>
    </xf>
    <xf numFmtId="3" fontId="22" fillId="0" borderId="26" xfId="1" applyNumberFormat="1" applyFont="1" applyFill="1" applyBorder="1" applyAlignment="1">
      <alignment horizontal="center" vertical="center"/>
    </xf>
    <xf numFmtId="3" fontId="22" fillId="0" borderId="14" xfId="1" applyNumberFormat="1" applyFont="1" applyFill="1" applyBorder="1" applyAlignment="1">
      <alignment horizontal="center" vertical="center"/>
    </xf>
    <xf numFmtId="3" fontId="22" fillId="0" borderId="26" xfId="4" applyNumberFormat="1" applyFont="1" applyFill="1" applyBorder="1" applyAlignment="1">
      <alignment horizontal="center" vertical="center"/>
    </xf>
    <xf numFmtId="3" fontId="22" fillId="0" borderId="14" xfId="4" applyNumberFormat="1" applyFont="1" applyFill="1" applyBorder="1" applyAlignment="1">
      <alignment horizontal="center" vertical="center"/>
    </xf>
    <xf numFmtId="166" fontId="11" fillId="0" borderId="99" xfId="3" applyNumberFormat="1" applyFont="1" applyBorder="1" applyAlignment="1">
      <alignment horizontal="left" vertical="top" wrapText="1"/>
    </xf>
    <xf numFmtId="49" fontId="8" fillId="0" borderId="52" xfId="4" applyNumberFormat="1" applyFont="1" applyFill="1" applyBorder="1" applyAlignment="1">
      <alignment horizontal="center"/>
    </xf>
    <xf numFmtId="165" fontId="11" fillId="5" borderId="56" xfId="3" applyNumberFormat="1" applyFont="1" applyFill="1" applyBorder="1" applyAlignment="1">
      <alignment horizontal="center"/>
    </xf>
    <xf numFmtId="166" fontId="65" fillId="5" borderId="152" xfId="3" applyNumberFormat="1" applyFont="1" applyFill="1" applyBorder="1" applyAlignment="1">
      <alignment horizontal="left" vertical="center" wrapText="1"/>
    </xf>
    <xf numFmtId="166" fontId="11" fillId="5" borderId="152" xfId="3" applyNumberFormat="1" applyFont="1" applyFill="1" applyBorder="1" applyAlignment="1">
      <alignment horizontal="center" vertical="center" wrapText="1"/>
    </xf>
    <xf numFmtId="165" fontId="10" fillId="0" borderId="57" xfId="3" applyNumberFormat="1" applyFont="1" applyBorder="1" applyAlignment="1">
      <alignment horizontal="center"/>
    </xf>
    <xf numFmtId="166" fontId="11" fillId="0" borderId="89" xfId="3" applyNumberFormat="1" applyFont="1" applyBorder="1" applyAlignment="1">
      <alignment horizontal="left" vertical="top" wrapText="1"/>
    </xf>
    <xf numFmtId="49" fontId="8" fillId="7" borderId="57" xfId="4" applyNumberFormat="1" applyFont="1" applyFill="1" applyBorder="1" applyAlignment="1">
      <alignment horizontal="center"/>
    </xf>
    <xf numFmtId="49" fontId="8" fillId="7" borderId="50" xfId="4" applyNumberFormat="1" applyFont="1" applyFill="1" applyBorder="1" applyAlignment="1">
      <alignment horizontal="center"/>
    </xf>
    <xf numFmtId="166" fontId="11" fillId="5" borderId="152" xfId="3" applyNumberFormat="1" applyFont="1" applyFill="1" applyBorder="1" applyAlignment="1">
      <alignment horizontal="left" vertical="center" wrapText="1"/>
    </xf>
    <xf numFmtId="166" fontId="11" fillId="0" borderId="89" xfId="3" applyNumberFormat="1" applyFont="1" applyBorder="1" applyAlignment="1">
      <alignment horizontal="left" vertical="center" wrapText="1"/>
    </xf>
    <xf numFmtId="165" fontId="10" fillId="0" borderId="38" xfId="3" applyNumberFormat="1" applyFont="1" applyBorder="1" applyAlignment="1">
      <alignment horizontal="center"/>
    </xf>
    <xf numFmtId="165" fontId="10" fillId="0" borderId="19" xfId="3" applyNumberFormat="1" applyFont="1" applyBorder="1" applyAlignment="1">
      <alignment horizontal="center"/>
    </xf>
    <xf numFmtId="165" fontId="11" fillId="7" borderId="19" xfId="3" applyNumberFormat="1" applyFont="1" applyFill="1" applyBorder="1" applyAlignment="1">
      <alignment horizontal="center"/>
    </xf>
    <xf numFmtId="3" fontId="10" fillId="0" borderId="153" xfId="3" applyNumberFormat="1" applyFont="1" applyBorder="1" applyAlignment="1">
      <alignment horizontal="center"/>
    </xf>
    <xf numFmtId="3" fontId="10" fillId="0" borderId="154" xfId="3" applyNumberFormat="1" applyFont="1" applyBorder="1" applyAlignment="1">
      <alignment horizontal="center" vertical="center" wrapText="1"/>
    </xf>
    <xf numFmtId="3" fontId="10" fillId="0" borderId="155" xfId="3" applyNumberFormat="1" applyFont="1" applyBorder="1" applyAlignment="1">
      <alignment horizontal="center" vertical="center"/>
    </xf>
    <xf numFmtId="3" fontId="10" fillId="0" borderId="156" xfId="3" applyNumberFormat="1" applyFont="1" applyBorder="1" applyAlignment="1">
      <alignment horizontal="center" vertical="center" wrapText="1"/>
    </xf>
    <xf numFmtId="3" fontId="10" fillId="0" borderId="156" xfId="3" applyNumberFormat="1" applyFont="1" applyBorder="1" applyAlignment="1">
      <alignment horizontal="center" vertical="center"/>
    </xf>
    <xf numFmtId="3" fontId="10" fillId="0" borderId="157" xfId="3" applyNumberFormat="1" applyFont="1" applyBorder="1" applyAlignment="1">
      <alignment horizontal="center" vertical="center"/>
    </xf>
    <xf numFmtId="3" fontId="10" fillId="0" borderId="158" xfId="3" applyNumberFormat="1" applyFont="1" applyBorder="1" applyAlignment="1">
      <alignment horizontal="center" vertical="center" wrapText="1"/>
    </xf>
    <xf numFmtId="3" fontId="93" fillId="0" borderId="159" xfId="1" applyNumberFormat="1" applyFont="1" applyFill="1" applyBorder="1" applyAlignment="1">
      <alignment horizontal="center" vertical="center"/>
    </xf>
    <xf numFmtId="3" fontId="93" fillId="0" borderId="160" xfId="1" applyNumberFormat="1" applyFont="1" applyFill="1" applyBorder="1" applyAlignment="1">
      <alignment horizontal="center" vertical="center"/>
    </xf>
    <xf numFmtId="3" fontId="93" fillId="0" borderId="161" xfId="1" applyNumberFormat="1" applyFont="1" applyFill="1" applyBorder="1" applyAlignment="1">
      <alignment horizontal="center" vertical="center"/>
    </xf>
    <xf numFmtId="3" fontId="22" fillId="7" borderId="26" xfId="1" applyNumberFormat="1" applyFont="1" applyFill="1" applyBorder="1" applyAlignment="1">
      <alignment horizontal="center" vertical="center"/>
    </xf>
    <xf numFmtId="3" fontId="11" fillId="0" borderId="26" xfId="4" applyNumberFormat="1" applyFont="1" applyFill="1" applyBorder="1" applyAlignment="1">
      <alignment horizontal="center" vertical="center"/>
    </xf>
    <xf numFmtId="3" fontId="11" fillId="0" borderId="14" xfId="4" applyNumberFormat="1" applyFont="1" applyFill="1" applyBorder="1" applyAlignment="1">
      <alignment horizontal="center" vertical="center"/>
    </xf>
    <xf numFmtId="165" fontId="10" fillId="0" borderId="21" xfId="3" applyNumberFormat="1" applyFont="1" applyBorder="1" applyAlignment="1">
      <alignment horizontal="left" vertical="top" wrapText="1"/>
    </xf>
    <xf numFmtId="165" fontId="10" fillId="0" borderId="26" xfId="3" applyNumberFormat="1" applyFont="1" applyBorder="1" applyAlignment="1">
      <alignment horizontal="left" vertical="center" wrapText="1"/>
    </xf>
    <xf numFmtId="165" fontId="10" fillId="0" borderId="26" xfId="3" applyNumberFormat="1" applyFont="1" applyBorder="1" applyAlignment="1">
      <alignment horizontal="left" vertical="top" wrapText="1"/>
    </xf>
    <xf numFmtId="165" fontId="10" fillId="0" borderId="26" xfId="3" applyNumberFormat="1" applyFont="1" applyBorder="1" applyAlignment="1">
      <alignment horizontal="center" vertical="top" wrapText="1"/>
    </xf>
    <xf numFmtId="165" fontId="10" fillId="0" borderId="14" xfId="3" applyNumberFormat="1" applyFont="1" applyBorder="1" applyAlignment="1">
      <alignment horizontal="left" vertical="center" wrapText="1"/>
    </xf>
    <xf numFmtId="3" fontId="22" fillId="0" borderId="133" xfId="4" applyNumberFormat="1" applyFont="1" applyFill="1" applyBorder="1" applyAlignment="1">
      <alignment horizontal="center" vertical="center"/>
    </xf>
    <xf numFmtId="3" fontId="22" fillId="0" borderId="133" xfId="4" applyNumberFormat="1" applyFont="1" applyFill="1" applyBorder="1" applyAlignment="1">
      <alignment horizontal="center"/>
    </xf>
    <xf numFmtId="3" fontId="10" fillId="0" borderId="147" xfId="3" applyNumberFormat="1" applyFont="1" applyBorder="1" applyAlignment="1">
      <alignment horizontal="center"/>
    </xf>
    <xf numFmtId="3" fontId="10" fillId="0" borderId="150" xfId="3" applyNumberFormat="1" applyFont="1" applyBorder="1" applyAlignment="1">
      <alignment horizontal="center"/>
    </xf>
    <xf numFmtId="165" fontId="10" fillId="0" borderId="50" xfId="3" applyNumberFormat="1" applyFont="1" applyBorder="1" applyAlignment="1">
      <alignment horizontal="center" vertical="center" wrapText="1"/>
    </xf>
    <xf numFmtId="169" fontId="10" fillId="0" borderId="39" xfId="1" applyNumberFormat="1" applyFont="1" applyFill="1" applyBorder="1" applyAlignment="1">
      <alignment horizontal="right" vertical="center"/>
    </xf>
    <xf numFmtId="49" fontId="10" fillId="0" borderId="26" xfId="4" applyNumberFormat="1" applyFont="1" applyFill="1" applyBorder="1" applyAlignment="1">
      <alignment horizontal="right" vertical="center"/>
    </xf>
    <xf numFmtId="49" fontId="10" fillId="0" borderId="14" xfId="4" applyNumberFormat="1" applyFont="1" applyFill="1" applyBorder="1" applyAlignment="1">
      <alignment horizontal="right" vertical="center"/>
    </xf>
    <xf numFmtId="3" fontId="96" fillId="8" borderId="21" xfId="4" applyNumberFormat="1" applyFont="1" applyFill="1" applyBorder="1" applyAlignment="1">
      <alignment horizontal="center"/>
    </xf>
    <xf numFmtId="3" fontId="96" fillId="8" borderId="26" xfId="4" applyNumberFormat="1" applyFont="1" applyFill="1" applyBorder="1" applyAlignment="1">
      <alignment horizontal="center"/>
    </xf>
    <xf numFmtId="3" fontId="96" fillId="8" borderId="14" xfId="4" applyNumberFormat="1" applyFont="1" applyFill="1" applyBorder="1" applyAlignment="1">
      <alignment horizontal="center"/>
    </xf>
    <xf numFmtId="1" fontId="11" fillId="0" borderId="8" xfId="4" applyNumberFormat="1" applyFont="1" applyFill="1" applyBorder="1" applyAlignment="1">
      <alignment horizontal="center" vertical="center"/>
    </xf>
    <xf numFmtId="1" fontId="11" fillId="0" borderId="13" xfId="4" applyNumberFormat="1" applyFont="1" applyFill="1" applyBorder="1" applyAlignment="1">
      <alignment horizontal="center" vertical="center"/>
    </xf>
    <xf numFmtId="165" fontId="10" fillId="5" borderId="6" xfId="3" applyNumberFormat="1" applyFont="1" applyFill="1" applyBorder="1" applyAlignment="1">
      <alignment horizontal="left" vertical="center" wrapText="1"/>
    </xf>
    <xf numFmtId="3" fontId="0" fillId="0" borderId="2" xfId="0" applyNumberFormat="1" applyBorder="1"/>
    <xf numFmtId="3" fontId="8" fillId="7" borderId="22" xfId="2" applyNumberFormat="1" applyFont="1" applyFill="1" applyBorder="1" applyAlignment="1">
      <alignment horizontal="center"/>
    </xf>
    <xf numFmtId="3" fontId="28" fillId="9" borderId="20" xfId="0" applyNumberFormat="1" applyFont="1" applyFill="1" applyBorder="1" applyAlignment="1">
      <alignment horizontal="center"/>
    </xf>
    <xf numFmtId="3" fontId="28" fillId="9" borderId="23" xfId="0" applyNumberFormat="1" applyFont="1" applyFill="1" applyBorder="1" applyAlignment="1">
      <alignment horizontal="center"/>
    </xf>
    <xf numFmtId="3" fontId="28" fillId="9" borderId="15" xfId="0" applyNumberFormat="1" applyFont="1" applyFill="1" applyBorder="1" applyAlignment="1">
      <alignment horizontal="center"/>
    </xf>
    <xf numFmtId="3" fontId="10" fillId="0" borderId="15" xfId="4" applyNumberFormat="1" applyFont="1" applyFill="1" applyBorder="1" applyAlignment="1">
      <alignment horizontal="center" vertical="center"/>
    </xf>
    <xf numFmtId="3" fontId="8" fillId="7" borderId="8" xfId="2" applyNumberFormat="1" applyFont="1" applyFill="1" applyBorder="1" applyAlignment="1">
      <alignment horizontal="center"/>
    </xf>
    <xf numFmtId="3" fontId="8" fillId="7" borderId="13" xfId="2" applyNumberFormat="1" applyFont="1" applyFill="1" applyBorder="1" applyAlignment="1">
      <alignment horizontal="center"/>
    </xf>
    <xf numFmtId="3" fontId="8" fillId="7" borderId="37" xfId="2" applyNumberFormat="1" applyFont="1" applyFill="1" applyBorder="1" applyAlignment="1">
      <alignment horizontal="center"/>
    </xf>
    <xf numFmtId="3" fontId="27" fillId="7" borderId="21" xfId="2" applyNumberFormat="1" applyFont="1" applyFill="1" applyBorder="1" applyAlignment="1">
      <alignment horizontal="center" vertical="center"/>
    </xf>
    <xf numFmtId="3" fontId="11" fillId="0" borderId="9" xfId="4" applyNumberFormat="1" applyFont="1" applyFill="1" applyBorder="1" applyAlignment="1">
      <alignment horizontal="center"/>
    </xf>
    <xf numFmtId="3" fontId="8" fillId="2" borderId="19" xfId="2" applyNumberFormat="1" applyFont="1" applyFill="1" applyBorder="1" applyAlignment="1">
      <alignment horizontal="center" vertical="center"/>
    </xf>
    <xf numFmtId="3" fontId="22" fillId="0" borderId="48" xfId="2" applyNumberFormat="1" applyFont="1" applyBorder="1" applyAlignment="1">
      <alignment horizontal="center" vertical="center"/>
    </xf>
    <xf numFmtId="169" fontId="11" fillId="0" borderId="39" xfId="1" applyNumberFormat="1" applyFont="1" applyFill="1" applyBorder="1" applyAlignment="1">
      <alignment horizontal="right" vertical="center"/>
    </xf>
    <xf numFmtId="1" fontId="10" fillId="0" borderId="26" xfId="3" applyNumberFormat="1" applyFont="1" applyBorder="1" applyAlignment="1">
      <alignment horizontal="center"/>
    </xf>
    <xf numFmtId="1" fontId="10" fillId="0" borderId="14" xfId="3" applyNumberFormat="1" applyFont="1" applyBorder="1" applyAlignment="1">
      <alignment horizontal="center"/>
    </xf>
    <xf numFmtId="3" fontId="10" fillId="7" borderId="35" xfId="4" applyNumberFormat="1" applyFont="1" applyFill="1" applyBorder="1" applyAlignment="1">
      <alignment horizontal="right"/>
    </xf>
    <xf numFmtId="3" fontId="11" fillId="2" borderId="2" xfId="2" applyNumberFormat="1" applyFont="1" applyFill="1" applyBorder="1" applyAlignment="1">
      <alignment horizontal="center" vertical="center"/>
    </xf>
    <xf numFmtId="3" fontId="29" fillId="2" borderId="19" xfId="2" applyNumberFormat="1" applyFont="1" applyFill="1" applyBorder="1" applyAlignment="1">
      <alignment horizontal="center" vertical="center"/>
    </xf>
    <xf numFmtId="3" fontId="28" fillId="0" borderId="13" xfId="3" applyNumberFormat="1" applyFont="1" applyBorder="1" applyAlignment="1">
      <alignment horizontal="center"/>
    </xf>
    <xf numFmtId="3" fontId="59" fillId="7" borderId="20" xfId="3" applyNumberFormat="1" applyFont="1" applyFill="1" applyBorder="1" applyAlignment="1">
      <alignment horizontal="right" vertical="center"/>
    </xf>
    <xf numFmtId="3" fontId="10" fillId="7" borderId="48" xfId="4" applyNumberFormat="1" applyFont="1" applyFill="1" applyBorder="1" applyAlignment="1">
      <alignment horizontal="right" vertical="center"/>
    </xf>
    <xf numFmtId="3" fontId="10" fillId="7" borderId="49" xfId="4" applyNumberFormat="1" applyFont="1" applyFill="1" applyBorder="1" applyAlignment="1">
      <alignment horizontal="right" vertical="center"/>
    </xf>
    <xf numFmtId="3" fontId="59" fillId="7" borderId="20" xfId="4" applyNumberFormat="1" applyFont="1" applyFill="1" applyBorder="1" applyAlignment="1">
      <alignment horizontal="right" vertical="center"/>
    </xf>
    <xf numFmtId="3" fontId="59" fillId="7" borderId="22" xfId="4" applyNumberFormat="1" applyFont="1" applyFill="1" applyBorder="1" applyAlignment="1">
      <alignment horizontal="right" vertical="center"/>
    </xf>
    <xf numFmtId="3" fontId="59" fillId="7" borderId="24" xfId="4" applyNumberFormat="1" applyFont="1" applyFill="1" applyBorder="1" applyAlignment="1">
      <alignment horizontal="right" vertical="center"/>
    </xf>
    <xf numFmtId="3" fontId="30" fillId="7" borderId="47" xfId="2" applyNumberFormat="1" applyFont="1" applyFill="1" applyBorder="1" applyAlignment="1">
      <alignment horizontal="left" vertical="center" wrapText="1"/>
    </xf>
    <xf numFmtId="3" fontId="29" fillId="0" borderId="26" xfId="1" applyNumberFormat="1" applyFont="1" applyFill="1" applyBorder="1" applyAlignment="1">
      <alignment horizontal="center" vertical="center"/>
    </xf>
    <xf numFmtId="3" fontId="29" fillId="0" borderId="14" xfId="1" applyNumberFormat="1" applyFont="1" applyFill="1" applyBorder="1" applyAlignment="1">
      <alignment horizontal="center" vertical="center"/>
    </xf>
    <xf numFmtId="1" fontId="10" fillId="0" borderId="37" xfId="2" applyNumberFormat="1" applyFont="1" applyBorder="1" applyAlignment="1">
      <alignment horizontal="center"/>
    </xf>
    <xf numFmtId="3" fontId="11" fillId="0" borderId="80" xfId="4" applyNumberFormat="1" applyFont="1" applyFill="1" applyBorder="1" applyAlignment="1">
      <alignment horizontal="center"/>
    </xf>
    <xf numFmtId="3" fontId="11" fillId="0" borderId="153" xfId="4" applyNumberFormat="1" applyFont="1" applyFill="1" applyBorder="1" applyAlignment="1">
      <alignment horizontal="center"/>
    </xf>
    <xf numFmtId="3" fontId="11" fillId="0" borderId="154" xfId="4" applyNumberFormat="1" applyFont="1" applyFill="1" applyBorder="1" applyAlignment="1">
      <alignment horizontal="center"/>
    </xf>
    <xf numFmtId="3" fontId="11" fillId="0" borderId="47" xfId="4" applyNumberFormat="1" applyFont="1" applyFill="1" applyBorder="1" applyAlignment="1">
      <alignment horizontal="center"/>
    </xf>
    <xf numFmtId="3" fontId="11" fillId="0" borderId="155" xfId="4" applyNumberFormat="1" applyFont="1" applyFill="1" applyBorder="1" applyAlignment="1">
      <alignment horizontal="center"/>
    </xf>
    <xf numFmtId="3" fontId="11" fillId="0" borderId="156" xfId="4" applyNumberFormat="1" applyFont="1" applyFill="1" applyBorder="1" applyAlignment="1">
      <alignment horizontal="center"/>
    </xf>
    <xf numFmtId="3" fontId="11" fillId="0" borderId="164" xfId="4" applyNumberFormat="1" applyFont="1" applyFill="1" applyBorder="1" applyAlignment="1">
      <alignment horizontal="center"/>
    </xf>
    <xf numFmtId="3" fontId="11" fillId="0" borderId="157" xfId="4" applyNumberFormat="1" applyFont="1" applyFill="1" applyBorder="1" applyAlignment="1">
      <alignment horizontal="center"/>
    </xf>
    <xf numFmtId="3" fontId="11" fillId="0" borderId="158" xfId="4" applyNumberFormat="1" applyFont="1" applyFill="1" applyBorder="1" applyAlignment="1">
      <alignment horizontal="center"/>
    </xf>
    <xf numFmtId="3" fontId="93" fillId="2" borderId="4" xfId="2" applyNumberFormat="1" applyFont="1" applyFill="1" applyBorder="1"/>
    <xf numFmtId="3" fontId="93" fillId="2" borderId="46" xfId="2" applyNumberFormat="1" applyFont="1" applyFill="1" applyBorder="1"/>
    <xf numFmtId="169" fontId="28" fillId="0" borderId="26" xfId="1" applyNumberFormat="1" applyFont="1" applyFill="1" applyBorder="1" applyAlignment="1">
      <alignment horizontal="center" vertical="center"/>
    </xf>
    <xf numFmtId="169" fontId="28" fillId="0" borderId="21" xfId="1" applyNumberFormat="1" applyFont="1" applyFill="1" applyBorder="1" applyAlignment="1">
      <alignment horizontal="center" vertical="center"/>
    </xf>
    <xf numFmtId="169" fontId="28" fillId="0" borderId="14" xfId="1" applyNumberFormat="1" applyFont="1" applyFill="1" applyBorder="1" applyAlignment="1">
      <alignment horizontal="center" vertical="center"/>
    </xf>
    <xf numFmtId="3" fontId="96" fillId="7" borderId="90" xfId="4" applyNumberFormat="1" applyFont="1" applyFill="1" applyBorder="1" applyAlignment="1">
      <alignment horizontal="center" vertical="center"/>
    </xf>
    <xf numFmtId="49" fontId="30" fillId="0" borderId="5" xfId="2" applyNumberFormat="1" applyFont="1" applyBorder="1" applyAlignment="1">
      <alignment horizontal="left" vertical="center" wrapText="1"/>
    </xf>
    <xf numFmtId="49" fontId="27" fillId="0" borderId="42" xfId="2" applyNumberFormat="1" applyFont="1" applyBorder="1" applyAlignment="1">
      <alignment horizontal="left" vertical="center" wrapText="1"/>
    </xf>
    <xf numFmtId="49" fontId="27" fillId="0" borderId="41" xfId="2" applyNumberFormat="1" applyFont="1" applyBorder="1" applyAlignment="1">
      <alignment horizontal="left" vertical="center" wrapText="1"/>
    </xf>
    <xf numFmtId="0" fontId="17" fillId="6" borderId="1" xfId="0" applyFont="1" applyFill="1" applyBorder="1" applyAlignment="1">
      <alignment horizontal="center"/>
    </xf>
    <xf numFmtId="0" fontId="17" fillId="6" borderId="2" xfId="0" applyFont="1" applyFill="1" applyBorder="1" applyAlignment="1">
      <alignment horizontal="center"/>
    </xf>
    <xf numFmtId="0" fontId="17" fillId="6" borderId="6" xfId="0" applyFont="1" applyFill="1" applyBorder="1" applyAlignment="1">
      <alignment horizontal="center"/>
    </xf>
    <xf numFmtId="3" fontId="10" fillId="0" borderId="38" xfId="2" applyNumberFormat="1" applyFont="1" applyBorder="1" applyAlignment="1">
      <alignment horizontal="center" vertical="center"/>
    </xf>
    <xf numFmtId="3" fontId="10" fillId="0" borderId="7" xfId="2" applyNumberFormat="1" applyFont="1" applyBorder="1" applyAlignment="1">
      <alignment horizontal="center" vertical="center"/>
    </xf>
    <xf numFmtId="3" fontId="10" fillId="0" borderId="13" xfId="2" applyNumberFormat="1" applyFont="1" applyBorder="1" applyAlignment="1">
      <alignment horizontal="center" vertical="center"/>
    </xf>
    <xf numFmtId="0" fontId="60" fillId="0" borderId="38" xfId="0" applyFont="1" applyBorder="1" applyAlignment="1">
      <alignment horizontal="left" vertical="top" wrapText="1"/>
    </xf>
    <xf numFmtId="0" fontId="60" fillId="0" borderId="7" xfId="0" applyFont="1" applyBorder="1" applyAlignment="1">
      <alignment horizontal="left" vertical="top" wrapText="1"/>
    </xf>
    <xf numFmtId="0" fontId="60" fillId="0" borderId="13" xfId="0" applyFont="1" applyBorder="1" applyAlignment="1">
      <alignment horizontal="left" vertical="top" wrapText="1"/>
    </xf>
    <xf numFmtId="49" fontId="30" fillId="0" borderId="38" xfId="2" applyNumberFormat="1" applyFont="1" applyBorder="1" applyAlignment="1">
      <alignment horizontal="left" vertical="top" wrapText="1"/>
    </xf>
    <xf numFmtId="49" fontId="30" fillId="0" borderId="7" xfId="2" applyNumberFormat="1" applyFont="1" applyBorder="1" applyAlignment="1">
      <alignment horizontal="left" vertical="top" wrapText="1"/>
    </xf>
    <xf numFmtId="49" fontId="30" fillId="0" borderId="13" xfId="2" applyNumberFormat="1" applyFont="1" applyBorder="1" applyAlignment="1">
      <alignment horizontal="left" vertical="top" wrapText="1"/>
    </xf>
    <xf numFmtId="0" fontId="15" fillId="7" borderId="90" xfId="0" applyFont="1" applyFill="1" applyBorder="1" applyAlignment="1">
      <alignment horizontal="center" vertical="center" wrapText="1"/>
    </xf>
    <xf numFmtId="49" fontId="10" fillId="0" borderId="38" xfId="2" applyNumberFormat="1" applyFont="1" applyBorder="1" applyAlignment="1">
      <alignment horizontal="center" vertical="center"/>
    </xf>
    <xf numFmtId="49" fontId="10" fillId="0" borderId="7" xfId="2" applyNumberFormat="1" applyFont="1" applyBorder="1" applyAlignment="1">
      <alignment horizontal="center" vertical="center"/>
    </xf>
    <xf numFmtId="49" fontId="10" fillId="0" borderId="13" xfId="2" applyNumberFormat="1" applyFont="1" applyBorder="1" applyAlignment="1">
      <alignment horizontal="center" vertical="center"/>
    </xf>
    <xf numFmtId="49" fontId="26" fillId="0" borderId="38" xfId="2" applyNumberFormat="1" applyFont="1" applyBorder="1" applyAlignment="1">
      <alignment horizontal="center" vertical="center"/>
    </xf>
    <xf numFmtId="49" fontId="26" fillId="0" borderId="7" xfId="2" applyNumberFormat="1" applyFont="1" applyBorder="1" applyAlignment="1">
      <alignment horizontal="center" vertical="center"/>
    </xf>
    <xf numFmtId="49" fontId="26" fillId="0" borderId="13" xfId="2" applyNumberFormat="1" applyFont="1" applyBorder="1" applyAlignment="1">
      <alignment horizontal="center" vertical="center"/>
    </xf>
    <xf numFmtId="3" fontId="26" fillId="0" borderId="38" xfId="2" applyNumberFormat="1" applyFont="1" applyBorder="1" applyAlignment="1">
      <alignment horizontal="center" vertical="center"/>
    </xf>
    <xf numFmtId="3" fontId="26" fillId="0" borderId="7" xfId="2" applyNumberFormat="1" applyFont="1" applyBorder="1" applyAlignment="1">
      <alignment horizontal="center" vertical="center"/>
    </xf>
    <xf numFmtId="3" fontId="26" fillId="0" borderId="13" xfId="2" applyNumberFormat="1" applyFont="1" applyBorder="1" applyAlignment="1">
      <alignment horizontal="center" vertical="center"/>
    </xf>
    <xf numFmtId="0" fontId="15" fillId="8" borderId="3" xfId="0" applyFont="1" applyFill="1" applyBorder="1" applyAlignment="1">
      <alignment horizontal="center" vertical="center"/>
    </xf>
    <xf numFmtId="0" fontId="15" fillId="8" borderId="5" xfId="0" applyFont="1" applyFill="1" applyBorder="1" applyAlignment="1">
      <alignment horizontal="center" vertical="center"/>
    </xf>
    <xf numFmtId="0" fontId="15" fillId="8" borderId="9" xfId="0" applyFont="1" applyFill="1" applyBorder="1" applyAlignment="1">
      <alignment horizontal="center" vertical="center"/>
    </xf>
    <xf numFmtId="0" fontId="15" fillId="8" borderId="42" xfId="0" applyFont="1" applyFill="1" applyBorder="1" applyAlignment="1">
      <alignment horizontal="center" vertical="center"/>
    </xf>
    <xf numFmtId="0" fontId="15" fillId="8" borderId="15" xfId="0" applyFont="1" applyFill="1" applyBorder="1" applyAlignment="1">
      <alignment horizontal="center" vertical="center"/>
    </xf>
    <xf numFmtId="0" fontId="15" fillId="8" borderId="41" xfId="0" applyFont="1" applyFill="1" applyBorder="1" applyAlignment="1">
      <alignment horizontal="center" vertical="center"/>
    </xf>
    <xf numFmtId="0" fontId="60" fillId="0" borderId="38" xfId="0" applyFont="1" applyBorder="1" applyAlignment="1">
      <alignment horizontal="center" vertical="center" wrapText="1"/>
    </xf>
    <xf numFmtId="0" fontId="60" fillId="0" borderId="7" xfId="0" applyFont="1" applyBorder="1" applyAlignment="1">
      <alignment horizontal="center" vertical="center" wrapText="1"/>
    </xf>
    <xf numFmtId="0" fontId="60" fillId="0" borderId="13" xfId="0" applyFont="1" applyBorder="1" applyAlignment="1">
      <alignment horizontal="center" vertical="center" wrapText="1"/>
    </xf>
    <xf numFmtId="166" fontId="30" fillId="0" borderId="38" xfId="3" applyNumberFormat="1" applyFont="1" applyBorder="1" applyAlignment="1">
      <alignment horizontal="left" vertical="top" wrapText="1"/>
    </xf>
    <xf numFmtId="166" fontId="30" fillId="0" borderId="7" xfId="3" applyNumberFormat="1" applyFont="1" applyBorder="1" applyAlignment="1">
      <alignment horizontal="left" vertical="top" wrapText="1"/>
    </xf>
    <xf numFmtId="166" fontId="30" fillId="0" borderId="13" xfId="3" applyNumberFormat="1" applyFont="1" applyBorder="1" applyAlignment="1">
      <alignment horizontal="left" vertical="top" wrapText="1"/>
    </xf>
    <xf numFmtId="3" fontId="16" fillId="7" borderId="90" xfId="4" applyNumberFormat="1" applyFont="1" applyFill="1" applyBorder="1" applyAlignment="1">
      <alignment horizontal="center" vertical="center" wrapText="1"/>
    </xf>
    <xf numFmtId="3" fontId="16" fillId="7" borderId="123" xfId="4" applyNumberFormat="1" applyFont="1" applyFill="1" applyBorder="1" applyAlignment="1">
      <alignment horizontal="center" vertical="center"/>
    </xf>
    <xf numFmtId="3" fontId="16" fillId="7" borderId="141" xfId="4" applyNumberFormat="1" applyFont="1" applyFill="1" applyBorder="1" applyAlignment="1">
      <alignment horizontal="center" vertical="center"/>
    </xf>
    <xf numFmtId="3" fontId="16" fillId="7" borderId="134" xfId="4" applyNumberFormat="1" applyFont="1" applyFill="1" applyBorder="1" applyAlignment="1">
      <alignment horizontal="center" vertical="center"/>
    </xf>
    <xf numFmtId="3" fontId="11" fillId="7" borderId="38" xfId="2" applyNumberFormat="1" applyFont="1" applyFill="1" applyBorder="1" applyAlignment="1">
      <alignment horizontal="left" vertical="center"/>
    </xf>
    <xf numFmtId="3" fontId="11" fillId="7" borderId="7" xfId="2" applyNumberFormat="1" applyFont="1" applyFill="1" applyBorder="1" applyAlignment="1">
      <alignment horizontal="left" vertical="center"/>
    </xf>
    <xf numFmtId="3" fontId="11" fillId="7" borderId="13" xfId="2" applyNumberFormat="1" applyFont="1" applyFill="1" applyBorder="1" applyAlignment="1">
      <alignment horizontal="left" vertical="center"/>
    </xf>
    <xf numFmtId="0" fontId="15" fillId="7" borderId="94" xfId="0" applyFont="1" applyFill="1" applyBorder="1" applyAlignment="1">
      <alignment horizontal="center" vertical="center" wrapText="1"/>
    </xf>
    <xf numFmtId="3" fontId="96" fillId="7" borderId="90" xfId="4" applyNumberFormat="1" applyFont="1" applyFill="1" applyBorder="1" applyAlignment="1">
      <alignment horizontal="center" vertical="center" wrapText="1"/>
    </xf>
    <xf numFmtId="3" fontId="26" fillId="7" borderId="38" xfId="2" applyNumberFormat="1" applyFont="1" applyFill="1" applyBorder="1" applyAlignment="1">
      <alignment horizontal="center" vertical="center"/>
    </xf>
    <xf numFmtId="3" fontId="26" fillId="7" borderId="7" xfId="2" applyNumberFormat="1" applyFont="1" applyFill="1" applyBorder="1" applyAlignment="1">
      <alignment horizontal="center" vertical="center"/>
    </xf>
    <xf numFmtId="3" fontId="26" fillId="7" borderId="13" xfId="2" applyNumberFormat="1" applyFont="1" applyFill="1" applyBorder="1" applyAlignment="1">
      <alignment horizontal="center" vertical="center"/>
    </xf>
    <xf numFmtId="3" fontId="30" fillId="0" borderId="5" xfId="2" applyNumberFormat="1" applyFont="1" applyBorder="1" applyAlignment="1">
      <alignment horizontal="left" vertical="top" wrapText="1"/>
    </xf>
    <xf numFmtId="3" fontId="30" fillId="0" borderId="42" xfId="2" applyNumberFormat="1" applyFont="1" applyBorder="1" applyAlignment="1">
      <alignment horizontal="left" vertical="top" wrapText="1"/>
    </xf>
    <xf numFmtId="3" fontId="30" fillId="0" borderId="41" xfId="2" applyNumberFormat="1" applyFont="1" applyBorder="1" applyAlignment="1">
      <alignment horizontal="left" vertical="top" wrapText="1"/>
    </xf>
    <xf numFmtId="3" fontId="10" fillId="0" borderId="38" xfId="2" applyNumberFormat="1" applyFont="1" applyBorder="1" applyAlignment="1">
      <alignment horizontal="left" vertical="center"/>
    </xf>
    <xf numFmtId="3" fontId="10" fillId="0" borderId="7" xfId="2" applyNumberFormat="1" applyFont="1" applyBorder="1" applyAlignment="1">
      <alignment horizontal="left" vertical="center"/>
    </xf>
    <xf numFmtId="3" fontId="10" fillId="0" borderId="13" xfId="2" applyNumberFormat="1" applyFont="1" applyBorder="1" applyAlignment="1">
      <alignment horizontal="left" vertical="center"/>
    </xf>
    <xf numFmtId="3" fontId="10" fillId="0" borderId="38" xfId="2" applyNumberFormat="1" applyFont="1" applyBorder="1" applyAlignment="1">
      <alignment horizontal="left" vertical="center" wrapText="1"/>
    </xf>
    <xf numFmtId="3" fontId="10" fillId="0" borderId="7" xfId="2" applyNumberFormat="1" applyFont="1" applyBorder="1" applyAlignment="1">
      <alignment horizontal="left" vertical="center" wrapText="1"/>
    </xf>
    <xf numFmtId="3" fontId="10" fillId="0" borderId="13" xfId="2" applyNumberFormat="1" applyFont="1" applyBorder="1" applyAlignment="1">
      <alignment horizontal="left" vertical="center" wrapText="1"/>
    </xf>
    <xf numFmtId="3" fontId="10" fillId="0" borderId="38" xfId="2" applyNumberFormat="1" applyFont="1" applyBorder="1" applyAlignment="1">
      <alignment horizontal="left" vertical="top" wrapText="1"/>
    </xf>
    <xf numFmtId="3" fontId="10" fillId="0" borderId="7" xfId="2" applyNumberFormat="1" applyFont="1" applyBorder="1" applyAlignment="1">
      <alignment horizontal="left" vertical="top" wrapText="1"/>
    </xf>
    <xf numFmtId="3" fontId="10" fillId="0" borderId="13" xfId="2" applyNumberFormat="1" applyFont="1" applyBorder="1" applyAlignment="1">
      <alignment horizontal="left" vertical="top" wrapText="1"/>
    </xf>
    <xf numFmtId="0" fontId="10" fillId="0" borderId="38" xfId="1" applyNumberFormat="1" applyFont="1" applyFill="1" applyBorder="1" applyAlignment="1">
      <alignment horizontal="center" vertical="center"/>
    </xf>
    <xf numFmtId="0" fontId="10" fillId="0" borderId="7" xfId="1" applyNumberFormat="1" applyFont="1" applyFill="1" applyBorder="1" applyAlignment="1">
      <alignment horizontal="center" vertical="center"/>
    </xf>
    <xf numFmtId="0" fontId="10" fillId="0" borderId="13" xfId="1" applyNumberFormat="1" applyFont="1" applyFill="1" applyBorder="1" applyAlignment="1">
      <alignment horizontal="center" vertical="center"/>
    </xf>
    <xf numFmtId="166" fontId="30" fillId="7" borderId="38" xfId="3" applyNumberFormat="1" applyFont="1" applyFill="1" applyBorder="1" applyAlignment="1">
      <alignment horizontal="left" vertical="top" wrapText="1"/>
    </xf>
    <xf numFmtId="166" fontId="30" fillId="7" borderId="7" xfId="3" applyNumberFormat="1" applyFont="1" applyFill="1" applyBorder="1" applyAlignment="1">
      <alignment horizontal="left" vertical="top" wrapText="1"/>
    </xf>
    <xf numFmtId="166" fontId="30" fillId="7" borderId="13" xfId="3" applyNumberFormat="1" applyFont="1" applyFill="1" applyBorder="1" applyAlignment="1">
      <alignment horizontal="left" vertical="top" wrapText="1"/>
    </xf>
    <xf numFmtId="165" fontId="10" fillId="7" borderId="38" xfId="3" applyNumberFormat="1" applyFont="1" applyFill="1" applyBorder="1" applyAlignment="1">
      <alignment horizontal="center"/>
    </xf>
    <xf numFmtId="165" fontId="10" fillId="7" borderId="7" xfId="3" applyNumberFormat="1" applyFont="1" applyFill="1" applyBorder="1" applyAlignment="1">
      <alignment horizontal="center"/>
    </xf>
    <xf numFmtId="165" fontId="10" fillId="7" borderId="13" xfId="3" applyNumberFormat="1" applyFont="1" applyFill="1" applyBorder="1" applyAlignment="1">
      <alignment horizontal="center"/>
    </xf>
    <xf numFmtId="0" fontId="10" fillId="7" borderId="38" xfId="1" applyNumberFormat="1" applyFont="1" applyFill="1" applyBorder="1" applyAlignment="1">
      <alignment horizontal="center" vertical="center"/>
    </xf>
    <xf numFmtId="0" fontId="10" fillId="7" borderId="7" xfId="1" applyNumberFormat="1" applyFont="1" applyFill="1" applyBorder="1" applyAlignment="1">
      <alignment horizontal="center" vertical="center"/>
    </xf>
    <xf numFmtId="0" fontId="10" fillId="7" borderId="13" xfId="1" applyNumberFormat="1" applyFont="1" applyFill="1" applyBorder="1" applyAlignment="1">
      <alignment horizontal="center" vertical="center"/>
    </xf>
    <xf numFmtId="49" fontId="30" fillId="0" borderId="38" xfId="2" applyNumberFormat="1" applyFont="1" applyBorder="1" applyAlignment="1">
      <alignment horizontal="center" vertical="center"/>
    </xf>
    <xf numFmtId="49" fontId="30" fillId="0" borderId="7" xfId="2" applyNumberFormat="1" applyFont="1" applyBorder="1" applyAlignment="1">
      <alignment horizontal="center" vertical="center"/>
    </xf>
    <xf numFmtId="49" fontId="30" fillId="0" borderId="13" xfId="2" applyNumberFormat="1" applyFont="1" applyBorder="1" applyAlignment="1">
      <alignment horizontal="center" vertical="center"/>
    </xf>
    <xf numFmtId="3" fontId="30" fillId="0" borderId="38" xfId="2" applyNumberFormat="1" applyFont="1" applyBorder="1" applyAlignment="1">
      <alignment horizontal="center" vertical="center"/>
    </xf>
    <xf numFmtId="3" fontId="30" fillId="0" borderId="7" xfId="2" applyNumberFormat="1" applyFont="1" applyBorder="1" applyAlignment="1">
      <alignment horizontal="center" vertical="center"/>
    </xf>
    <xf numFmtId="3" fontId="30" fillId="0" borderId="13" xfId="2" applyNumberFormat="1" applyFont="1" applyBorder="1" applyAlignment="1">
      <alignment horizontal="center" vertical="center"/>
    </xf>
    <xf numFmtId="166" fontId="26" fillId="7" borderId="38" xfId="3" applyNumberFormat="1" applyFont="1" applyFill="1" applyBorder="1" applyAlignment="1">
      <alignment horizontal="center" vertical="center"/>
    </xf>
    <xf numFmtId="166" fontId="26" fillId="7" borderId="7" xfId="3" applyNumberFormat="1" applyFont="1" applyFill="1" applyBorder="1" applyAlignment="1">
      <alignment horizontal="center" vertical="center"/>
    </xf>
    <xf numFmtId="166" fontId="26" fillId="7" borderId="13" xfId="3" applyNumberFormat="1" applyFont="1" applyFill="1" applyBorder="1" applyAlignment="1">
      <alignment horizontal="center" vertical="center"/>
    </xf>
    <xf numFmtId="165" fontId="10" fillId="0" borderId="3" xfId="0" applyNumberFormat="1" applyFont="1" applyBorder="1" applyAlignment="1">
      <alignment horizontal="center" vertical="center"/>
    </xf>
    <xf numFmtId="165" fontId="10" fillId="0" borderId="9" xfId="0" applyNumberFormat="1" applyFont="1" applyBorder="1" applyAlignment="1">
      <alignment horizontal="center" vertical="center"/>
    </xf>
    <xf numFmtId="165" fontId="10" fillId="0" borderId="15" xfId="0" applyNumberFormat="1" applyFont="1" applyBorder="1" applyAlignment="1">
      <alignment horizontal="center" vertical="center"/>
    </xf>
    <xf numFmtId="166" fontId="10" fillId="0" borderId="38" xfId="0" applyNumberFormat="1" applyFont="1" applyBorder="1" applyAlignment="1">
      <alignment horizontal="center" vertical="center"/>
    </xf>
    <xf numFmtId="166" fontId="10" fillId="0" borderId="7" xfId="0" applyNumberFormat="1" applyFont="1" applyBorder="1" applyAlignment="1">
      <alignment horizontal="center" vertical="center"/>
    </xf>
    <xf numFmtId="166" fontId="10" fillId="0" borderId="13" xfId="0" applyNumberFormat="1" applyFont="1" applyBorder="1" applyAlignment="1">
      <alignment horizontal="center" vertical="center"/>
    </xf>
    <xf numFmtId="3" fontId="102" fillId="0" borderId="5" xfId="2" applyNumberFormat="1" applyFont="1" applyBorder="1" applyAlignment="1">
      <alignment horizontal="left" vertical="center" wrapText="1"/>
    </xf>
    <xf numFmtId="3" fontId="102" fillId="0" borderId="42" xfId="2" applyNumberFormat="1" applyFont="1" applyBorder="1" applyAlignment="1">
      <alignment horizontal="left" vertical="center" wrapText="1"/>
    </xf>
    <xf numFmtId="3" fontId="102" fillId="0" borderId="41" xfId="2" applyNumberFormat="1" applyFont="1" applyBorder="1" applyAlignment="1">
      <alignment horizontal="left" vertical="center" wrapText="1"/>
    </xf>
    <xf numFmtId="3" fontId="30" fillId="0" borderId="55" xfId="2" applyNumberFormat="1" applyFont="1" applyBorder="1" applyAlignment="1">
      <alignment horizontal="left" vertical="top" wrapText="1"/>
    </xf>
    <xf numFmtId="3" fontId="30" fillId="0" borderId="54" xfId="2" applyNumberFormat="1" applyFont="1" applyBorder="1" applyAlignment="1">
      <alignment horizontal="left" vertical="top" wrapText="1"/>
    </xf>
    <xf numFmtId="3" fontId="30" fillId="0" borderId="45" xfId="2" applyNumberFormat="1" applyFont="1" applyBorder="1" applyAlignment="1">
      <alignment horizontal="left" vertical="top" wrapText="1"/>
    </xf>
    <xf numFmtId="166" fontId="11" fillId="0" borderId="38" xfId="3" applyNumberFormat="1" applyFont="1" applyBorder="1" applyAlignment="1">
      <alignment horizontal="left" vertical="top" wrapText="1"/>
    </xf>
    <xf numFmtId="166" fontId="11" fillId="0" borderId="7" xfId="3" applyNumberFormat="1" applyFont="1" applyBorder="1" applyAlignment="1">
      <alignment horizontal="left" vertical="top" wrapText="1"/>
    </xf>
    <xf numFmtId="166" fontId="11" fillId="0" borderId="13" xfId="3" applyNumberFormat="1" applyFont="1" applyBorder="1" applyAlignment="1">
      <alignment horizontal="left" vertical="top" wrapText="1"/>
    </xf>
    <xf numFmtId="0" fontId="105" fillId="0" borderId="4" xfId="0" applyFont="1" applyBorder="1" applyAlignment="1">
      <alignment horizontal="center" vertical="center" wrapText="1"/>
    </xf>
    <xf numFmtId="0" fontId="105" fillId="0" borderId="0" xfId="0" applyFont="1" applyAlignment="1">
      <alignment horizontal="center" vertical="center" wrapText="1"/>
    </xf>
    <xf numFmtId="0" fontId="105" fillId="0" borderId="46" xfId="0" applyFont="1" applyBorder="1" applyAlignment="1">
      <alignment horizontal="center" vertical="center" wrapText="1"/>
    </xf>
    <xf numFmtId="165" fontId="30" fillId="0" borderId="38" xfId="3" applyNumberFormat="1" applyFont="1" applyBorder="1" applyAlignment="1">
      <alignment horizontal="left" vertical="top" wrapText="1"/>
    </xf>
    <xf numFmtId="165" fontId="30" fillId="0" borderId="7" xfId="3" applyNumberFormat="1" applyFont="1" applyBorder="1" applyAlignment="1">
      <alignment horizontal="left" vertical="top"/>
    </xf>
    <xf numFmtId="3" fontId="26" fillId="0" borderId="38" xfId="2" applyNumberFormat="1" applyFont="1" applyBorder="1" applyAlignment="1">
      <alignment horizontal="left" vertical="top" wrapText="1"/>
    </xf>
    <xf numFmtId="3" fontId="26" fillId="0" borderId="7" xfId="2" applyNumberFormat="1" applyFont="1" applyBorder="1" applyAlignment="1">
      <alignment horizontal="left" vertical="top" wrapText="1"/>
    </xf>
    <xf numFmtId="3" fontId="26" fillId="0" borderId="13" xfId="2" applyNumberFormat="1" applyFont="1" applyBorder="1" applyAlignment="1">
      <alignment horizontal="left" vertical="top" wrapText="1"/>
    </xf>
    <xf numFmtId="3" fontId="11" fillId="7" borderId="38" xfId="3" applyNumberFormat="1" applyFont="1" applyFill="1" applyBorder="1" applyAlignment="1">
      <alignment horizontal="center" wrapText="1"/>
    </xf>
    <xf numFmtId="3" fontId="11" fillId="7" borderId="7" xfId="3" applyNumberFormat="1" applyFont="1" applyFill="1" applyBorder="1" applyAlignment="1">
      <alignment horizontal="center" wrapText="1"/>
    </xf>
    <xf numFmtId="3" fontId="11" fillId="7" borderId="13" xfId="3" applyNumberFormat="1" applyFont="1" applyFill="1" applyBorder="1" applyAlignment="1">
      <alignment horizontal="center" wrapText="1"/>
    </xf>
    <xf numFmtId="1" fontId="22" fillId="0" borderId="38" xfId="2" applyNumberFormat="1" applyFont="1" applyBorder="1" applyAlignment="1">
      <alignment horizontal="center" vertical="top" wrapText="1"/>
    </xf>
    <xf numFmtId="1" fontId="22" fillId="0" borderId="7" xfId="2" applyNumberFormat="1" applyFont="1" applyBorder="1" applyAlignment="1">
      <alignment horizontal="center" vertical="top" wrapText="1"/>
    </xf>
    <xf numFmtId="1" fontId="22" fillId="0" borderId="13" xfId="2" applyNumberFormat="1" applyFont="1" applyBorder="1" applyAlignment="1">
      <alignment horizontal="center" vertical="top" wrapText="1"/>
    </xf>
    <xf numFmtId="3" fontId="5" fillId="0" borderId="5" xfId="2" applyNumberFormat="1" applyBorder="1" applyAlignment="1">
      <alignment horizontal="left" vertical="top" wrapText="1"/>
    </xf>
    <xf numFmtId="3" fontId="5" fillId="0" borderId="42" xfId="2" applyNumberFormat="1" applyBorder="1" applyAlignment="1">
      <alignment horizontal="left" vertical="top" wrapText="1"/>
    </xf>
    <xf numFmtId="3" fontId="5" fillId="0" borderId="41" xfId="2" applyNumberFormat="1" applyBorder="1" applyAlignment="1">
      <alignment horizontal="left" vertical="top" wrapText="1"/>
    </xf>
    <xf numFmtId="166" fontId="11" fillId="7" borderId="5" xfId="3" applyNumberFormat="1" applyFont="1" applyFill="1" applyBorder="1" applyAlignment="1">
      <alignment horizontal="left" vertical="center" wrapText="1"/>
    </xf>
    <xf numFmtId="166" fontId="11" fillId="7" borderId="42" xfId="3" applyNumberFormat="1" applyFont="1" applyFill="1" applyBorder="1" applyAlignment="1">
      <alignment horizontal="left" vertical="center" wrapText="1"/>
    </xf>
    <xf numFmtId="166" fontId="11" fillId="7" borderId="128" xfId="3" applyNumberFormat="1" applyFont="1" applyFill="1" applyBorder="1" applyAlignment="1">
      <alignment horizontal="left" vertical="center" wrapText="1"/>
    </xf>
    <xf numFmtId="166" fontId="30" fillId="7" borderId="129" xfId="3" applyNumberFormat="1" applyFont="1" applyFill="1" applyBorder="1" applyAlignment="1">
      <alignment horizontal="left" vertical="center" wrapText="1"/>
    </xf>
    <xf numFmtId="166" fontId="30" fillId="7" borderId="42" xfId="3" applyNumberFormat="1" applyFont="1" applyFill="1" applyBorder="1" applyAlignment="1">
      <alignment horizontal="left" vertical="center" wrapText="1"/>
    </xf>
    <xf numFmtId="166" fontId="30" fillId="7" borderId="41" xfId="3" applyNumberFormat="1" applyFont="1" applyFill="1" applyBorder="1" applyAlignment="1">
      <alignment horizontal="left" vertical="center" wrapText="1"/>
    </xf>
    <xf numFmtId="0" fontId="11" fillId="0" borderId="38" xfId="1" applyNumberFormat="1" applyFont="1" applyFill="1" applyBorder="1" applyAlignment="1">
      <alignment horizontal="center" vertical="center"/>
    </xf>
    <xf numFmtId="0" fontId="11" fillId="0" borderId="7" xfId="1" applyNumberFormat="1" applyFont="1" applyFill="1" applyBorder="1" applyAlignment="1">
      <alignment horizontal="center" vertical="center"/>
    </xf>
    <xf numFmtId="0" fontId="11" fillId="0" borderId="13" xfId="1" applyNumberFormat="1" applyFont="1" applyFill="1" applyBorder="1" applyAlignment="1">
      <alignment horizontal="center" vertical="center"/>
    </xf>
    <xf numFmtId="166" fontId="5" fillId="0" borderId="38" xfId="3" applyNumberFormat="1" applyFont="1" applyBorder="1" applyAlignment="1">
      <alignment horizontal="left" vertical="top" wrapText="1"/>
    </xf>
    <xf numFmtId="166" fontId="5" fillId="0" borderId="7" xfId="3" applyNumberFormat="1" applyFont="1" applyBorder="1" applyAlignment="1">
      <alignment horizontal="left" vertical="top" wrapText="1"/>
    </xf>
    <xf numFmtId="166" fontId="5" fillId="0" borderId="13" xfId="3" applyNumberFormat="1" applyFont="1" applyBorder="1" applyAlignment="1">
      <alignment horizontal="left" vertical="top" wrapText="1"/>
    </xf>
    <xf numFmtId="166" fontId="102" fillId="0" borderId="38" xfId="3" applyNumberFormat="1" applyFont="1" applyBorder="1" applyAlignment="1">
      <alignment horizontal="left" vertical="top" wrapText="1"/>
    </xf>
    <xf numFmtId="166" fontId="102" fillId="0" borderId="7" xfId="3" applyNumberFormat="1" applyFont="1" applyBorder="1" applyAlignment="1">
      <alignment horizontal="left" vertical="top" wrapText="1"/>
    </xf>
    <xf numFmtId="166" fontId="102" fillId="0" borderId="13" xfId="3" applyNumberFormat="1" applyFont="1" applyBorder="1" applyAlignment="1">
      <alignment horizontal="left" vertical="top" wrapText="1"/>
    </xf>
    <xf numFmtId="165" fontId="5" fillId="7" borderId="130" xfId="3" applyNumberFormat="1" applyFont="1" applyFill="1" applyBorder="1" applyAlignment="1">
      <alignment horizontal="left" vertical="top" wrapText="1"/>
    </xf>
    <xf numFmtId="165" fontId="5" fillId="7" borderId="131" xfId="3" applyNumberFormat="1" applyFont="1" applyFill="1" applyBorder="1" applyAlignment="1">
      <alignment horizontal="left" vertical="top" wrapText="1"/>
    </xf>
    <xf numFmtId="165" fontId="5" fillId="7" borderId="132" xfId="3" applyNumberFormat="1" applyFont="1" applyFill="1" applyBorder="1" applyAlignment="1">
      <alignment horizontal="left" vertical="top" wrapText="1"/>
    </xf>
    <xf numFmtId="166" fontId="11" fillId="0" borderId="38" xfId="3" applyNumberFormat="1" applyFont="1" applyBorder="1" applyAlignment="1">
      <alignment horizontal="center" vertical="top" wrapText="1"/>
    </xf>
    <xf numFmtId="166" fontId="11" fillId="0" borderId="7" xfId="3" applyNumberFormat="1" applyFont="1" applyBorder="1" applyAlignment="1">
      <alignment horizontal="center" vertical="top" wrapText="1"/>
    </xf>
    <xf numFmtId="166" fontId="11" fillId="0" borderId="13" xfId="3" applyNumberFormat="1" applyFont="1" applyBorder="1" applyAlignment="1">
      <alignment horizontal="center" vertical="top" wrapText="1"/>
    </xf>
    <xf numFmtId="165" fontId="103" fillId="0" borderId="38" xfId="3" applyNumberFormat="1" applyFont="1" applyBorder="1" applyAlignment="1">
      <alignment horizontal="left" vertical="top" wrapText="1"/>
    </xf>
    <xf numFmtId="165" fontId="103" fillId="0" borderId="7" xfId="3" applyNumberFormat="1" applyFont="1" applyBorder="1" applyAlignment="1">
      <alignment horizontal="left" vertical="top" wrapText="1"/>
    </xf>
    <xf numFmtId="165" fontId="103" fillId="0" borderId="13" xfId="3" applyNumberFormat="1" applyFont="1" applyBorder="1" applyAlignment="1">
      <alignment horizontal="left" vertical="top" wrapText="1"/>
    </xf>
    <xf numFmtId="166" fontId="30" fillId="0" borderId="5" xfId="3" applyNumberFormat="1" applyFont="1" applyBorder="1" applyAlignment="1">
      <alignment horizontal="left" vertical="top" wrapText="1"/>
    </xf>
    <xf numFmtId="166" fontId="30" fillId="0" borderId="42" xfId="3" applyNumberFormat="1" applyFont="1" applyBorder="1" applyAlignment="1">
      <alignment horizontal="left" vertical="top" wrapText="1"/>
    </xf>
    <xf numFmtId="166" fontId="30" fillId="0" borderId="41" xfId="3" applyNumberFormat="1" applyFont="1" applyBorder="1" applyAlignment="1">
      <alignment horizontal="left" vertical="top" wrapText="1"/>
    </xf>
    <xf numFmtId="165" fontId="30" fillId="0" borderId="5" xfId="3" applyNumberFormat="1" applyFont="1" applyBorder="1" applyAlignment="1">
      <alignment horizontal="left" vertical="top" wrapText="1"/>
    </xf>
    <xf numFmtId="165" fontId="30" fillId="0" borderId="42" xfId="3" applyNumberFormat="1" applyFont="1" applyBorder="1" applyAlignment="1">
      <alignment horizontal="left" vertical="top" wrapText="1"/>
    </xf>
    <xf numFmtId="165" fontId="30" fillId="0" borderId="41" xfId="3" applyNumberFormat="1" applyFont="1" applyBorder="1" applyAlignment="1">
      <alignment horizontal="left" vertical="top" wrapText="1"/>
    </xf>
    <xf numFmtId="3" fontId="30" fillId="0" borderId="38" xfId="3" applyNumberFormat="1" applyFont="1" applyBorder="1" applyAlignment="1">
      <alignment horizontal="left" vertical="top" wrapText="1"/>
    </xf>
    <xf numFmtId="3" fontId="30" fillId="0" borderId="7" xfId="3" applyNumberFormat="1" applyFont="1" applyBorder="1" applyAlignment="1">
      <alignment horizontal="left" vertical="top" wrapText="1"/>
    </xf>
    <xf numFmtId="3" fontId="30" fillId="0" borderId="13" xfId="3" applyNumberFormat="1" applyFont="1" applyBorder="1" applyAlignment="1">
      <alignment horizontal="left" vertical="top" wrapText="1"/>
    </xf>
    <xf numFmtId="3" fontId="30" fillId="0" borderId="5" xfId="3" applyNumberFormat="1" applyFont="1" applyBorder="1" applyAlignment="1">
      <alignment horizontal="left" vertical="top" wrapText="1"/>
    </xf>
    <xf numFmtId="3" fontId="30" fillId="0" borderId="42" xfId="3" applyNumberFormat="1" applyFont="1" applyBorder="1" applyAlignment="1">
      <alignment horizontal="left" vertical="top" wrapText="1"/>
    </xf>
    <xf numFmtId="3" fontId="30" fillId="0" borderId="41" xfId="3" applyNumberFormat="1" applyFont="1" applyBorder="1" applyAlignment="1">
      <alignment horizontal="left" vertical="top"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6" xfId="0" applyFont="1" applyBorder="1" applyAlignment="1">
      <alignment horizontal="center" vertical="center" wrapText="1"/>
    </xf>
    <xf numFmtId="0" fontId="6" fillId="0" borderId="7" xfId="2" applyFont="1" applyBorder="1" applyAlignment="1">
      <alignment horizontal="center" wrapText="1"/>
    </xf>
    <xf numFmtId="0" fontId="6" fillId="0" borderId="13" xfId="2" applyFont="1" applyBorder="1" applyAlignment="1">
      <alignment horizontal="center" wrapText="1"/>
    </xf>
    <xf numFmtId="0" fontId="6" fillId="0" borderId="7" xfId="2" applyFont="1" applyBorder="1" applyAlignment="1">
      <alignment horizontal="center" vertical="center"/>
    </xf>
    <xf numFmtId="0" fontId="6" fillId="0" borderId="13" xfId="2" applyFont="1" applyBorder="1" applyAlignment="1">
      <alignment horizontal="center" vertical="center"/>
    </xf>
    <xf numFmtId="3" fontId="6" fillId="0" borderId="9" xfId="2" applyNumberFormat="1" applyFont="1" applyBorder="1" applyAlignment="1">
      <alignment horizontal="center" vertical="top" wrapText="1"/>
    </xf>
    <xf numFmtId="3" fontId="6" fillId="0" borderId="15" xfId="2" applyNumberFormat="1" applyFont="1" applyBorder="1" applyAlignment="1">
      <alignment horizontal="center" vertical="top" wrapText="1"/>
    </xf>
    <xf numFmtId="0" fontId="4" fillId="0" borderId="139" xfId="0" applyFont="1" applyBorder="1" applyAlignment="1">
      <alignment horizontal="center" vertical="center"/>
    </xf>
    <xf numFmtId="0" fontId="4" fillId="0" borderId="140" xfId="0" applyFont="1" applyBorder="1" applyAlignment="1">
      <alignment horizontal="center" vertical="center"/>
    </xf>
    <xf numFmtId="0" fontId="4" fillId="0" borderId="162" xfId="0" applyFont="1" applyBorder="1" applyAlignment="1">
      <alignment horizontal="center" vertical="center"/>
    </xf>
    <xf numFmtId="0" fontId="4" fillId="0" borderId="163" xfId="0" applyFont="1" applyBorder="1" applyAlignment="1">
      <alignment horizontal="center" vertical="center"/>
    </xf>
    <xf numFmtId="3" fontId="4" fillId="0" borderId="121" xfId="0" applyNumberFormat="1" applyFont="1" applyBorder="1" applyAlignment="1">
      <alignment horizontal="center" vertical="center"/>
    </xf>
    <xf numFmtId="3" fontId="4" fillId="0" borderId="122" xfId="0" applyNumberFormat="1" applyFont="1" applyBorder="1" applyAlignment="1">
      <alignment horizontal="center" vertical="center"/>
    </xf>
    <xf numFmtId="3" fontId="0" fillId="0" borderId="10" xfId="0" applyNumberFormat="1" applyBorder="1" applyAlignment="1">
      <alignment horizontal="center" vertical="center"/>
    </xf>
    <xf numFmtId="3" fontId="0" fillId="0" borderId="16" xfId="0" applyNumberFormat="1" applyBorder="1" applyAlignment="1">
      <alignment horizontal="center" vertical="center"/>
    </xf>
    <xf numFmtId="3" fontId="0" fillId="0" borderId="11" xfId="0" applyNumberFormat="1" applyBorder="1" applyAlignment="1">
      <alignment horizontal="center" vertical="center"/>
    </xf>
    <xf numFmtId="3" fontId="0" fillId="0" borderId="17" xfId="0" applyNumberFormat="1" applyBorder="1" applyAlignment="1">
      <alignment horizontal="center" vertical="center"/>
    </xf>
    <xf numFmtId="3" fontId="4" fillId="0" borderId="11" xfId="0" applyNumberFormat="1" applyFont="1" applyBorder="1" applyAlignment="1">
      <alignment horizontal="center" vertical="center"/>
    </xf>
    <xf numFmtId="3" fontId="4" fillId="0" borderId="17" xfId="0" applyNumberFormat="1" applyFont="1"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0" fillId="0" borderId="111" xfId="0" applyBorder="1" applyAlignment="1">
      <alignment horizontal="center" vertical="center"/>
    </xf>
    <xf numFmtId="0" fontId="0" fillId="0" borderId="112" xfId="0" applyBorder="1" applyAlignment="1">
      <alignment horizontal="center" vertical="center"/>
    </xf>
    <xf numFmtId="49" fontId="90" fillId="0" borderId="5" xfId="2" applyNumberFormat="1" applyFont="1" applyBorder="1" applyAlignment="1">
      <alignment horizontal="left" vertical="top" wrapText="1"/>
    </xf>
    <xf numFmtId="49" fontId="90" fillId="0" borderId="42" xfId="2" applyNumberFormat="1" applyFont="1" applyBorder="1" applyAlignment="1">
      <alignment horizontal="left" vertical="top" wrapText="1"/>
    </xf>
    <xf numFmtId="49" fontId="90" fillId="0" borderId="41" xfId="2" applyNumberFormat="1" applyFont="1" applyBorder="1" applyAlignment="1">
      <alignment horizontal="left" vertical="top" wrapText="1"/>
    </xf>
    <xf numFmtId="0" fontId="60" fillId="7" borderId="5" xfId="0" applyFont="1" applyFill="1" applyBorder="1" applyAlignment="1">
      <alignment horizontal="center" vertical="top" wrapText="1"/>
    </xf>
    <xf numFmtId="0" fontId="60" fillId="7" borderId="42" xfId="0" applyFont="1" applyFill="1" applyBorder="1" applyAlignment="1">
      <alignment horizontal="center" vertical="top" wrapText="1"/>
    </xf>
    <xf numFmtId="0" fontId="60" fillId="7" borderId="41" xfId="0" applyFont="1" applyFill="1" applyBorder="1" applyAlignment="1">
      <alignment horizontal="center" vertical="top" wrapText="1"/>
    </xf>
    <xf numFmtId="3" fontId="30" fillId="0" borderId="5" xfId="2" applyNumberFormat="1" applyFont="1" applyBorder="1" applyAlignment="1">
      <alignment horizontal="left" vertical="center" wrapText="1"/>
    </xf>
    <xf numFmtId="3" fontId="30" fillId="0" borderId="42" xfId="2" applyNumberFormat="1" applyFont="1" applyBorder="1" applyAlignment="1">
      <alignment horizontal="left" vertical="center" wrapText="1"/>
    </xf>
    <xf numFmtId="3" fontId="30" fillId="0" borderId="41" xfId="2" applyNumberFormat="1" applyFont="1" applyBorder="1" applyAlignment="1">
      <alignment horizontal="left" vertical="center" wrapText="1"/>
    </xf>
    <xf numFmtId="0" fontId="61" fillId="0" borderId="3" xfId="0" applyFont="1" applyBorder="1" applyAlignment="1">
      <alignment horizontal="center" wrapText="1"/>
    </xf>
    <xf numFmtId="0" fontId="61" fillId="0" borderId="4" xfId="0" applyFont="1" applyBorder="1" applyAlignment="1">
      <alignment horizontal="center" wrapText="1"/>
    </xf>
    <xf numFmtId="0" fontId="61" fillId="0" borderId="5" xfId="0" applyFont="1" applyBorder="1" applyAlignment="1">
      <alignment horizontal="center" wrapText="1"/>
    </xf>
    <xf numFmtId="0" fontId="61" fillId="0" borderId="3" xfId="0" applyFont="1" applyBorder="1" applyAlignment="1">
      <alignment horizontal="center" vertical="center"/>
    </xf>
    <xf numFmtId="0" fontId="61" fillId="0" borderId="4" xfId="0" applyFont="1" applyBorder="1" applyAlignment="1">
      <alignment horizontal="center" vertical="center"/>
    </xf>
    <xf numFmtId="0" fontId="61" fillId="0" borderId="5" xfId="0" applyFont="1" applyBorder="1" applyAlignment="1">
      <alignment horizontal="center" vertical="center"/>
    </xf>
    <xf numFmtId="165" fontId="10" fillId="0" borderId="5" xfId="3" applyNumberFormat="1" applyFont="1" applyBorder="1" applyAlignment="1">
      <alignment horizontal="left" vertical="top" wrapText="1"/>
    </xf>
    <xf numFmtId="165" fontId="10" fillId="0" borderId="42" xfId="3" applyNumberFormat="1" applyFont="1" applyBorder="1" applyAlignment="1">
      <alignment horizontal="left" vertical="top" wrapText="1"/>
    </xf>
    <xf numFmtId="165" fontId="10" fillId="0" borderId="41" xfId="3" applyNumberFormat="1" applyFont="1" applyBorder="1" applyAlignment="1">
      <alignment horizontal="left" vertical="top" wrapText="1"/>
    </xf>
    <xf numFmtId="166" fontId="30" fillId="0" borderId="38" xfId="3" applyNumberFormat="1" applyFont="1" applyBorder="1" applyAlignment="1">
      <alignment horizontal="left" vertical="center" wrapText="1"/>
    </xf>
    <xf numFmtId="166" fontId="30" fillId="0" borderId="7" xfId="3" applyNumberFormat="1" applyFont="1" applyBorder="1" applyAlignment="1">
      <alignment horizontal="left" vertical="center" wrapText="1"/>
    </xf>
    <xf numFmtId="166" fontId="30" fillId="0" borderId="13" xfId="3" applyNumberFormat="1" applyFont="1" applyBorder="1" applyAlignment="1">
      <alignment horizontal="left" vertical="center" wrapText="1"/>
    </xf>
    <xf numFmtId="166" fontId="5" fillId="0" borderId="5" xfId="3" applyNumberFormat="1" applyFont="1" applyBorder="1" applyAlignment="1">
      <alignment horizontal="left" vertical="top" wrapText="1"/>
    </xf>
    <xf numFmtId="166" fontId="5" fillId="0" borderId="42" xfId="3" applyNumberFormat="1" applyFont="1" applyBorder="1" applyAlignment="1">
      <alignment horizontal="left" vertical="top" wrapText="1"/>
    </xf>
    <xf numFmtId="166" fontId="5" fillId="0" borderId="41" xfId="3" applyNumberFormat="1" applyFont="1" applyBorder="1" applyAlignment="1">
      <alignment horizontal="left" vertical="top" wrapText="1"/>
    </xf>
    <xf numFmtId="166" fontId="90" fillId="0" borderId="38" xfId="3" applyNumberFormat="1" applyFont="1" applyBorder="1" applyAlignment="1">
      <alignment horizontal="left" vertical="top" wrapText="1"/>
    </xf>
    <xf numFmtId="166" fontId="90" fillId="0" borderId="7" xfId="3" applyNumberFormat="1" applyFont="1" applyBorder="1" applyAlignment="1">
      <alignment horizontal="left" vertical="top" wrapText="1"/>
    </xf>
    <xf numFmtId="166" fontId="90" fillId="0" borderId="13" xfId="3" applyNumberFormat="1" applyFont="1" applyBorder="1" applyAlignment="1">
      <alignment horizontal="left" vertical="top" wrapText="1"/>
    </xf>
    <xf numFmtId="166" fontId="10" fillId="0" borderId="38" xfId="3" applyNumberFormat="1" applyFont="1" applyBorder="1" applyAlignment="1">
      <alignment horizontal="left" vertical="top" wrapText="1"/>
    </xf>
    <xf numFmtId="166" fontId="10" fillId="0" borderId="7" xfId="3" applyNumberFormat="1" applyFont="1" applyBorder="1" applyAlignment="1">
      <alignment horizontal="left" vertical="top" wrapText="1"/>
    </xf>
    <xf numFmtId="166" fontId="10" fillId="0" borderId="13" xfId="3" applyNumberFormat="1" applyFont="1" applyBorder="1" applyAlignment="1">
      <alignment horizontal="left" vertical="top" wrapText="1"/>
    </xf>
    <xf numFmtId="3" fontId="10" fillId="0" borderId="38" xfId="2" applyNumberFormat="1" applyFont="1" applyBorder="1" applyAlignment="1">
      <alignment horizontal="center" vertical="top" wrapText="1"/>
    </xf>
    <xf numFmtId="3" fontId="10" fillId="0" borderId="7" xfId="2" applyNumberFormat="1" applyFont="1" applyBorder="1" applyAlignment="1">
      <alignment horizontal="center" vertical="top" wrapText="1"/>
    </xf>
    <xf numFmtId="3" fontId="10" fillId="0" borderId="13" xfId="2" applyNumberFormat="1" applyFont="1" applyBorder="1" applyAlignment="1">
      <alignment horizontal="center" vertical="top" wrapText="1"/>
    </xf>
    <xf numFmtId="0" fontId="60" fillId="0" borderId="5" xfId="0" applyFont="1" applyBorder="1" applyAlignment="1">
      <alignment horizontal="center" vertical="center" wrapText="1"/>
    </xf>
    <xf numFmtId="0" fontId="60" fillId="0" borderId="42" xfId="0" applyFont="1" applyBorder="1" applyAlignment="1">
      <alignment horizontal="center" vertical="center" wrapText="1"/>
    </xf>
    <xf numFmtId="0" fontId="60" fillId="0" borderId="41" xfId="0" applyFont="1" applyBorder="1" applyAlignment="1">
      <alignment horizontal="center" vertical="center" wrapText="1"/>
    </xf>
    <xf numFmtId="1" fontId="22" fillId="0" borderId="38" xfId="2" applyNumberFormat="1" applyFont="1" applyBorder="1" applyAlignment="1">
      <alignment horizontal="center" wrapText="1"/>
    </xf>
    <xf numFmtId="1" fontId="22" fillId="0" borderId="7" xfId="2" applyNumberFormat="1" applyFont="1" applyBorder="1" applyAlignment="1">
      <alignment horizontal="center" wrapText="1"/>
    </xf>
    <xf numFmtId="1" fontId="22" fillId="0" borderId="13" xfId="2" applyNumberFormat="1" applyFont="1" applyBorder="1" applyAlignment="1">
      <alignment horizontal="center" wrapText="1"/>
    </xf>
    <xf numFmtId="3" fontId="26" fillId="0" borderId="38" xfId="2" applyNumberFormat="1" applyFont="1" applyBorder="1" applyAlignment="1">
      <alignment horizontal="center" vertical="center" wrapText="1"/>
    </xf>
    <xf numFmtId="3" fontId="26" fillId="0" borderId="7" xfId="2" applyNumberFormat="1" applyFont="1" applyBorder="1" applyAlignment="1">
      <alignment horizontal="center" vertical="center" wrapText="1"/>
    </xf>
    <xf numFmtId="3" fontId="26" fillId="0" borderId="13" xfId="2" applyNumberFormat="1" applyFont="1" applyBorder="1" applyAlignment="1">
      <alignment horizontal="center" vertical="center" wrapText="1"/>
    </xf>
    <xf numFmtId="3" fontId="10" fillId="0" borderId="55" xfId="2" applyNumberFormat="1" applyFont="1" applyBorder="1" applyAlignment="1">
      <alignment horizontal="left" vertical="top" wrapText="1"/>
    </xf>
    <xf numFmtId="3" fontId="10" fillId="0" borderId="54" xfId="2" applyNumberFormat="1" applyFont="1" applyBorder="1" applyAlignment="1">
      <alignment horizontal="left" vertical="top" wrapText="1"/>
    </xf>
    <xf numFmtId="3" fontId="10" fillId="0" borderId="45" xfId="2" applyNumberFormat="1" applyFont="1" applyBorder="1" applyAlignment="1">
      <alignment horizontal="left" vertical="top" wrapText="1"/>
    </xf>
    <xf numFmtId="0" fontId="105" fillId="0" borderId="5" xfId="0" applyFont="1" applyBorder="1" applyAlignment="1">
      <alignment horizontal="center" vertical="center" wrapText="1"/>
    </xf>
    <xf numFmtId="0" fontId="105" fillId="0" borderId="42" xfId="0" applyFont="1" applyBorder="1" applyAlignment="1">
      <alignment horizontal="center" vertical="center" wrapText="1"/>
    </xf>
    <xf numFmtId="0" fontId="105" fillId="0" borderId="41" xfId="0" applyFont="1" applyBorder="1" applyAlignment="1">
      <alignment horizontal="center" vertical="center" wrapText="1"/>
    </xf>
    <xf numFmtId="3" fontId="30" fillId="0" borderId="38" xfId="2" applyNumberFormat="1" applyFont="1" applyBorder="1" applyAlignment="1">
      <alignment horizontal="left" vertical="top" wrapText="1"/>
    </xf>
    <xf numFmtId="166" fontId="63" fillId="7" borderId="38" xfId="3" applyNumberFormat="1" applyFont="1" applyFill="1" applyBorder="1" applyAlignment="1">
      <alignment horizontal="left" vertical="top" wrapText="1"/>
    </xf>
    <xf numFmtId="166" fontId="63" fillId="7" borderId="7" xfId="3" applyNumberFormat="1" applyFont="1" applyFill="1" applyBorder="1" applyAlignment="1">
      <alignment horizontal="left" vertical="top" wrapText="1"/>
    </xf>
    <xf numFmtId="166" fontId="63" fillId="7" borderId="13" xfId="3" applyNumberFormat="1" applyFont="1" applyFill="1" applyBorder="1" applyAlignment="1">
      <alignment horizontal="left" vertical="top" wrapText="1"/>
    </xf>
    <xf numFmtId="3" fontId="10" fillId="0" borderId="38" xfId="2" applyNumberFormat="1" applyFont="1" applyBorder="1" applyAlignment="1">
      <alignment horizontal="center" vertical="center" wrapText="1"/>
    </xf>
    <xf numFmtId="3" fontId="10" fillId="0" borderId="7" xfId="2" applyNumberFormat="1" applyFont="1" applyBorder="1" applyAlignment="1">
      <alignment horizontal="center" vertical="center" wrapText="1"/>
    </xf>
    <xf numFmtId="3" fontId="10" fillId="0" borderId="13" xfId="2" applyNumberFormat="1" applyFont="1" applyBorder="1" applyAlignment="1">
      <alignment horizontal="center" vertical="center" wrapText="1"/>
    </xf>
    <xf numFmtId="49" fontId="30" fillId="0" borderId="42" xfId="2" applyNumberFormat="1" applyFont="1" applyBorder="1" applyAlignment="1">
      <alignment horizontal="left" vertical="center" wrapText="1"/>
    </xf>
    <xf numFmtId="49" fontId="30" fillId="0" borderId="41" xfId="2" applyNumberFormat="1" applyFont="1" applyBorder="1" applyAlignment="1">
      <alignment horizontal="left" vertical="center" wrapText="1"/>
    </xf>
    <xf numFmtId="49" fontId="30" fillId="0" borderId="5" xfId="2" applyNumberFormat="1" applyFont="1" applyBorder="1" applyAlignment="1">
      <alignment horizontal="left" vertical="top" wrapText="1"/>
    </xf>
    <xf numFmtId="49" fontId="5" fillId="0" borderId="5" xfId="2" applyNumberFormat="1" applyBorder="1" applyAlignment="1">
      <alignment horizontal="left" vertical="center" wrapText="1"/>
    </xf>
    <xf numFmtId="49" fontId="5" fillId="0" borderId="42" xfId="2" applyNumberFormat="1" applyBorder="1" applyAlignment="1">
      <alignment horizontal="left" vertical="center" wrapText="1"/>
    </xf>
    <xf numFmtId="49" fontId="5" fillId="0" borderId="41" xfId="2" applyNumberFormat="1" applyBorder="1" applyAlignment="1">
      <alignment horizontal="left" vertical="center" wrapText="1"/>
    </xf>
    <xf numFmtId="3" fontId="10" fillId="0" borderId="21" xfId="2" applyNumberFormat="1" applyFont="1" applyBorder="1" applyAlignment="1">
      <alignment horizontal="center" vertical="center" wrapText="1"/>
    </xf>
    <xf numFmtId="3" fontId="10" fillId="0" borderId="26" xfId="2" applyNumberFormat="1" applyFont="1" applyBorder="1" applyAlignment="1">
      <alignment horizontal="center" vertical="center" wrapText="1"/>
    </xf>
    <xf numFmtId="3" fontId="10" fillId="0" borderId="14" xfId="2" applyNumberFormat="1" applyFont="1" applyBorder="1" applyAlignment="1">
      <alignment horizontal="center" vertical="center" wrapText="1"/>
    </xf>
    <xf numFmtId="3" fontId="10" fillId="0" borderId="8" xfId="2" applyNumberFormat="1" applyFont="1" applyBorder="1" applyAlignment="1">
      <alignment horizontal="center" vertical="center" wrapText="1"/>
    </xf>
    <xf numFmtId="3" fontId="10" fillId="0" borderId="36" xfId="2" applyNumberFormat="1" applyFont="1" applyBorder="1" applyAlignment="1">
      <alignment horizontal="center" vertical="center" wrapText="1"/>
    </xf>
    <xf numFmtId="166" fontId="10" fillId="7" borderId="64" xfId="3" applyNumberFormat="1" applyFont="1" applyFill="1" applyBorder="1" applyAlignment="1">
      <alignment horizontal="left" vertical="top" wrapText="1"/>
    </xf>
    <xf numFmtId="166" fontId="10" fillId="7" borderId="65" xfId="3" applyNumberFormat="1" applyFont="1" applyFill="1" applyBorder="1" applyAlignment="1">
      <alignment horizontal="left" vertical="top" wrapText="1"/>
    </xf>
    <xf numFmtId="166" fontId="10" fillId="7" borderId="66" xfId="3" applyNumberFormat="1" applyFont="1" applyFill="1" applyBorder="1" applyAlignment="1">
      <alignment horizontal="left" vertical="top" wrapText="1"/>
    </xf>
    <xf numFmtId="166" fontId="10" fillId="7" borderId="64" xfId="3" applyNumberFormat="1" applyFont="1" applyFill="1" applyBorder="1" applyAlignment="1">
      <alignment horizontal="center" wrapText="1"/>
    </xf>
    <xf numFmtId="166" fontId="10" fillId="7" borderId="65" xfId="3" applyNumberFormat="1" applyFont="1" applyFill="1" applyBorder="1" applyAlignment="1">
      <alignment horizontal="center" wrapText="1"/>
    </xf>
    <xf numFmtId="166" fontId="10" fillId="7" borderId="66" xfId="3" applyNumberFormat="1" applyFont="1" applyFill="1" applyBorder="1" applyAlignment="1">
      <alignment horizontal="center" wrapText="1"/>
    </xf>
    <xf numFmtId="49" fontId="30" fillId="0" borderId="38" xfId="2" applyNumberFormat="1" applyFont="1" applyBorder="1" applyAlignment="1">
      <alignment horizontal="left" vertical="center" wrapText="1"/>
    </xf>
    <xf numFmtId="49" fontId="30" fillId="0" borderId="7" xfId="2" applyNumberFormat="1" applyFont="1" applyBorder="1" applyAlignment="1">
      <alignment horizontal="left" vertical="center" wrapText="1"/>
    </xf>
    <xf numFmtId="49" fontId="30" fillId="0" borderId="13" xfId="2" applyNumberFormat="1" applyFont="1" applyBorder="1" applyAlignment="1">
      <alignment horizontal="left" vertical="center" wrapText="1"/>
    </xf>
    <xf numFmtId="49" fontId="10" fillId="0" borderId="8" xfId="2" applyNumberFormat="1" applyFont="1" applyBorder="1" applyAlignment="1">
      <alignment horizontal="center" vertical="center"/>
    </xf>
    <xf numFmtId="49" fontId="10" fillId="0" borderId="26" xfId="2" applyNumberFormat="1" applyFont="1" applyBorder="1" applyAlignment="1">
      <alignment horizontal="center" vertical="center"/>
    </xf>
    <xf numFmtId="49" fontId="10" fillId="0" borderId="14" xfId="2" applyNumberFormat="1" applyFont="1" applyBorder="1" applyAlignment="1">
      <alignment horizontal="center" vertical="center"/>
    </xf>
    <xf numFmtId="49" fontId="10" fillId="0" borderId="21" xfId="2" applyNumberFormat="1" applyFont="1" applyBorder="1" applyAlignment="1">
      <alignment horizontal="center" vertical="center"/>
    </xf>
    <xf numFmtId="3" fontId="10" fillId="0" borderId="21" xfId="2" applyNumberFormat="1" applyFont="1" applyBorder="1" applyAlignment="1">
      <alignment horizontal="center" vertical="center"/>
    </xf>
    <xf numFmtId="3" fontId="10" fillId="0" borderId="26" xfId="2" applyNumberFormat="1" applyFont="1" applyBorder="1" applyAlignment="1">
      <alignment horizontal="center" vertical="center"/>
    </xf>
    <xf numFmtId="3" fontId="10" fillId="0" borderId="14" xfId="2" applyNumberFormat="1" applyFont="1" applyBorder="1" applyAlignment="1">
      <alignment horizontal="center" vertical="center"/>
    </xf>
    <xf numFmtId="49" fontId="10" fillId="0" borderId="36" xfId="2" applyNumberFormat="1" applyFont="1" applyBorder="1" applyAlignment="1">
      <alignment horizontal="center" vertical="center"/>
    </xf>
    <xf numFmtId="3" fontId="10" fillId="0" borderId="8" xfId="2" applyNumberFormat="1" applyFont="1" applyBorder="1" applyAlignment="1">
      <alignment horizontal="center" vertical="center"/>
    </xf>
    <xf numFmtId="3" fontId="10" fillId="0" borderId="36" xfId="2" applyNumberFormat="1" applyFont="1" applyBorder="1" applyAlignment="1">
      <alignment horizontal="center" vertical="center"/>
    </xf>
    <xf numFmtId="49" fontId="26" fillId="0" borderId="38" xfId="2" applyNumberFormat="1" applyFont="1" applyBorder="1" applyAlignment="1">
      <alignment horizontal="center" vertical="center" wrapText="1"/>
    </xf>
    <xf numFmtId="49" fontId="26" fillId="0" borderId="7" xfId="2" applyNumberFormat="1" applyFont="1" applyBorder="1" applyAlignment="1">
      <alignment horizontal="center" vertical="center" wrapText="1"/>
    </xf>
    <xf numFmtId="49" fontId="26" fillId="0" borderId="13" xfId="2" applyNumberFormat="1" applyFont="1" applyBorder="1" applyAlignment="1">
      <alignment horizontal="center" vertical="center" wrapText="1"/>
    </xf>
    <xf numFmtId="3" fontId="5" fillId="0" borderId="4" xfId="2" applyNumberFormat="1" applyBorder="1" applyAlignment="1">
      <alignment horizontal="left" vertical="top" wrapText="1"/>
    </xf>
    <xf numFmtId="3" fontId="5" fillId="0" borderId="0" xfId="2" applyNumberFormat="1" applyAlignment="1">
      <alignment horizontal="left" vertical="top" wrapText="1"/>
    </xf>
    <xf numFmtId="3" fontId="5" fillId="0" borderId="46" xfId="2" applyNumberFormat="1" applyBorder="1" applyAlignment="1">
      <alignment horizontal="left" vertical="top" wrapText="1"/>
    </xf>
    <xf numFmtId="1" fontId="22" fillId="0" borderId="38" xfId="2" applyNumberFormat="1" applyFont="1" applyBorder="1" applyAlignment="1">
      <alignment horizontal="center"/>
    </xf>
    <xf numFmtId="1" fontId="22" fillId="0" borderId="7" xfId="2" applyNumberFormat="1" applyFont="1" applyBorder="1" applyAlignment="1">
      <alignment horizontal="center"/>
    </xf>
    <xf numFmtId="1" fontId="22" fillId="0" borderId="13" xfId="2" applyNumberFormat="1" applyFont="1" applyBorder="1" applyAlignment="1">
      <alignment horizontal="center"/>
    </xf>
    <xf numFmtId="165" fontId="10" fillId="7" borderId="130" xfId="3" applyNumberFormat="1" applyFont="1" applyFill="1" applyBorder="1" applyAlignment="1">
      <alignment horizontal="left" vertical="center" wrapText="1"/>
    </xf>
    <xf numFmtId="165" fontId="10" fillId="7" borderId="131" xfId="3" applyNumberFormat="1" applyFont="1" applyFill="1" applyBorder="1" applyAlignment="1">
      <alignment horizontal="left" vertical="center" wrapText="1"/>
    </xf>
    <xf numFmtId="165" fontId="10" fillId="7" borderId="132" xfId="3" applyNumberFormat="1" applyFont="1" applyFill="1" applyBorder="1" applyAlignment="1">
      <alignment horizontal="left" vertical="center" wrapText="1"/>
    </xf>
    <xf numFmtId="165" fontId="10" fillId="7" borderId="130" xfId="3" applyNumberFormat="1" applyFont="1" applyFill="1" applyBorder="1" applyAlignment="1">
      <alignment horizontal="left" vertical="top" wrapText="1"/>
    </xf>
    <xf numFmtId="165" fontId="10" fillId="7" borderId="131" xfId="3" applyNumberFormat="1" applyFont="1" applyFill="1" applyBorder="1" applyAlignment="1">
      <alignment horizontal="left" vertical="top" wrapText="1"/>
    </xf>
    <xf numFmtId="165" fontId="10" fillId="7" borderId="132" xfId="3" applyNumberFormat="1" applyFont="1" applyFill="1" applyBorder="1" applyAlignment="1">
      <alignment horizontal="left" vertical="top" wrapText="1"/>
    </xf>
    <xf numFmtId="165" fontId="10" fillId="0" borderId="3" xfId="0" applyNumberFormat="1" applyFont="1" applyBorder="1" applyAlignment="1">
      <alignment horizontal="left" vertical="center" wrapText="1"/>
    </xf>
    <xf numFmtId="165" fontId="10" fillId="0" borderId="9" xfId="0" applyNumberFormat="1" applyFont="1" applyBorder="1" applyAlignment="1">
      <alignment horizontal="left" vertical="center" wrapText="1"/>
    </xf>
    <xf numFmtId="165" fontId="10" fillId="0" borderId="15" xfId="0" applyNumberFormat="1" applyFont="1" applyBorder="1" applyAlignment="1">
      <alignment horizontal="left" vertical="center" wrapText="1"/>
    </xf>
    <xf numFmtId="166" fontId="10" fillId="7" borderId="64" xfId="3" applyNumberFormat="1" applyFont="1" applyFill="1" applyBorder="1" applyAlignment="1">
      <alignment horizontal="center"/>
    </xf>
    <xf numFmtId="166" fontId="10" fillId="7" borderId="65" xfId="3" applyNumberFormat="1" applyFont="1" applyFill="1" applyBorder="1" applyAlignment="1">
      <alignment horizontal="center"/>
    </xf>
    <xf numFmtId="166" fontId="10" fillId="7" borderId="66" xfId="3" applyNumberFormat="1" applyFont="1" applyFill="1" applyBorder="1" applyAlignment="1">
      <alignment horizontal="center"/>
    </xf>
    <xf numFmtId="49" fontId="30" fillId="7" borderId="5" xfId="2" applyNumberFormat="1" applyFont="1" applyFill="1" applyBorder="1" applyAlignment="1">
      <alignment horizontal="left" vertical="center" wrapText="1"/>
    </xf>
    <xf numFmtId="49" fontId="30" fillId="7" borderId="42" xfId="2" applyNumberFormat="1" applyFont="1" applyFill="1" applyBorder="1" applyAlignment="1">
      <alignment horizontal="left" vertical="center" wrapText="1"/>
    </xf>
    <xf numFmtId="49" fontId="30" fillId="7" borderId="41" xfId="2" applyNumberFormat="1" applyFont="1" applyFill="1" applyBorder="1" applyAlignment="1">
      <alignment horizontal="left" vertical="center" wrapText="1"/>
    </xf>
    <xf numFmtId="49" fontId="5" fillId="7" borderId="5" xfId="2" applyNumberFormat="1" applyFill="1" applyBorder="1" applyAlignment="1">
      <alignment horizontal="left" vertical="center" wrapText="1"/>
    </xf>
    <xf numFmtId="49" fontId="30" fillId="7" borderId="42" xfId="2" applyNumberFormat="1" applyFont="1" applyFill="1" applyBorder="1" applyAlignment="1">
      <alignment horizontal="left" vertical="center"/>
    </xf>
    <xf numFmtId="49" fontId="30" fillId="7" borderId="41" xfId="2" applyNumberFormat="1" applyFont="1" applyFill="1" applyBorder="1" applyAlignment="1">
      <alignment horizontal="left" vertical="center"/>
    </xf>
    <xf numFmtId="3" fontId="26" fillId="7" borderId="38" xfId="2" applyNumberFormat="1" applyFont="1" applyFill="1" applyBorder="1" applyAlignment="1">
      <alignment horizontal="left" vertical="top" wrapText="1"/>
    </xf>
    <xf numFmtId="3" fontId="26" fillId="7" borderId="7" xfId="2" applyNumberFormat="1" applyFont="1" applyFill="1" applyBorder="1" applyAlignment="1">
      <alignment horizontal="left" vertical="top" wrapText="1"/>
    </xf>
    <xf numFmtId="49" fontId="26" fillId="0" borderId="5" xfId="2" applyNumberFormat="1" applyFont="1" applyBorder="1" applyAlignment="1">
      <alignment horizontal="center" vertical="center" wrapText="1"/>
    </xf>
    <xf numFmtId="49" fontId="26" fillId="0" borderId="42" xfId="2" applyNumberFormat="1" applyFont="1" applyBorder="1" applyAlignment="1">
      <alignment horizontal="center" vertical="center" wrapText="1"/>
    </xf>
    <xf numFmtId="49" fontId="26" fillId="0" borderId="41" xfId="2" applyNumberFormat="1" applyFont="1" applyBorder="1" applyAlignment="1">
      <alignment horizontal="center" vertical="center" wrapText="1"/>
    </xf>
    <xf numFmtId="3" fontId="10" fillId="0" borderId="42" xfId="2" applyNumberFormat="1" applyFont="1" applyBorder="1" applyAlignment="1">
      <alignment horizontal="left" vertical="top" wrapText="1"/>
    </xf>
    <xf numFmtId="3" fontId="10" fillId="0" borderId="41" xfId="2" applyNumberFormat="1" applyFont="1" applyBorder="1" applyAlignment="1">
      <alignment horizontal="left" vertical="top" wrapText="1"/>
    </xf>
    <xf numFmtId="49" fontId="5" fillId="7" borderId="5" xfId="2" applyNumberFormat="1" applyFill="1" applyBorder="1" applyAlignment="1">
      <alignment horizontal="left" vertical="top" wrapText="1"/>
    </xf>
    <xf numFmtId="49" fontId="5" fillId="7" borderId="42" xfId="2" applyNumberFormat="1" applyFill="1" applyBorder="1" applyAlignment="1">
      <alignment horizontal="left" vertical="top" wrapText="1"/>
    </xf>
    <xf numFmtId="49" fontId="26" fillId="0" borderId="5" xfId="2" applyNumberFormat="1" applyFont="1" applyBorder="1" applyAlignment="1">
      <alignment horizontal="left" vertical="top" wrapText="1"/>
    </xf>
    <xf numFmtId="49" fontId="26" fillId="0" borderId="42" xfId="2" applyNumberFormat="1" applyFont="1" applyBorder="1" applyAlignment="1">
      <alignment horizontal="left" vertical="top" wrapText="1"/>
    </xf>
    <xf numFmtId="49" fontId="26" fillId="0" borderId="41" xfId="2" applyNumberFormat="1" applyFont="1" applyBorder="1" applyAlignment="1">
      <alignment horizontal="left" vertical="top" wrapText="1"/>
    </xf>
    <xf numFmtId="49" fontId="10" fillId="7" borderId="38" xfId="2" applyNumberFormat="1" applyFont="1" applyFill="1" applyBorder="1" applyAlignment="1">
      <alignment horizontal="center" vertical="center"/>
    </xf>
    <xf numFmtId="49" fontId="10" fillId="7" borderId="7" xfId="2" applyNumberFormat="1" applyFont="1" applyFill="1" applyBorder="1" applyAlignment="1">
      <alignment horizontal="center" vertical="center"/>
    </xf>
    <xf numFmtId="49" fontId="10" fillId="7" borderId="13" xfId="2" applyNumberFormat="1" applyFont="1" applyFill="1" applyBorder="1" applyAlignment="1">
      <alignment horizontal="center" vertical="center"/>
    </xf>
    <xf numFmtId="166" fontId="11" fillId="7" borderId="41" xfId="3" applyNumberFormat="1" applyFont="1" applyFill="1" applyBorder="1" applyAlignment="1">
      <alignment horizontal="left" vertical="center" wrapText="1"/>
    </xf>
    <xf numFmtId="166" fontId="30" fillId="7" borderId="40" xfId="3" applyNumberFormat="1" applyFont="1" applyFill="1" applyBorder="1" applyAlignment="1">
      <alignment horizontal="left" vertical="top" wrapText="1"/>
    </xf>
    <xf numFmtId="166" fontId="30" fillId="7" borderId="27" xfId="3" applyNumberFormat="1" applyFont="1" applyFill="1" applyBorder="1" applyAlignment="1">
      <alignment horizontal="left" vertical="top" wrapText="1"/>
    </xf>
    <xf numFmtId="166" fontId="30" fillId="7" borderId="28" xfId="3" applyNumberFormat="1" applyFont="1" applyFill="1" applyBorder="1" applyAlignment="1">
      <alignment horizontal="left" vertical="top" wrapText="1"/>
    </xf>
    <xf numFmtId="166" fontId="11" fillId="7" borderId="7" xfId="3" applyNumberFormat="1" applyFont="1" applyFill="1" applyBorder="1" applyAlignment="1">
      <alignment horizontal="left" vertical="top" wrapText="1"/>
    </xf>
    <xf numFmtId="166" fontId="11" fillId="7" borderId="13" xfId="3" applyNumberFormat="1" applyFont="1" applyFill="1" applyBorder="1" applyAlignment="1">
      <alignment horizontal="left" vertical="top" wrapText="1"/>
    </xf>
    <xf numFmtId="166" fontId="11" fillId="7" borderId="38" xfId="3" applyNumberFormat="1" applyFont="1" applyFill="1" applyBorder="1" applyAlignment="1">
      <alignment horizontal="center" vertical="top" wrapText="1"/>
    </xf>
    <xf numFmtId="166" fontId="11" fillId="7" borderId="7" xfId="3" applyNumberFormat="1" applyFont="1" applyFill="1" applyBorder="1" applyAlignment="1">
      <alignment horizontal="center" vertical="top" wrapText="1"/>
    </xf>
    <xf numFmtId="166" fontId="11" fillId="7" borderId="13" xfId="3" applyNumberFormat="1" applyFont="1" applyFill="1" applyBorder="1" applyAlignment="1">
      <alignment horizontal="center" vertical="top" wrapText="1"/>
    </xf>
    <xf numFmtId="166" fontId="30" fillId="0" borderId="64" xfId="3" applyNumberFormat="1" applyFont="1" applyBorder="1" applyAlignment="1">
      <alignment horizontal="left" vertical="top" wrapText="1"/>
    </xf>
    <xf numFmtId="166" fontId="30" fillId="0" borderId="65" xfId="3" applyNumberFormat="1" applyFont="1" applyBorder="1" applyAlignment="1">
      <alignment horizontal="left" vertical="top" wrapText="1"/>
    </xf>
    <xf numFmtId="166" fontId="30" fillId="0" borderId="66" xfId="3" applyNumberFormat="1" applyFont="1" applyBorder="1" applyAlignment="1">
      <alignment horizontal="left" vertical="top" wrapText="1"/>
    </xf>
    <xf numFmtId="165" fontId="30" fillId="7" borderId="5" xfId="3" applyNumberFormat="1" applyFont="1" applyFill="1" applyBorder="1" applyAlignment="1">
      <alignment horizontal="left" vertical="top" wrapText="1"/>
    </xf>
    <xf numFmtId="165" fontId="30" fillId="7" borderId="42" xfId="3" applyNumberFormat="1" applyFont="1" applyFill="1" applyBorder="1" applyAlignment="1">
      <alignment horizontal="left" vertical="top" wrapText="1"/>
    </xf>
    <xf numFmtId="165" fontId="30" fillId="7" borderId="41" xfId="3" applyNumberFormat="1" applyFont="1" applyFill="1" applyBorder="1" applyAlignment="1">
      <alignment horizontal="left" vertical="top" wrapText="1"/>
    </xf>
    <xf numFmtId="165" fontId="30" fillId="7" borderId="5" xfId="3" applyNumberFormat="1" applyFont="1" applyFill="1" applyBorder="1" applyAlignment="1">
      <alignment horizontal="left" vertical="center" wrapText="1"/>
    </xf>
    <xf numFmtId="165" fontId="30" fillId="7" borderId="42" xfId="3" applyNumberFormat="1" applyFont="1" applyFill="1" applyBorder="1" applyAlignment="1">
      <alignment horizontal="left" vertical="center" wrapText="1"/>
    </xf>
    <xf numFmtId="165" fontId="30" fillId="7" borderId="41" xfId="3" applyNumberFormat="1" applyFont="1" applyFill="1" applyBorder="1" applyAlignment="1">
      <alignment horizontal="left" vertical="center" wrapText="1"/>
    </xf>
    <xf numFmtId="49" fontId="30" fillId="0" borderId="5" xfId="3" applyNumberFormat="1" applyFont="1" applyBorder="1" applyAlignment="1">
      <alignment horizontal="left" vertical="top" wrapText="1"/>
    </xf>
    <xf numFmtId="49" fontId="11" fillId="0" borderId="42" xfId="3" applyNumberFormat="1" applyFont="1" applyBorder="1" applyAlignment="1">
      <alignment horizontal="left" vertical="top" wrapText="1"/>
    </xf>
    <xf numFmtId="49" fontId="11" fillId="0" borderId="41" xfId="3" applyNumberFormat="1" applyFont="1" applyBorder="1" applyAlignment="1">
      <alignment horizontal="left" vertical="top" wrapText="1"/>
    </xf>
    <xf numFmtId="3" fontId="10" fillId="0" borderId="21" xfId="2" applyNumberFormat="1" applyFont="1" applyBorder="1" applyAlignment="1">
      <alignment horizontal="left" vertical="top" wrapText="1"/>
    </xf>
    <xf numFmtId="3" fontId="10" fillId="0" borderId="26" xfId="2" applyNumberFormat="1" applyFont="1" applyBorder="1" applyAlignment="1">
      <alignment horizontal="left" vertical="top" wrapText="1"/>
    </xf>
    <xf numFmtId="3" fontId="10" fillId="0" borderId="14" xfId="2" applyNumberFormat="1" applyFont="1" applyBorder="1" applyAlignment="1">
      <alignment horizontal="left" vertical="top" wrapText="1"/>
    </xf>
    <xf numFmtId="49" fontId="30" fillId="0" borderId="38" xfId="2" applyNumberFormat="1" applyFont="1" applyBorder="1" applyAlignment="1">
      <alignment horizontal="center" vertical="center" wrapText="1"/>
    </xf>
    <xf numFmtId="49" fontId="30" fillId="0" borderId="7" xfId="2" applyNumberFormat="1" applyFont="1" applyBorder="1" applyAlignment="1">
      <alignment horizontal="center" vertical="center" wrapText="1"/>
    </xf>
    <xf numFmtId="49" fontId="30" fillId="0" borderId="13" xfId="2" applyNumberFormat="1" applyFont="1" applyBorder="1" applyAlignment="1">
      <alignment horizontal="center" vertical="center" wrapText="1"/>
    </xf>
    <xf numFmtId="3" fontId="30" fillId="0" borderId="38" xfId="2" applyNumberFormat="1" applyFont="1" applyBorder="1" applyAlignment="1">
      <alignment horizontal="center" vertical="center" wrapText="1"/>
    </xf>
    <xf numFmtId="3" fontId="30" fillId="0" borderId="7" xfId="2" applyNumberFormat="1" applyFont="1" applyBorder="1" applyAlignment="1">
      <alignment horizontal="center" vertical="center" wrapText="1"/>
    </xf>
    <xf numFmtId="3" fontId="30" fillId="0" borderId="13" xfId="2" applyNumberFormat="1" applyFont="1" applyBorder="1" applyAlignment="1">
      <alignment horizontal="center" vertical="center" wrapText="1"/>
    </xf>
    <xf numFmtId="3" fontId="16" fillId="8" borderId="38" xfId="4" applyNumberFormat="1" applyFont="1" applyFill="1" applyBorder="1" applyAlignment="1">
      <alignment horizontal="center"/>
    </xf>
    <xf numFmtId="3" fontId="16" fillId="8" borderId="7" xfId="4" applyNumberFormat="1" applyFont="1" applyFill="1" applyBorder="1" applyAlignment="1">
      <alignment horizontal="center"/>
    </xf>
    <xf numFmtId="3" fontId="16" fillId="8" borderId="13" xfId="4" applyNumberFormat="1" applyFont="1" applyFill="1" applyBorder="1" applyAlignment="1">
      <alignment horizontal="center"/>
    </xf>
    <xf numFmtId="166" fontId="30" fillId="0" borderId="38" xfId="3" applyNumberFormat="1" applyFont="1" applyBorder="1" applyAlignment="1">
      <alignment horizontal="left" vertical="center"/>
    </xf>
    <xf numFmtId="166" fontId="30" fillId="0" borderId="7" xfId="3" applyNumberFormat="1" applyFont="1" applyBorder="1" applyAlignment="1">
      <alignment horizontal="left" vertical="center"/>
    </xf>
    <xf numFmtId="166" fontId="30" fillId="0" borderId="13" xfId="3" applyNumberFormat="1" applyFont="1" applyBorder="1" applyAlignment="1">
      <alignment horizontal="left" vertical="center"/>
    </xf>
    <xf numFmtId="166" fontId="30" fillId="0" borderId="38" xfId="3" applyNumberFormat="1" applyFont="1" applyBorder="1" applyAlignment="1">
      <alignment horizontal="center" wrapText="1"/>
    </xf>
    <xf numFmtId="166" fontId="30" fillId="0" borderId="7" xfId="3" applyNumberFormat="1" applyFont="1" applyBorder="1" applyAlignment="1">
      <alignment horizontal="center"/>
    </xf>
    <xf numFmtId="166" fontId="30" fillId="0" borderId="13" xfId="3" applyNumberFormat="1" applyFont="1" applyBorder="1" applyAlignment="1">
      <alignment horizontal="center"/>
    </xf>
    <xf numFmtId="166" fontId="5" fillId="7" borderId="38" xfId="3" applyNumberFormat="1" applyFont="1" applyFill="1" applyBorder="1" applyAlignment="1">
      <alignment horizontal="left" vertical="top" wrapText="1"/>
    </xf>
    <xf numFmtId="166" fontId="5" fillId="7" borderId="7" xfId="3" applyNumberFormat="1" applyFont="1" applyFill="1" applyBorder="1" applyAlignment="1">
      <alignment horizontal="left" vertical="top" wrapText="1"/>
    </xf>
    <xf numFmtId="166" fontId="5" fillId="7" borderId="13" xfId="3" applyNumberFormat="1" applyFont="1" applyFill="1" applyBorder="1" applyAlignment="1">
      <alignment horizontal="left" vertical="top" wrapText="1"/>
    </xf>
    <xf numFmtId="49" fontId="30" fillId="0" borderId="42" xfId="3" applyNumberFormat="1" applyFont="1" applyBorder="1" applyAlignment="1">
      <alignment horizontal="left" vertical="top" wrapText="1"/>
    </xf>
    <xf numFmtId="49" fontId="30" fillId="0" borderId="41" xfId="3" applyNumberFormat="1" applyFont="1" applyBorder="1" applyAlignment="1">
      <alignment horizontal="left" vertical="top" wrapText="1"/>
    </xf>
    <xf numFmtId="165" fontId="30" fillId="0" borderId="67" xfId="3" applyNumberFormat="1" applyFont="1" applyBorder="1" applyAlignment="1">
      <alignment horizontal="left" vertical="top" wrapText="1"/>
    </xf>
    <xf numFmtId="165" fontId="30" fillId="0" borderId="68" xfId="3" applyNumberFormat="1" applyFont="1" applyBorder="1" applyAlignment="1">
      <alignment horizontal="left" vertical="top" wrapText="1"/>
    </xf>
    <xf numFmtId="165" fontId="30" fillId="0" borderId="69" xfId="3" applyNumberFormat="1" applyFont="1" applyBorder="1" applyAlignment="1">
      <alignment horizontal="left" vertical="top" wrapText="1"/>
    </xf>
    <xf numFmtId="165" fontId="10" fillId="7" borderId="5" xfId="3" applyNumberFormat="1" applyFont="1" applyFill="1" applyBorder="1" applyAlignment="1">
      <alignment horizontal="left" vertical="top" wrapText="1"/>
    </xf>
    <xf numFmtId="165" fontId="10" fillId="7" borderId="42" xfId="3" applyNumberFormat="1" applyFont="1" applyFill="1" applyBorder="1" applyAlignment="1">
      <alignment horizontal="left" vertical="top" wrapText="1"/>
    </xf>
    <xf numFmtId="165" fontId="10" fillId="7" borderId="41" xfId="3" applyNumberFormat="1" applyFont="1" applyFill="1" applyBorder="1" applyAlignment="1">
      <alignment horizontal="left" vertical="top" wrapText="1"/>
    </xf>
    <xf numFmtId="165" fontId="26" fillId="0" borderId="5" xfId="3" applyNumberFormat="1" applyFont="1" applyBorder="1" applyAlignment="1">
      <alignment horizontal="left" vertical="top" wrapText="1"/>
    </xf>
    <xf numFmtId="165" fontId="26" fillId="0" borderId="42" xfId="3" applyNumberFormat="1" applyFont="1" applyBorder="1" applyAlignment="1">
      <alignment horizontal="left" vertical="top" wrapText="1"/>
    </xf>
    <xf numFmtId="165" fontId="26" fillId="0" borderId="41" xfId="3" applyNumberFormat="1" applyFont="1" applyBorder="1" applyAlignment="1">
      <alignment horizontal="left" vertical="top" wrapText="1"/>
    </xf>
    <xf numFmtId="165" fontId="10" fillId="0" borderId="5" xfId="3" applyNumberFormat="1" applyFont="1" applyBorder="1" applyAlignment="1">
      <alignment horizontal="left" vertical="center" wrapText="1"/>
    </xf>
    <xf numFmtId="165" fontId="10" fillId="0" borderId="42" xfId="3" applyNumberFormat="1" applyFont="1" applyBorder="1" applyAlignment="1">
      <alignment horizontal="left" vertical="center" wrapText="1"/>
    </xf>
    <xf numFmtId="165" fontId="10" fillId="0" borderId="41" xfId="3" applyNumberFormat="1" applyFont="1" applyBorder="1" applyAlignment="1">
      <alignment horizontal="left" vertical="center" wrapText="1"/>
    </xf>
    <xf numFmtId="165" fontId="26" fillId="0" borderId="5" xfId="3" applyNumberFormat="1" applyFont="1" applyBorder="1" applyAlignment="1">
      <alignment horizontal="left" vertical="center" wrapText="1"/>
    </xf>
    <xf numFmtId="165" fontId="26" fillId="0" borderId="42" xfId="3" applyNumberFormat="1" applyFont="1" applyBorder="1" applyAlignment="1">
      <alignment horizontal="left" vertical="center" wrapText="1"/>
    </xf>
    <xf numFmtId="165" fontId="26" fillId="0" borderId="41" xfId="3" applyNumberFormat="1" applyFont="1" applyBorder="1" applyAlignment="1">
      <alignment horizontal="left" vertical="center" wrapText="1"/>
    </xf>
    <xf numFmtId="0" fontId="60" fillId="0" borderId="4" xfId="0" applyFont="1" applyBorder="1" applyAlignment="1">
      <alignment horizontal="left" vertical="center" wrapText="1"/>
    </xf>
    <xf numFmtId="0" fontId="60" fillId="0" borderId="0" xfId="0" applyFont="1" applyAlignment="1">
      <alignment horizontal="left" vertical="center" wrapText="1"/>
    </xf>
    <xf numFmtId="0" fontId="60" fillId="0" borderId="46" xfId="0" applyFont="1" applyBorder="1" applyAlignment="1">
      <alignment horizontal="left" vertical="center" wrapText="1"/>
    </xf>
    <xf numFmtId="0" fontId="6" fillId="0" borderId="9" xfId="2" applyFont="1" applyBorder="1" applyAlignment="1">
      <alignment horizontal="center" vertical="top" wrapText="1"/>
    </xf>
    <xf numFmtId="0" fontId="6" fillId="0" borderId="15" xfId="2" applyFont="1" applyBorder="1" applyAlignment="1">
      <alignment horizontal="center" vertical="top" wrapText="1"/>
    </xf>
    <xf numFmtId="0" fontId="4" fillId="0" borderId="10" xfId="0" applyFont="1" applyBorder="1" applyAlignment="1">
      <alignment horizontal="center" vertical="center"/>
    </xf>
    <xf numFmtId="0" fontId="4" fillId="0" borderId="16" xfId="0" applyFont="1" applyBorder="1" applyAlignment="1">
      <alignment horizontal="center" vertical="center"/>
    </xf>
    <xf numFmtId="0" fontId="4" fillId="0" borderId="11" xfId="0" applyFont="1" applyBorder="1" applyAlignment="1">
      <alignment horizontal="center" vertical="center"/>
    </xf>
    <xf numFmtId="0" fontId="4" fillId="0" borderId="17" xfId="0" applyFont="1" applyBorder="1" applyAlignment="1">
      <alignment horizontal="center" vertical="center"/>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91" fillId="0" borderId="111" xfId="0" applyFont="1" applyBorder="1" applyAlignment="1">
      <alignment horizontal="center" vertical="center"/>
    </xf>
    <xf numFmtId="0" fontId="91" fillId="0" borderId="112" xfId="0" applyFont="1" applyBorder="1" applyAlignment="1">
      <alignment horizontal="center" vertical="center"/>
    </xf>
    <xf numFmtId="165" fontId="27" fillId="0" borderId="42" xfId="3" applyNumberFormat="1" applyFont="1" applyBorder="1" applyAlignment="1">
      <alignment horizontal="left" vertical="top" wrapText="1"/>
    </xf>
    <xf numFmtId="165" fontId="27" fillId="0" borderId="41" xfId="3" applyNumberFormat="1" applyFont="1" applyBorder="1" applyAlignment="1">
      <alignment horizontal="left" vertical="top" wrapText="1"/>
    </xf>
    <xf numFmtId="165" fontId="92" fillId="0" borderId="5" xfId="3" applyNumberFormat="1" applyFont="1" applyBorder="1" applyAlignment="1">
      <alignment horizontal="left" vertical="center" wrapText="1"/>
    </xf>
    <xf numFmtId="165" fontId="92" fillId="0" borderId="42" xfId="3" applyNumberFormat="1" applyFont="1" applyBorder="1" applyAlignment="1">
      <alignment horizontal="left" vertical="center" wrapText="1"/>
    </xf>
    <xf numFmtId="165" fontId="92" fillId="0" borderId="41" xfId="3" applyNumberFormat="1" applyFont="1" applyBorder="1" applyAlignment="1">
      <alignment horizontal="left" vertical="center" wrapText="1"/>
    </xf>
    <xf numFmtId="1" fontId="30" fillId="7" borderId="5" xfId="2" applyNumberFormat="1" applyFont="1" applyFill="1" applyBorder="1" applyAlignment="1">
      <alignment horizontal="center" vertical="center" wrapText="1"/>
    </xf>
    <xf numFmtId="1" fontId="30" fillId="7" borderId="42" xfId="2" applyNumberFormat="1" applyFont="1" applyFill="1" applyBorder="1" applyAlignment="1">
      <alignment horizontal="center" vertical="center" wrapText="1"/>
    </xf>
    <xf numFmtId="1" fontId="30" fillId="7" borderId="41" xfId="2" applyNumberFormat="1" applyFont="1" applyFill="1" applyBorder="1" applyAlignment="1">
      <alignment horizontal="center" vertical="center" wrapText="1"/>
    </xf>
    <xf numFmtId="3" fontId="105" fillId="0" borderId="38" xfId="2" applyNumberFormat="1" applyFont="1" applyBorder="1" applyAlignment="1">
      <alignment horizontal="left" vertical="center" wrapText="1"/>
    </xf>
    <xf numFmtId="3" fontId="30" fillId="0" borderId="7" xfId="2" applyNumberFormat="1" applyFont="1" applyBorder="1" applyAlignment="1">
      <alignment horizontal="left" vertical="center" wrapText="1"/>
    </xf>
    <xf numFmtId="3" fontId="30" fillId="0" borderId="13" xfId="2" applyNumberFormat="1" applyFont="1" applyBorder="1" applyAlignment="1">
      <alignment horizontal="left" vertical="center" wrapText="1"/>
    </xf>
  </cellXfs>
  <cellStyles count="338">
    <cellStyle name="_ALB content sheet" xfId="47" xr:uid="{00000000-0005-0000-0000-000000000000}"/>
    <cellStyle name="_ALB content sheet 2" xfId="198" xr:uid="{00000000-0005-0000-0000-000001000000}"/>
    <cellStyle name="_ALB content sheet_Projekt_Buxhet_2012" xfId="199" xr:uid="{00000000-0005-0000-0000-000002000000}"/>
    <cellStyle name="_ALB_StructPC tables" xfId="48" xr:uid="{00000000-0005-0000-0000-000003000000}"/>
    <cellStyle name="_Output to team May 12 2008 10pm" xfId="49" xr:uid="{00000000-0005-0000-0000-000004000000}"/>
    <cellStyle name="_PC Table Summary fror Gramoz May 13 2008" xfId="50" xr:uid="{00000000-0005-0000-0000-000005000000}"/>
    <cellStyle name="1 indent" xfId="51" xr:uid="{00000000-0005-0000-0000-000006000000}"/>
    <cellStyle name="2 indents" xfId="52" xr:uid="{00000000-0005-0000-0000-000007000000}"/>
    <cellStyle name="20% - Accent1 2" xfId="200" xr:uid="{00000000-0005-0000-0000-000008000000}"/>
    <cellStyle name="20% - Accent2 2" xfId="201" xr:uid="{00000000-0005-0000-0000-000009000000}"/>
    <cellStyle name="20% - Accent3 2" xfId="202" xr:uid="{00000000-0005-0000-0000-00000A000000}"/>
    <cellStyle name="20% - Accent4 2" xfId="203" xr:uid="{00000000-0005-0000-0000-00000B000000}"/>
    <cellStyle name="20% - Accent5 2" xfId="53" xr:uid="{00000000-0005-0000-0000-00000C000000}"/>
    <cellStyle name="20% - Accent5 2 2" xfId="204" xr:uid="{00000000-0005-0000-0000-00000D000000}"/>
    <cellStyle name="20% - Accent6 2" xfId="205" xr:uid="{00000000-0005-0000-0000-00000E000000}"/>
    <cellStyle name="3 indents" xfId="54" xr:uid="{00000000-0005-0000-0000-00000F000000}"/>
    <cellStyle name="4 indents" xfId="55" xr:uid="{00000000-0005-0000-0000-000010000000}"/>
    <cellStyle name="40% - Accent1 2" xfId="206" xr:uid="{00000000-0005-0000-0000-000011000000}"/>
    <cellStyle name="40% - Accent2 2" xfId="207" xr:uid="{00000000-0005-0000-0000-000012000000}"/>
    <cellStyle name="40% - Accent3 2" xfId="208" xr:uid="{00000000-0005-0000-0000-000013000000}"/>
    <cellStyle name="40% - Accent4 2" xfId="209" xr:uid="{00000000-0005-0000-0000-000014000000}"/>
    <cellStyle name="40% - Accent5 2" xfId="210" xr:uid="{00000000-0005-0000-0000-000015000000}"/>
    <cellStyle name="40% - Accent6 2" xfId="211" xr:uid="{00000000-0005-0000-0000-000016000000}"/>
    <cellStyle name="5 indents" xfId="56" xr:uid="{00000000-0005-0000-0000-000017000000}"/>
    <cellStyle name="60% - Accent1 2" xfId="212" xr:uid="{00000000-0005-0000-0000-000018000000}"/>
    <cellStyle name="60% - Accent2 2" xfId="213" xr:uid="{00000000-0005-0000-0000-000019000000}"/>
    <cellStyle name="60% - Accent3 2" xfId="214" xr:uid="{00000000-0005-0000-0000-00001A000000}"/>
    <cellStyle name="60% - Accent4 2" xfId="215" xr:uid="{00000000-0005-0000-0000-00001B000000}"/>
    <cellStyle name="60% - Accent5 2" xfId="216" xr:uid="{00000000-0005-0000-0000-00001C000000}"/>
    <cellStyle name="60% - Accent6 2" xfId="217" xr:uid="{00000000-0005-0000-0000-00001D000000}"/>
    <cellStyle name="Accent1 2" xfId="218" xr:uid="{00000000-0005-0000-0000-00001E000000}"/>
    <cellStyle name="Accent2 2" xfId="219" xr:uid="{00000000-0005-0000-0000-00001F000000}"/>
    <cellStyle name="Accent3 2" xfId="220" xr:uid="{00000000-0005-0000-0000-000020000000}"/>
    <cellStyle name="Accent4 2" xfId="221" xr:uid="{00000000-0005-0000-0000-000021000000}"/>
    <cellStyle name="Accent5 2" xfId="222" xr:uid="{00000000-0005-0000-0000-000022000000}"/>
    <cellStyle name="Accent6 2" xfId="223" xr:uid="{00000000-0005-0000-0000-000023000000}"/>
    <cellStyle name="Bad 2" xfId="224" xr:uid="{00000000-0005-0000-0000-000024000000}"/>
    <cellStyle name="BoA" xfId="57" xr:uid="{00000000-0005-0000-0000-000025000000}"/>
    <cellStyle name="BoA 2" xfId="278" xr:uid="{00000000-0005-0000-0000-000026000000}"/>
    <cellStyle name="BoA 3" xfId="225" xr:uid="{00000000-0005-0000-0000-000027000000}"/>
    <cellStyle name="Calculation 2" xfId="226" xr:uid="{00000000-0005-0000-0000-000028000000}"/>
    <cellStyle name="Celkem" xfId="58" xr:uid="{00000000-0005-0000-0000-000029000000}"/>
    <cellStyle name="Check Cell 2" xfId="227" xr:uid="{00000000-0005-0000-0000-00002A000000}"/>
    <cellStyle name="Comma" xfId="1" builtinId="3"/>
    <cellStyle name="Comma  - Style1" xfId="59" xr:uid="{00000000-0005-0000-0000-00002C000000}"/>
    <cellStyle name="Comma  - Style1 2" xfId="228" xr:uid="{00000000-0005-0000-0000-00002D000000}"/>
    <cellStyle name="Comma 2" xfId="5" xr:uid="{00000000-0005-0000-0000-00002E000000}"/>
    <cellStyle name="Comma 2 2" xfId="6" xr:uid="{00000000-0005-0000-0000-00002F000000}"/>
    <cellStyle name="Comma 2 2 2" xfId="174" xr:uid="{00000000-0005-0000-0000-000030000000}"/>
    <cellStyle name="Comma 2 2 2 2" xfId="316" xr:uid="{00000000-0005-0000-0000-000031000000}"/>
    <cellStyle name="Comma 2 2 3" xfId="294" xr:uid="{00000000-0005-0000-0000-000032000000}"/>
    <cellStyle name="Comma 2 2 3 3" xfId="7" xr:uid="{00000000-0005-0000-0000-000033000000}"/>
    <cellStyle name="Comma 2 2 3 3 2" xfId="175" xr:uid="{00000000-0005-0000-0000-000034000000}"/>
    <cellStyle name="Comma 2 2 3 3 2 2" xfId="317" xr:uid="{00000000-0005-0000-0000-000035000000}"/>
    <cellStyle name="Comma 2 2 3 3 3" xfId="295" xr:uid="{00000000-0005-0000-0000-000036000000}"/>
    <cellStyle name="Comma 2 3" xfId="8" xr:uid="{00000000-0005-0000-0000-000037000000}"/>
    <cellStyle name="Comma 2 3 2" xfId="9" xr:uid="{00000000-0005-0000-0000-000038000000}"/>
    <cellStyle name="Comma 2 3 3" xfId="10" xr:uid="{00000000-0005-0000-0000-000039000000}"/>
    <cellStyle name="Comma 2 3 4" xfId="229" xr:uid="{00000000-0005-0000-0000-00003A000000}"/>
    <cellStyle name="Comma 2 4" xfId="60" xr:uid="{00000000-0005-0000-0000-00003B000000}"/>
    <cellStyle name="Comma 2 4 2" xfId="61" xr:uid="{00000000-0005-0000-0000-00003C000000}"/>
    <cellStyle name="Comma 2 5" xfId="62" xr:uid="{00000000-0005-0000-0000-00003D000000}"/>
    <cellStyle name="Comma 3" xfId="11" xr:uid="{00000000-0005-0000-0000-00003E000000}"/>
    <cellStyle name="Comma 3 2" xfId="12" xr:uid="{00000000-0005-0000-0000-00003F000000}"/>
    <cellStyle name="Comma 3 3" xfId="63" xr:uid="{00000000-0005-0000-0000-000040000000}"/>
    <cellStyle name="Comma 3 4" xfId="230" xr:uid="{00000000-0005-0000-0000-000041000000}"/>
    <cellStyle name="Comma 4" xfId="13" xr:uid="{00000000-0005-0000-0000-000042000000}"/>
    <cellStyle name="Comma 4 2" xfId="64" xr:uid="{00000000-0005-0000-0000-000043000000}"/>
    <cellStyle name="Comma 4 3" xfId="65" xr:uid="{00000000-0005-0000-0000-000044000000}"/>
    <cellStyle name="Comma 4 4" xfId="231" xr:uid="{00000000-0005-0000-0000-000045000000}"/>
    <cellStyle name="Comma 5" xfId="14" xr:uid="{00000000-0005-0000-0000-000046000000}"/>
    <cellStyle name="Comma 5 2" xfId="66" xr:uid="{00000000-0005-0000-0000-000047000000}"/>
    <cellStyle name="Comma 5 3" xfId="232" xr:uid="{00000000-0005-0000-0000-000048000000}"/>
    <cellStyle name="Comma 6" xfId="233" xr:uid="{00000000-0005-0000-0000-000049000000}"/>
    <cellStyle name="Comma 8" xfId="4" xr:uid="{00000000-0005-0000-0000-00004A000000}"/>
    <cellStyle name="Comma(3)" xfId="67" xr:uid="{00000000-0005-0000-0000-00004B000000}"/>
    <cellStyle name="Comma(3) 2" xfId="234" xr:uid="{00000000-0005-0000-0000-00004C000000}"/>
    <cellStyle name="Comma0" xfId="15" xr:uid="{00000000-0005-0000-0000-00004D000000}"/>
    <cellStyle name="Curren - Style3" xfId="68" xr:uid="{00000000-0005-0000-0000-00004E000000}"/>
    <cellStyle name="Curren - Style3 2" xfId="235" xr:uid="{00000000-0005-0000-0000-00004F000000}"/>
    <cellStyle name="Curren - Style4" xfId="69" xr:uid="{00000000-0005-0000-0000-000050000000}"/>
    <cellStyle name="Curren - Style4 2" xfId="236" xr:uid="{00000000-0005-0000-0000-000051000000}"/>
    <cellStyle name="Currency0" xfId="16" xr:uid="{00000000-0005-0000-0000-000052000000}"/>
    <cellStyle name="Date" xfId="17" xr:uid="{00000000-0005-0000-0000-000053000000}"/>
    <cellStyle name="Datum" xfId="70" xr:uid="{00000000-0005-0000-0000-000054000000}"/>
    <cellStyle name="Defl/Infl" xfId="71" xr:uid="{00000000-0005-0000-0000-000055000000}"/>
    <cellStyle name="Defl/Infl 2" xfId="279" xr:uid="{00000000-0005-0000-0000-000056000000}"/>
    <cellStyle name="Defl/Infl 3" xfId="237" xr:uid="{00000000-0005-0000-0000-000057000000}"/>
    <cellStyle name="Euro" xfId="72" xr:uid="{00000000-0005-0000-0000-000058000000}"/>
    <cellStyle name="Euro 2" xfId="280" xr:uid="{00000000-0005-0000-0000-000059000000}"/>
    <cellStyle name="Euro 3" xfId="238" xr:uid="{00000000-0005-0000-0000-00005A000000}"/>
    <cellStyle name="Exogenous" xfId="73" xr:uid="{00000000-0005-0000-0000-00005B000000}"/>
    <cellStyle name="Explanatory Text 2" xfId="239" xr:uid="{00000000-0005-0000-0000-00005C000000}"/>
    <cellStyle name="Finanční0" xfId="74" xr:uid="{00000000-0005-0000-0000-00005D000000}"/>
    <cellStyle name="Finanèní0" xfId="75" xr:uid="{00000000-0005-0000-0000-00005E000000}"/>
    <cellStyle name="Fixed" xfId="18" xr:uid="{00000000-0005-0000-0000-00005F000000}"/>
    <cellStyle name="Good 2" xfId="240" xr:uid="{00000000-0005-0000-0000-000060000000}"/>
    <cellStyle name="Grey" xfId="76" xr:uid="{00000000-0005-0000-0000-000061000000}"/>
    <cellStyle name="Grey 2" xfId="241" xr:uid="{00000000-0005-0000-0000-000062000000}"/>
    <cellStyle name="Heading 1 2" xfId="19" xr:uid="{00000000-0005-0000-0000-000063000000}"/>
    <cellStyle name="Heading 1 2 2" xfId="242" xr:uid="{00000000-0005-0000-0000-000064000000}"/>
    <cellStyle name="Heading 2 2" xfId="20" xr:uid="{00000000-0005-0000-0000-000065000000}"/>
    <cellStyle name="Heading 2 2 2" xfId="243" xr:uid="{00000000-0005-0000-0000-000066000000}"/>
    <cellStyle name="Heading 3 2" xfId="244" xr:uid="{00000000-0005-0000-0000-000067000000}"/>
    <cellStyle name="Heading 4 2" xfId="245" xr:uid="{00000000-0005-0000-0000-000068000000}"/>
    <cellStyle name="Hipervínculo_IIF" xfId="77" xr:uid="{00000000-0005-0000-0000-000069000000}"/>
    <cellStyle name="IMF" xfId="78" xr:uid="{00000000-0005-0000-0000-00006A000000}"/>
    <cellStyle name="IMF 2" xfId="281" xr:uid="{00000000-0005-0000-0000-00006B000000}"/>
    <cellStyle name="IMF 3" xfId="246" xr:uid="{00000000-0005-0000-0000-00006C000000}"/>
    <cellStyle name="imf-one decimal" xfId="79" xr:uid="{00000000-0005-0000-0000-00006D000000}"/>
    <cellStyle name="imf-zero decimal" xfId="80" xr:uid="{00000000-0005-0000-0000-00006E000000}"/>
    <cellStyle name="Input [yellow]" xfId="81" xr:uid="{00000000-0005-0000-0000-00006F000000}"/>
    <cellStyle name="Input [yellow] 2" xfId="248" xr:uid="{00000000-0005-0000-0000-000070000000}"/>
    <cellStyle name="Input 2" xfId="247" xr:uid="{00000000-0005-0000-0000-000071000000}"/>
    <cellStyle name="Input 3" xfId="275" xr:uid="{00000000-0005-0000-0000-000072000000}"/>
    <cellStyle name="Input 4" xfId="276" xr:uid="{00000000-0005-0000-0000-000073000000}"/>
    <cellStyle name="Input 5" xfId="282" xr:uid="{00000000-0005-0000-0000-000074000000}"/>
    <cellStyle name="Input 6" xfId="284" xr:uid="{00000000-0005-0000-0000-000075000000}"/>
    <cellStyle name="INSTAT" xfId="82" xr:uid="{00000000-0005-0000-0000-000076000000}"/>
    <cellStyle name="INSTAT 2" xfId="283" xr:uid="{00000000-0005-0000-0000-000077000000}"/>
    <cellStyle name="INSTAT 3" xfId="249" xr:uid="{00000000-0005-0000-0000-000078000000}"/>
    <cellStyle name="Label" xfId="83" xr:uid="{00000000-0005-0000-0000-000079000000}"/>
    <cellStyle name="Linked Cell 2" xfId="250" xr:uid="{00000000-0005-0000-0000-00007A000000}"/>
    <cellStyle name="Měna0" xfId="84" xr:uid="{00000000-0005-0000-0000-00007B000000}"/>
    <cellStyle name="Millares [0]_BALPROGRAMA2001R" xfId="85" xr:uid="{00000000-0005-0000-0000-00007C000000}"/>
    <cellStyle name="Millares_BALPROGRAMA2001R" xfId="86" xr:uid="{00000000-0005-0000-0000-00007D000000}"/>
    <cellStyle name="Milliers [0]_Encours - Apr rééch" xfId="87" xr:uid="{00000000-0005-0000-0000-00007E000000}"/>
    <cellStyle name="Milliers_Encours - Apr rééch" xfId="88" xr:uid="{00000000-0005-0000-0000-00007F000000}"/>
    <cellStyle name="Mìna0" xfId="89" xr:uid="{00000000-0005-0000-0000-000080000000}"/>
    <cellStyle name="Model" xfId="90" xr:uid="{00000000-0005-0000-0000-000081000000}"/>
    <cellStyle name="Model 2" xfId="285" xr:uid="{00000000-0005-0000-0000-000082000000}"/>
    <cellStyle name="Model 3" xfId="251" xr:uid="{00000000-0005-0000-0000-000083000000}"/>
    <cellStyle name="MoF" xfId="91" xr:uid="{00000000-0005-0000-0000-000084000000}"/>
    <cellStyle name="MoF 2" xfId="286" xr:uid="{00000000-0005-0000-0000-000085000000}"/>
    <cellStyle name="MoF 3" xfId="252" xr:uid="{00000000-0005-0000-0000-000086000000}"/>
    <cellStyle name="Moneda [0]_BALPROGRAMA2001R" xfId="92" xr:uid="{00000000-0005-0000-0000-000087000000}"/>
    <cellStyle name="Moneda_BALPROGRAMA2001R" xfId="93" xr:uid="{00000000-0005-0000-0000-000088000000}"/>
    <cellStyle name="Monétaire [0]_Encours - Apr rééch" xfId="94" xr:uid="{00000000-0005-0000-0000-000089000000}"/>
    <cellStyle name="Monétaire_Encours - Apr rééch" xfId="95" xr:uid="{00000000-0005-0000-0000-00008A000000}"/>
    <cellStyle name="Neutral 2" xfId="253" xr:uid="{00000000-0005-0000-0000-00008B000000}"/>
    <cellStyle name="Normal" xfId="0" builtinId="0"/>
    <cellStyle name="Normal - Style1" xfId="96" xr:uid="{00000000-0005-0000-0000-00008D000000}"/>
    <cellStyle name="Normal - Style2" xfId="97" xr:uid="{00000000-0005-0000-0000-00008E000000}"/>
    <cellStyle name="Normal - Style5" xfId="98" xr:uid="{00000000-0005-0000-0000-00008F000000}"/>
    <cellStyle name="Normal - Style5 2" xfId="254" xr:uid="{00000000-0005-0000-0000-000090000000}"/>
    <cellStyle name="Normal - Style6" xfId="99" xr:uid="{00000000-0005-0000-0000-000091000000}"/>
    <cellStyle name="Normal - Style6 2" xfId="255" xr:uid="{00000000-0005-0000-0000-000092000000}"/>
    <cellStyle name="Normal - Style7" xfId="100" xr:uid="{00000000-0005-0000-0000-000093000000}"/>
    <cellStyle name="Normal - Style7 2" xfId="256" xr:uid="{00000000-0005-0000-0000-000094000000}"/>
    <cellStyle name="Normal - Style8" xfId="101" xr:uid="{00000000-0005-0000-0000-000095000000}"/>
    <cellStyle name="Normal - Style8 2" xfId="257" xr:uid="{00000000-0005-0000-0000-000096000000}"/>
    <cellStyle name="Normal 10" xfId="21" xr:uid="{00000000-0005-0000-0000-000097000000}"/>
    <cellStyle name="Normal 11" xfId="22" xr:uid="{00000000-0005-0000-0000-000098000000}"/>
    <cellStyle name="Normal 11 2" xfId="23" xr:uid="{00000000-0005-0000-0000-000099000000}"/>
    <cellStyle name="Normal 11 3" xfId="258" xr:uid="{00000000-0005-0000-0000-00009A000000}"/>
    <cellStyle name="Normal 12" xfId="24" xr:uid="{00000000-0005-0000-0000-00009B000000}"/>
    <cellStyle name="Normal 12 2" xfId="103" xr:uid="{00000000-0005-0000-0000-00009C000000}"/>
    <cellStyle name="Normal 12 3" xfId="277" xr:uid="{00000000-0005-0000-0000-00009D000000}"/>
    <cellStyle name="Normal 13" xfId="2" xr:uid="{00000000-0005-0000-0000-00009E000000}"/>
    <cellStyle name="Normal 13 2" xfId="104" xr:uid="{00000000-0005-0000-0000-00009F000000}"/>
    <cellStyle name="Normal 13 2 2" xfId="181" xr:uid="{00000000-0005-0000-0000-0000A0000000}"/>
    <cellStyle name="Normal 13 2 2 2" xfId="322" xr:uid="{00000000-0005-0000-0000-0000A1000000}"/>
    <cellStyle name="Normal 13 2 3" xfId="300" xr:uid="{00000000-0005-0000-0000-0000A2000000}"/>
    <cellStyle name="Normal 14" xfId="3" xr:uid="{00000000-0005-0000-0000-0000A3000000}"/>
    <cellStyle name="Normal 14 2" xfId="290" xr:uid="{00000000-0005-0000-0000-0000A4000000}"/>
    <cellStyle name="Normal 15" xfId="125" xr:uid="{00000000-0005-0000-0000-0000A5000000}"/>
    <cellStyle name="Normal 15 2" xfId="183" xr:uid="{00000000-0005-0000-0000-0000A6000000}"/>
    <cellStyle name="Normal 15 2 2" xfId="324" xr:uid="{00000000-0005-0000-0000-0000A7000000}"/>
    <cellStyle name="Normal 15 3" xfId="302" xr:uid="{00000000-0005-0000-0000-0000A8000000}"/>
    <cellStyle name="Normal 16" xfId="166" xr:uid="{00000000-0005-0000-0000-0000A9000000}"/>
    <cellStyle name="Normal 16 2" xfId="189" xr:uid="{00000000-0005-0000-0000-0000AA000000}"/>
    <cellStyle name="Normal 16 2 2" xfId="330" xr:uid="{00000000-0005-0000-0000-0000AB000000}"/>
    <cellStyle name="Normal 16 3" xfId="308" xr:uid="{00000000-0005-0000-0000-0000AC000000}"/>
    <cellStyle name="Normal 17" xfId="102" xr:uid="{00000000-0005-0000-0000-0000AD000000}"/>
    <cellStyle name="Normal 17 2" xfId="180" xr:uid="{00000000-0005-0000-0000-0000AE000000}"/>
    <cellStyle name="Normal 17 2 2" xfId="321" xr:uid="{00000000-0005-0000-0000-0000AF000000}"/>
    <cellStyle name="Normal 17 3" xfId="299" xr:uid="{00000000-0005-0000-0000-0000B0000000}"/>
    <cellStyle name="Normal 18" xfId="165" xr:uid="{00000000-0005-0000-0000-0000B1000000}"/>
    <cellStyle name="Normal 18 2" xfId="188" xr:uid="{00000000-0005-0000-0000-0000B2000000}"/>
    <cellStyle name="Normal 18 2 2" xfId="329" xr:uid="{00000000-0005-0000-0000-0000B3000000}"/>
    <cellStyle name="Normal 18 3" xfId="307" xr:uid="{00000000-0005-0000-0000-0000B4000000}"/>
    <cellStyle name="Normal 19" xfId="162" xr:uid="{00000000-0005-0000-0000-0000B5000000}"/>
    <cellStyle name="Normal 19 2" xfId="185" xr:uid="{00000000-0005-0000-0000-0000B6000000}"/>
    <cellStyle name="Normal 19 2 2" xfId="326" xr:uid="{00000000-0005-0000-0000-0000B7000000}"/>
    <cellStyle name="Normal 19 3" xfId="304" xr:uid="{00000000-0005-0000-0000-0000B8000000}"/>
    <cellStyle name="Normal 2" xfId="25" xr:uid="{00000000-0005-0000-0000-0000B9000000}"/>
    <cellStyle name="Normal 2 2" xfId="26" xr:uid="{00000000-0005-0000-0000-0000BA000000}"/>
    <cellStyle name="Normal 2 3" xfId="27" xr:uid="{00000000-0005-0000-0000-0000BB000000}"/>
    <cellStyle name="Normal 2 3 2" xfId="176" xr:uid="{00000000-0005-0000-0000-0000BC000000}"/>
    <cellStyle name="Normal 2 3 2 2" xfId="318" xr:uid="{00000000-0005-0000-0000-0000BD000000}"/>
    <cellStyle name="Normal 2 3 3" xfId="296" xr:uid="{00000000-0005-0000-0000-0000BE000000}"/>
    <cellStyle name="Normal 2 4" xfId="105" xr:uid="{00000000-0005-0000-0000-0000BF000000}"/>
    <cellStyle name="Normal 2 4 2" xfId="106" xr:uid="{00000000-0005-0000-0000-0000C0000000}"/>
    <cellStyle name="Normal 2 4 3" xfId="107" xr:uid="{00000000-0005-0000-0000-0000C1000000}"/>
    <cellStyle name="normal 2 5" xfId="259" xr:uid="{00000000-0005-0000-0000-0000C2000000}"/>
    <cellStyle name="normal 2 6" xfId="292" xr:uid="{00000000-0005-0000-0000-0000C3000000}"/>
    <cellStyle name="normal 2 7" xfId="293" xr:uid="{00000000-0005-0000-0000-0000C4000000}"/>
    <cellStyle name="Normal 20" xfId="164" xr:uid="{00000000-0005-0000-0000-0000C5000000}"/>
    <cellStyle name="Normal 20 2" xfId="187" xr:uid="{00000000-0005-0000-0000-0000C6000000}"/>
    <cellStyle name="Normal 20 2 2" xfId="328" xr:uid="{00000000-0005-0000-0000-0000C7000000}"/>
    <cellStyle name="Normal 20 3" xfId="306" xr:uid="{00000000-0005-0000-0000-0000C8000000}"/>
    <cellStyle name="Normal 21" xfId="163" xr:uid="{00000000-0005-0000-0000-0000C9000000}"/>
    <cellStyle name="Normal 21 2" xfId="186" xr:uid="{00000000-0005-0000-0000-0000CA000000}"/>
    <cellStyle name="Normal 21 2 2" xfId="327" xr:uid="{00000000-0005-0000-0000-0000CB000000}"/>
    <cellStyle name="Normal 21 3" xfId="305" xr:uid="{00000000-0005-0000-0000-0000CC000000}"/>
    <cellStyle name="Normal 28" xfId="291" xr:uid="{00000000-0005-0000-0000-0000CD000000}"/>
    <cellStyle name="Normal 3" xfId="28" xr:uid="{00000000-0005-0000-0000-0000CE000000}"/>
    <cellStyle name="Normal 3 2" xfId="29" xr:uid="{00000000-0005-0000-0000-0000CF000000}"/>
    <cellStyle name="Normal 3 2 2" xfId="30" xr:uid="{00000000-0005-0000-0000-0000D0000000}"/>
    <cellStyle name="Normal 3 2 3" xfId="260" xr:uid="{00000000-0005-0000-0000-0000D1000000}"/>
    <cellStyle name="Normal 3 3" xfId="108" xr:uid="{00000000-0005-0000-0000-0000D2000000}"/>
    <cellStyle name="Normal 3 4" xfId="46" xr:uid="{00000000-0005-0000-0000-0000D3000000}"/>
    <cellStyle name="Normal 3 4 2" xfId="179" xr:uid="{00000000-0005-0000-0000-0000D4000000}"/>
    <cellStyle name="Normal 4" xfId="31" xr:uid="{00000000-0005-0000-0000-0000D5000000}"/>
    <cellStyle name="Normal 4 2" xfId="32" xr:uid="{00000000-0005-0000-0000-0000D6000000}"/>
    <cellStyle name="Normal 4 3" xfId="109" xr:uid="{00000000-0005-0000-0000-0000D7000000}"/>
    <cellStyle name="Normal 4 3 2" xfId="159" xr:uid="{00000000-0005-0000-0000-0000D8000000}"/>
    <cellStyle name="Normal 5" xfId="33" xr:uid="{00000000-0005-0000-0000-0000D9000000}"/>
    <cellStyle name="Normal 5 2" xfId="34" xr:uid="{00000000-0005-0000-0000-0000DA000000}"/>
    <cellStyle name="Normal 5 3" xfId="110" xr:uid="{00000000-0005-0000-0000-0000DB000000}"/>
    <cellStyle name="Normal 5 3 2" xfId="261" xr:uid="{00000000-0005-0000-0000-0000DC000000}"/>
    <cellStyle name="Normal 6" xfId="35" xr:uid="{00000000-0005-0000-0000-0000DD000000}"/>
    <cellStyle name="Normal 6 2" xfId="36" xr:uid="{00000000-0005-0000-0000-0000DE000000}"/>
    <cellStyle name="Normal 6 3" xfId="37" xr:uid="{00000000-0005-0000-0000-0000DF000000}"/>
    <cellStyle name="Normal 6 3 2" xfId="178" xr:uid="{00000000-0005-0000-0000-0000E0000000}"/>
    <cellStyle name="Normal 6 3 2 2" xfId="320" xr:uid="{00000000-0005-0000-0000-0000E1000000}"/>
    <cellStyle name="Normal 6 3 3" xfId="298" xr:uid="{00000000-0005-0000-0000-0000E2000000}"/>
    <cellStyle name="Normal 6 4" xfId="177" xr:uid="{00000000-0005-0000-0000-0000E3000000}"/>
    <cellStyle name="Normal 6 4 2" xfId="319" xr:uid="{00000000-0005-0000-0000-0000E4000000}"/>
    <cellStyle name="Normal 6 5" xfId="297" xr:uid="{00000000-0005-0000-0000-0000E5000000}"/>
    <cellStyle name="Normal 7" xfId="38" xr:uid="{00000000-0005-0000-0000-0000E6000000}"/>
    <cellStyle name="Normal 7 2" xfId="197" xr:uid="{00000000-0005-0000-0000-0000E7000000}"/>
    <cellStyle name="Normal 8" xfId="39" xr:uid="{00000000-0005-0000-0000-0000E8000000}"/>
    <cellStyle name="Normal 8 2" xfId="40" xr:uid="{00000000-0005-0000-0000-0000E9000000}"/>
    <cellStyle name="Normal 8 3" xfId="262" xr:uid="{00000000-0005-0000-0000-0000EA000000}"/>
    <cellStyle name="Normal 9" xfId="41" xr:uid="{00000000-0005-0000-0000-0000EB000000}"/>
    <cellStyle name="Normal 9 2" xfId="111" xr:uid="{00000000-0005-0000-0000-0000EC000000}"/>
    <cellStyle name="Normal 9 2 2" xfId="182" xr:uid="{00000000-0005-0000-0000-0000ED000000}"/>
    <cellStyle name="Normal 9 2 2 2" xfId="323" xr:uid="{00000000-0005-0000-0000-0000EE000000}"/>
    <cellStyle name="Normal 9 2 3" xfId="301" xr:uid="{00000000-0005-0000-0000-0000EF000000}"/>
    <cellStyle name="Normal 9 3" xfId="263" xr:uid="{00000000-0005-0000-0000-0000F0000000}"/>
    <cellStyle name="Normal Table" xfId="112" xr:uid="{00000000-0005-0000-0000-0000F1000000}"/>
    <cellStyle name="normálne__1_NDARJA  BUXHETIT Universiteteve _2007-2008 sipas Formulës.xls_Flori_PM" xfId="264" xr:uid="{00000000-0005-0000-0000-0000F2000000}"/>
    <cellStyle name="Note 2" xfId="265" xr:uid="{00000000-0005-0000-0000-0000F3000000}"/>
    <cellStyle name="Output 2" xfId="266" xr:uid="{00000000-0005-0000-0000-0000F4000000}"/>
    <cellStyle name="Output Amounts" xfId="113" xr:uid="{00000000-0005-0000-0000-0000F5000000}"/>
    <cellStyle name="Percent [2]" xfId="42" xr:uid="{00000000-0005-0000-0000-0000F6000000}"/>
    <cellStyle name="Percent [2] 2" xfId="287" xr:uid="{00000000-0005-0000-0000-0000F7000000}"/>
    <cellStyle name="Percent [2] 3" xfId="267" xr:uid="{00000000-0005-0000-0000-0000F8000000}"/>
    <cellStyle name="Percent 10" xfId="170" xr:uid="{00000000-0005-0000-0000-0000F9000000}"/>
    <cellStyle name="Percent 10 2" xfId="193" xr:uid="{00000000-0005-0000-0000-0000FA000000}"/>
    <cellStyle name="Percent 10 2 2" xfId="334" xr:uid="{00000000-0005-0000-0000-0000FB000000}"/>
    <cellStyle name="Percent 10 3" xfId="312" xr:uid="{00000000-0005-0000-0000-0000FC000000}"/>
    <cellStyle name="Percent 11" xfId="171" xr:uid="{00000000-0005-0000-0000-0000FD000000}"/>
    <cellStyle name="Percent 11 2" xfId="194" xr:uid="{00000000-0005-0000-0000-0000FE000000}"/>
    <cellStyle name="Percent 11 2 2" xfId="335" xr:uid="{00000000-0005-0000-0000-0000FF000000}"/>
    <cellStyle name="Percent 11 3" xfId="313" xr:uid="{00000000-0005-0000-0000-000000010000}"/>
    <cellStyle name="Percent 12" xfId="172" xr:uid="{00000000-0005-0000-0000-000001010000}"/>
    <cellStyle name="Percent 12 2" xfId="195" xr:uid="{00000000-0005-0000-0000-000002010000}"/>
    <cellStyle name="Percent 12 2 2" xfId="336" xr:uid="{00000000-0005-0000-0000-000003010000}"/>
    <cellStyle name="Percent 12 3" xfId="314" xr:uid="{00000000-0005-0000-0000-000004010000}"/>
    <cellStyle name="Percent 13" xfId="173" xr:uid="{00000000-0005-0000-0000-000005010000}"/>
    <cellStyle name="Percent 13 2" xfId="196" xr:uid="{00000000-0005-0000-0000-000006010000}"/>
    <cellStyle name="Percent 13 2 2" xfId="337" xr:uid="{00000000-0005-0000-0000-000007010000}"/>
    <cellStyle name="Percent 13 3" xfId="315" xr:uid="{00000000-0005-0000-0000-000008010000}"/>
    <cellStyle name="Percent 2" xfId="43" xr:uid="{00000000-0005-0000-0000-000009010000}"/>
    <cellStyle name="Percent 2 2" xfId="114" xr:uid="{00000000-0005-0000-0000-00000A010000}"/>
    <cellStyle name="Percent 3" xfId="115" xr:uid="{00000000-0005-0000-0000-00000B010000}"/>
    <cellStyle name="Percent 4" xfId="116" xr:uid="{00000000-0005-0000-0000-00000C010000}"/>
    <cellStyle name="Percent 5" xfId="160" xr:uid="{00000000-0005-0000-0000-00000D010000}"/>
    <cellStyle name="Percent 6" xfId="161" xr:uid="{00000000-0005-0000-0000-00000E010000}"/>
    <cellStyle name="Percent 6 2" xfId="184" xr:uid="{00000000-0005-0000-0000-00000F010000}"/>
    <cellStyle name="Percent 6 2 2" xfId="325" xr:uid="{00000000-0005-0000-0000-000010010000}"/>
    <cellStyle name="Percent 6 3" xfId="303" xr:uid="{00000000-0005-0000-0000-000011010000}"/>
    <cellStyle name="Percent 7" xfId="167" xr:uid="{00000000-0005-0000-0000-000012010000}"/>
    <cellStyle name="Percent 7 2" xfId="190" xr:uid="{00000000-0005-0000-0000-000013010000}"/>
    <cellStyle name="Percent 7 2 2" xfId="331" xr:uid="{00000000-0005-0000-0000-000014010000}"/>
    <cellStyle name="Percent 7 3" xfId="309" xr:uid="{00000000-0005-0000-0000-000015010000}"/>
    <cellStyle name="Percent 8" xfId="168" xr:uid="{00000000-0005-0000-0000-000016010000}"/>
    <cellStyle name="Percent 8 2" xfId="191" xr:uid="{00000000-0005-0000-0000-000017010000}"/>
    <cellStyle name="Percent 8 2 2" xfId="332" xr:uid="{00000000-0005-0000-0000-000018010000}"/>
    <cellStyle name="Percent 8 3" xfId="310" xr:uid="{00000000-0005-0000-0000-000019010000}"/>
    <cellStyle name="Percent 9" xfId="169" xr:uid="{00000000-0005-0000-0000-00001A010000}"/>
    <cellStyle name="Percent 9 2" xfId="192" xr:uid="{00000000-0005-0000-0000-00001B010000}"/>
    <cellStyle name="Percent 9 2 2" xfId="333" xr:uid="{00000000-0005-0000-0000-00001C010000}"/>
    <cellStyle name="Percent 9 3" xfId="311" xr:uid="{00000000-0005-0000-0000-00001D010000}"/>
    <cellStyle name="percentage difference" xfId="117" xr:uid="{00000000-0005-0000-0000-00001E010000}"/>
    <cellStyle name="percentage difference one decimal" xfId="118" xr:uid="{00000000-0005-0000-0000-00001F010000}"/>
    <cellStyle name="percentage difference zero decimal" xfId="119" xr:uid="{00000000-0005-0000-0000-000020010000}"/>
    <cellStyle name="Pevný" xfId="120" xr:uid="{00000000-0005-0000-0000-000021010000}"/>
    <cellStyle name="Presentation" xfId="121" xr:uid="{00000000-0005-0000-0000-000022010000}"/>
    <cellStyle name="Proj" xfId="122" xr:uid="{00000000-0005-0000-0000-000023010000}"/>
    <cellStyle name="Proj 2" xfId="288" xr:uid="{00000000-0005-0000-0000-000024010000}"/>
    <cellStyle name="Proj 3" xfId="268" xr:uid="{00000000-0005-0000-0000-000025010000}"/>
    <cellStyle name="Publication" xfId="123" xr:uid="{00000000-0005-0000-0000-000026010000}"/>
    <cellStyle name="STYL1 - Style1" xfId="124" xr:uid="{00000000-0005-0000-0000-000027010000}"/>
    <cellStyle name="Style 1" xfId="44" xr:uid="{00000000-0005-0000-0000-000028010000}"/>
    <cellStyle name="Style 1 2" xfId="126" xr:uid="{00000000-0005-0000-0000-000029010000}"/>
    <cellStyle name="Style 1 3" xfId="269" xr:uid="{00000000-0005-0000-0000-00002A010000}"/>
    <cellStyle name="Text" xfId="127" xr:uid="{00000000-0005-0000-0000-00002B010000}"/>
    <cellStyle name="Text 2" xfId="289" xr:uid="{00000000-0005-0000-0000-00002C010000}"/>
    <cellStyle name="Text 3" xfId="270" xr:uid="{00000000-0005-0000-0000-00002D010000}"/>
    <cellStyle name="Title 2" xfId="271" xr:uid="{00000000-0005-0000-0000-00002E010000}"/>
    <cellStyle name="Total 2" xfId="45" xr:uid="{00000000-0005-0000-0000-00002F010000}"/>
    <cellStyle name="Total 2 2" xfId="272" xr:uid="{00000000-0005-0000-0000-000030010000}"/>
    <cellStyle name="Warning Text 2" xfId="273" xr:uid="{00000000-0005-0000-0000-000031010000}"/>
    <cellStyle name="WebAnchor1" xfId="128" xr:uid="{00000000-0005-0000-0000-000032010000}"/>
    <cellStyle name="WebAnchor2" xfId="129" xr:uid="{00000000-0005-0000-0000-000033010000}"/>
    <cellStyle name="WebAnchor3" xfId="130" xr:uid="{00000000-0005-0000-0000-000034010000}"/>
    <cellStyle name="WebAnchor4" xfId="131" xr:uid="{00000000-0005-0000-0000-000035010000}"/>
    <cellStyle name="WebAnchor5" xfId="132" xr:uid="{00000000-0005-0000-0000-000036010000}"/>
    <cellStyle name="WebAnchor6" xfId="133" xr:uid="{00000000-0005-0000-0000-000037010000}"/>
    <cellStyle name="WebAnchor7" xfId="134" xr:uid="{00000000-0005-0000-0000-000038010000}"/>
    <cellStyle name="Webexclude" xfId="135" xr:uid="{00000000-0005-0000-0000-000039010000}"/>
    <cellStyle name="WebFN" xfId="136" xr:uid="{00000000-0005-0000-0000-00003A010000}"/>
    <cellStyle name="WebFN1" xfId="137" xr:uid="{00000000-0005-0000-0000-00003B010000}"/>
    <cellStyle name="WebFN2" xfId="138" xr:uid="{00000000-0005-0000-0000-00003C010000}"/>
    <cellStyle name="WebFN3" xfId="139" xr:uid="{00000000-0005-0000-0000-00003D010000}"/>
    <cellStyle name="WebFN4" xfId="140" xr:uid="{00000000-0005-0000-0000-00003E010000}"/>
    <cellStyle name="WebHR" xfId="141" xr:uid="{00000000-0005-0000-0000-00003F010000}"/>
    <cellStyle name="WebIndent1" xfId="142" xr:uid="{00000000-0005-0000-0000-000040010000}"/>
    <cellStyle name="WebIndent1wFN3" xfId="143" xr:uid="{00000000-0005-0000-0000-000041010000}"/>
    <cellStyle name="WebIndent2" xfId="144" xr:uid="{00000000-0005-0000-0000-000042010000}"/>
    <cellStyle name="WebNoBR" xfId="145" xr:uid="{00000000-0005-0000-0000-000043010000}"/>
    <cellStyle name="Záhlaví 1" xfId="146" xr:uid="{00000000-0005-0000-0000-000044010000}"/>
    <cellStyle name="Záhlaví 2" xfId="147" xr:uid="{00000000-0005-0000-0000-000045010000}"/>
    <cellStyle name="zero" xfId="148" xr:uid="{00000000-0005-0000-0000-000046010000}"/>
    <cellStyle name="zero 2" xfId="274" xr:uid="{00000000-0005-0000-0000-000047010000}"/>
    <cellStyle name="ДАТА" xfId="149" xr:uid="{00000000-0005-0000-0000-000048010000}"/>
    <cellStyle name="ДЕНЕЖНЫЙ_BOPENGC" xfId="150" xr:uid="{00000000-0005-0000-0000-000049010000}"/>
    <cellStyle name="ЗАГОЛОВОК1" xfId="151" xr:uid="{00000000-0005-0000-0000-00004A010000}"/>
    <cellStyle name="ЗАГОЛОВОК2" xfId="152" xr:uid="{00000000-0005-0000-0000-00004B010000}"/>
    <cellStyle name="ИТОГОВЫЙ" xfId="153" xr:uid="{00000000-0005-0000-0000-00004C010000}"/>
    <cellStyle name="Обычный_BOPENGC" xfId="154" xr:uid="{00000000-0005-0000-0000-00004D010000}"/>
    <cellStyle name="ПРОЦЕНТНЫЙ_BOPENGC" xfId="155" xr:uid="{00000000-0005-0000-0000-00004E010000}"/>
    <cellStyle name="ТЕКСТ" xfId="156" xr:uid="{00000000-0005-0000-0000-00004F010000}"/>
    <cellStyle name="ФИКСИРОВАННЫЙ" xfId="157" xr:uid="{00000000-0005-0000-0000-000050010000}"/>
    <cellStyle name="ФИНАНСОВЫЙ_BOPENGC" xfId="158" xr:uid="{00000000-0005-0000-0000-000051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D596"/>
  <sheetViews>
    <sheetView tabSelected="1" zoomScaleNormal="100" workbookViewId="0">
      <pane ySplit="4" topLeftCell="A263" activePane="bottomLeft" state="frozen"/>
      <selection pane="bottomLeft" activeCell="N309" sqref="N309:N311"/>
    </sheetView>
  </sheetViews>
  <sheetFormatPr defaultRowHeight="15"/>
  <cols>
    <col min="1" max="1" width="14.140625" customWidth="1"/>
    <col min="2" max="2" width="53.140625" customWidth="1"/>
    <col min="4" max="4" width="15" style="173" customWidth="1"/>
    <col min="5" max="6" width="17" customWidth="1"/>
    <col min="7" max="7" width="23.140625" style="173" customWidth="1"/>
    <col min="8" max="8" width="23.140625" style="1011" customWidth="1"/>
    <col min="9" max="9" width="54.7109375" customWidth="1"/>
    <col min="10" max="10" width="22.42578125" style="173" customWidth="1"/>
    <col min="11" max="11" width="17" style="173" customWidth="1"/>
    <col min="12" max="12" width="19" style="173" customWidth="1"/>
    <col min="13" max="13" width="18.7109375" style="175" customWidth="1"/>
    <col min="14" max="14" width="102.5703125" customWidth="1"/>
    <col min="15" max="16" width="17" style="173" customWidth="1"/>
    <col min="17" max="17" width="23.140625" style="173" customWidth="1"/>
    <col min="18" max="18" width="23.140625" style="175" customWidth="1"/>
    <col min="19" max="19" width="44.140625" customWidth="1"/>
    <col min="20" max="20" width="9.140625" style="182"/>
    <col min="21" max="21" width="17.28515625" style="182" customWidth="1"/>
    <col min="22" max="23" width="17" style="182" bestFit="1" customWidth="1"/>
    <col min="24" max="25" width="18.28515625" style="182" bestFit="1" customWidth="1"/>
    <col min="26" max="56" width="9.140625" style="182"/>
  </cols>
  <sheetData>
    <row r="1" spans="1:19" ht="15.75" thickBot="1">
      <c r="H1" s="990"/>
    </row>
    <row r="2" spans="1:19" ht="48.75" customHeight="1" thickBot="1">
      <c r="A2" s="1"/>
      <c r="B2" s="2"/>
      <c r="C2" s="2"/>
      <c r="D2" s="1459"/>
      <c r="E2" s="1688" t="s">
        <v>0</v>
      </c>
      <c r="F2" s="1689"/>
      <c r="G2" s="1689"/>
      <c r="H2" s="1689"/>
      <c r="I2" s="1690"/>
      <c r="J2" s="1691" t="s">
        <v>1</v>
      </c>
      <c r="K2" s="1692"/>
      <c r="L2" s="1692"/>
      <c r="M2" s="1692"/>
      <c r="N2" s="1693"/>
      <c r="O2" s="1654" t="s">
        <v>2</v>
      </c>
      <c r="P2" s="1655"/>
      <c r="Q2" s="1655"/>
      <c r="R2" s="1655"/>
      <c r="S2" s="1656"/>
    </row>
    <row r="3" spans="1:19" ht="15.75">
      <c r="A3" s="1657" t="s">
        <v>3</v>
      </c>
      <c r="B3" s="3" t="s">
        <v>4</v>
      </c>
      <c r="C3" s="1659" t="s">
        <v>5</v>
      </c>
      <c r="D3" s="1661" t="s">
        <v>6</v>
      </c>
      <c r="E3" s="1663" t="s">
        <v>7</v>
      </c>
      <c r="F3" s="1665" t="s">
        <v>8</v>
      </c>
      <c r="G3" s="1667" t="s">
        <v>9</v>
      </c>
      <c r="H3" s="1663" t="s">
        <v>10</v>
      </c>
      <c r="I3" s="1677" t="s">
        <v>243</v>
      </c>
      <c r="J3" s="1669" t="s">
        <v>7</v>
      </c>
      <c r="K3" s="1671" t="s">
        <v>8</v>
      </c>
      <c r="L3" s="1671" t="s">
        <v>9</v>
      </c>
      <c r="M3" s="1673" t="s">
        <v>10</v>
      </c>
      <c r="N3" s="1675" t="s">
        <v>243</v>
      </c>
      <c r="O3" s="1669" t="s">
        <v>7</v>
      </c>
      <c r="P3" s="1671" t="s">
        <v>8</v>
      </c>
      <c r="Q3" s="1671" t="s">
        <v>9</v>
      </c>
      <c r="R3" s="1673" t="s">
        <v>10</v>
      </c>
      <c r="S3" s="1675" t="s">
        <v>243</v>
      </c>
    </row>
    <row r="4" spans="1:19" ht="16.5" thickBot="1">
      <c r="A4" s="1658"/>
      <c r="B4" s="4" t="s">
        <v>11</v>
      </c>
      <c r="C4" s="1660"/>
      <c r="D4" s="1662"/>
      <c r="E4" s="1664"/>
      <c r="F4" s="1666"/>
      <c r="G4" s="1668"/>
      <c r="H4" s="1664"/>
      <c r="I4" s="1678"/>
      <c r="J4" s="1670"/>
      <c r="K4" s="1672"/>
      <c r="L4" s="1672"/>
      <c r="M4" s="1674"/>
      <c r="N4" s="1676"/>
      <c r="O4" s="1670"/>
      <c r="P4" s="1672"/>
      <c r="Q4" s="1672"/>
      <c r="R4" s="1674"/>
      <c r="S4" s="1676"/>
    </row>
    <row r="5" spans="1:19" ht="16.5" thickBot="1">
      <c r="A5" s="5" t="s">
        <v>12</v>
      </c>
      <c r="B5" s="17" t="s">
        <v>13</v>
      </c>
      <c r="C5" s="18"/>
      <c r="D5" s="148"/>
      <c r="E5" s="1477"/>
      <c r="F5" s="1476"/>
      <c r="G5" s="487"/>
      <c r="H5" s="826"/>
      <c r="I5" s="824"/>
      <c r="J5" s="1122"/>
      <c r="K5" s="142"/>
      <c r="L5" s="148"/>
      <c r="M5" s="98"/>
      <c r="N5" s="166"/>
      <c r="O5" s="142"/>
      <c r="P5" s="148"/>
      <c r="Q5" s="140"/>
      <c r="R5" s="99"/>
      <c r="S5" s="167"/>
    </row>
    <row r="6" spans="1:19" ht="20.100000000000001" customHeight="1">
      <c r="A6" s="8">
        <v>1120</v>
      </c>
      <c r="B6" s="9" t="s">
        <v>14</v>
      </c>
      <c r="C6" s="178">
        <v>2027</v>
      </c>
      <c r="D6" s="87">
        <v>0</v>
      </c>
      <c r="E6" s="1046"/>
      <c r="F6" s="497">
        <v>18000</v>
      </c>
      <c r="G6" s="87"/>
      <c r="H6" s="127">
        <f>SUM(E6:G6)</f>
        <v>18000</v>
      </c>
      <c r="I6" s="1538" t="s">
        <v>290</v>
      </c>
      <c r="J6" s="87"/>
      <c r="K6" s="88"/>
      <c r="L6" s="138">
        <v>29000</v>
      </c>
      <c r="M6" s="127">
        <f>SUM(J6:L6)</f>
        <v>29000</v>
      </c>
      <c r="N6" s="1538" t="s">
        <v>305</v>
      </c>
      <c r="O6" s="138">
        <f>J6+E6</f>
        <v>0</v>
      </c>
      <c r="P6" s="138">
        <f t="shared" ref="P6:Q6" si="0">K6+F6</f>
        <v>18000</v>
      </c>
      <c r="Q6" s="138">
        <f t="shared" si="0"/>
        <v>29000</v>
      </c>
      <c r="R6" s="127">
        <f>SUM(O6:Q6)</f>
        <v>47000</v>
      </c>
      <c r="S6" s="168"/>
    </row>
    <row r="7" spans="1:19" ht="20.100000000000001" customHeight="1">
      <c r="A7" s="11">
        <v>1120</v>
      </c>
      <c r="B7" s="12"/>
      <c r="C7" s="179">
        <v>2028</v>
      </c>
      <c r="D7" s="87"/>
      <c r="E7" s="1046"/>
      <c r="F7" s="497">
        <v>18000</v>
      </c>
      <c r="G7" s="911"/>
      <c r="H7" s="127">
        <f t="shared" ref="H7:H8" si="1">SUM(E7:G7)</f>
        <v>18000</v>
      </c>
      <c r="I7" s="1539"/>
      <c r="J7" s="87"/>
      <c r="K7" s="91"/>
      <c r="L7" s="138"/>
      <c r="M7" s="128">
        <f t="shared" ref="M7:M8" si="2">SUM(J7:L7)</f>
        <v>0</v>
      </c>
      <c r="N7" s="1539"/>
      <c r="O7" s="87">
        <f t="shared" ref="O7:O8" si="3">J7+E7</f>
        <v>0</v>
      </c>
      <c r="P7" s="91">
        <f t="shared" ref="P7:P8" si="4">K7+F7</f>
        <v>18000</v>
      </c>
      <c r="Q7" s="138">
        <f t="shared" ref="Q7:Q8" si="5">L7+G7</f>
        <v>0</v>
      </c>
      <c r="R7" s="128">
        <f t="shared" ref="R7:R8" si="6">SUM(O7:Q7)</f>
        <v>18000</v>
      </c>
      <c r="S7" s="168"/>
    </row>
    <row r="8" spans="1:19" ht="41.25" customHeight="1" thickBot="1">
      <c r="A8" s="14">
        <v>1120</v>
      </c>
      <c r="B8" s="15"/>
      <c r="C8" s="180">
        <v>2029</v>
      </c>
      <c r="D8" s="93"/>
      <c r="E8" s="1478"/>
      <c r="F8" s="495"/>
      <c r="G8" s="401"/>
      <c r="H8" s="429">
        <f t="shared" si="1"/>
        <v>0</v>
      </c>
      <c r="I8" s="1540"/>
      <c r="J8" s="93"/>
      <c r="K8" s="94"/>
      <c r="L8" s="95"/>
      <c r="M8" s="129">
        <f t="shared" si="2"/>
        <v>0</v>
      </c>
      <c r="N8" s="1540"/>
      <c r="O8" s="93">
        <f t="shared" si="3"/>
        <v>0</v>
      </c>
      <c r="P8" s="94">
        <f t="shared" si="4"/>
        <v>0</v>
      </c>
      <c r="Q8" s="95">
        <f t="shared" si="5"/>
        <v>0</v>
      </c>
      <c r="R8" s="129">
        <f t="shared" si="6"/>
        <v>0</v>
      </c>
      <c r="S8" s="169"/>
    </row>
    <row r="9" spans="1:19" ht="20.100000000000001" customHeight="1" thickBot="1">
      <c r="A9" s="5" t="s">
        <v>15</v>
      </c>
      <c r="B9" s="17" t="s">
        <v>16</v>
      </c>
      <c r="C9" s="18"/>
      <c r="D9" s="148"/>
      <c r="E9" s="1034"/>
      <c r="F9" s="140"/>
      <c r="G9" s="140"/>
      <c r="H9" s="174"/>
      <c r="I9" s="1215"/>
      <c r="J9" s="142"/>
      <c r="K9" s="142"/>
      <c r="L9" s="142"/>
      <c r="M9" s="142"/>
      <c r="N9" s="166"/>
      <c r="O9" s="142"/>
      <c r="P9" s="148"/>
      <c r="Q9" s="140"/>
      <c r="R9" s="99"/>
      <c r="S9" s="167"/>
    </row>
    <row r="10" spans="1:19" s="182" customFormat="1" ht="20.100000000000001" customHeight="1">
      <c r="A10" s="346">
        <v>1110</v>
      </c>
      <c r="B10" s="347" t="s">
        <v>17</v>
      </c>
      <c r="C10" s="178">
        <v>2027</v>
      </c>
      <c r="D10" s="1460">
        <v>0</v>
      </c>
      <c r="E10" s="1035">
        <v>13963</v>
      </c>
      <c r="F10" s="356">
        <v>38277</v>
      </c>
      <c r="G10" s="349"/>
      <c r="H10" s="674">
        <f>SUM(E10:G10)</f>
        <v>52240</v>
      </c>
      <c r="I10" s="1538" t="s">
        <v>340</v>
      </c>
      <c r="J10" s="88"/>
      <c r="K10" s="350"/>
      <c r="L10" s="351">
        <v>88050</v>
      </c>
      <c r="M10" s="352">
        <f>SUM(J10:L10)</f>
        <v>88050</v>
      </c>
      <c r="N10" s="1538" t="s">
        <v>306</v>
      </c>
      <c r="O10" s="279">
        <f>J10+E10</f>
        <v>13963</v>
      </c>
      <c r="P10" s="279">
        <f t="shared" ref="P10" si="7">K10+F10</f>
        <v>38277</v>
      </c>
      <c r="Q10" s="279">
        <f t="shared" ref="Q10" si="8">L10+G10</f>
        <v>88050</v>
      </c>
      <c r="R10" s="353">
        <f t="shared" ref="R10:R19" si="9">SUM(O10:Q10)</f>
        <v>140290</v>
      </c>
      <c r="S10" s="1609"/>
    </row>
    <row r="11" spans="1:19" s="182" customFormat="1" ht="72" customHeight="1">
      <c r="A11" s="354">
        <v>1110</v>
      </c>
      <c r="B11" s="355"/>
      <c r="C11" s="179">
        <v>2028</v>
      </c>
      <c r="D11" s="1460"/>
      <c r="E11" s="1036">
        <v>6735</v>
      </c>
      <c r="F11" s="680">
        <v>24758</v>
      </c>
      <c r="G11" s="912"/>
      <c r="H11" s="673">
        <f>SUM(E11:G11)</f>
        <v>31493</v>
      </c>
      <c r="I11" s="1539"/>
      <c r="J11" s="88"/>
      <c r="K11" s="357"/>
      <c r="L11" s="351"/>
      <c r="M11" s="352">
        <f t="shared" ref="M11:M15" si="10">SUM(J11:L11)</f>
        <v>0</v>
      </c>
      <c r="N11" s="1539"/>
      <c r="O11" s="279">
        <f t="shared" ref="O11:O15" si="11">J11+E11</f>
        <v>6735</v>
      </c>
      <c r="P11" s="279">
        <f t="shared" ref="P11:P15" si="12">K11+F11</f>
        <v>24758</v>
      </c>
      <c r="Q11" s="279">
        <f t="shared" ref="Q11:Q15" si="13">L11+G11</f>
        <v>0</v>
      </c>
      <c r="R11" s="358">
        <f t="shared" si="9"/>
        <v>31493</v>
      </c>
      <c r="S11" s="1610"/>
    </row>
    <row r="12" spans="1:19" s="182" customFormat="1" ht="153" customHeight="1" thickBot="1">
      <c r="A12" s="312">
        <v>1110</v>
      </c>
      <c r="B12" s="359"/>
      <c r="C12" s="180">
        <v>2029</v>
      </c>
      <c r="D12" s="361"/>
      <c r="E12" s="1037">
        <v>3038</v>
      </c>
      <c r="F12" s="672">
        <v>32172</v>
      </c>
      <c r="G12" s="913"/>
      <c r="H12" s="361">
        <f>SUM(E12:G12)</f>
        <v>35210</v>
      </c>
      <c r="I12" s="1540"/>
      <c r="J12" s="88"/>
      <c r="K12" s="362"/>
      <c r="L12" s="363"/>
      <c r="M12" s="352">
        <f t="shared" si="10"/>
        <v>0</v>
      </c>
      <c r="N12" s="1540"/>
      <c r="O12" s="531">
        <f t="shared" si="11"/>
        <v>3038</v>
      </c>
      <c r="P12" s="531">
        <f t="shared" si="12"/>
        <v>32172</v>
      </c>
      <c r="Q12" s="290">
        <f t="shared" si="13"/>
        <v>0</v>
      </c>
      <c r="R12" s="364">
        <f t="shared" si="9"/>
        <v>35210</v>
      </c>
      <c r="S12" s="1611"/>
    </row>
    <row r="13" spans="1:19" ht="33" customHeight="1">
      <c r="A13" s="8">
        <v>1120</v>
      </c>
      <c r="B13" s="9" t="s">
        <v>18</v>
      </c>
      <c r="C13" s="178">
        <v>2027</v>
      </c>
      <c r="D13" s="146">
        <v>0</v>
      </c>
      <c r="E13" s="1038"/>
      <c r="F13" s="671">
        <v>124770</v>
      </c>
      <c r="G13" s="914"/>
      <c r="H13" s="991">
        <f t="shared" ref="H13:H15" si="14">SUM(E13:G13)</f>
        <v>124770</v>
      </c>
      <c r="I13" s="1538" t="s">
        <v>339</v>
      </c>
      <c r="J13" s="676"/>
      <c r="K13" s="676"/>
      <c r="L13" s="146"/>
      <c r="M13" s="670">
        <f t="shared" si="10"/>
        <v>0</v>
      </c>
      <c r="N13" s="1648"/>
      <c r="O13" s="146">
        <f t="shared" si="11"/>
        <v>0</v>
      </c>
      <c r="P13" s="146">
        <f t="shared" si="12"/>
        <v>124770</v>
      </c>
      <c r="Q13" s="530">
        <f t="shared" si="13"/>
        <v>0</v>
      </c>
      <c r="R13" s="483">
        <f t="shared" si="9"/>
        <v>124770</v>
      </c>
      <c r="S13" s="168"/>
    </row>
    <row r="14" spans="1:19" ht="48" customHeight="1">
      <c r="A14" s="11">
        <v>1120</v>
      </c>
      <c r="B14" s="22"/>
      <c r="C14" s="179">
        <v>2028</v>
      </c>
      <c r="D14" s="143"/>
      <c r="E14" s="1039"/>
      <c r="F14" s="105">
        <v>120685</v>
      </c>
      <c r="G14" s="915"/>
      <c r="H14" s="991">
        <f t="shared" si="14"/>
        <v>120685</v>
      </c>
      <c r="I14" s="1539"/>
      <c r="J14" s="22"/>
      <c r="K14" s="22"/>
      <c r="L14" s="143"/>
      <c r="M14" s="669">
        <f t="shared" si="10"/>
        <v>0</v>
      </c>
      <c r="N14" s="1649"/>
      <c r="O14" s="143">
        <f t="shared" si="11"/>
        <v>0</v>
      </c>
      <c r="P14" s="143">
        <f t="shared" si="12"/>
        <v>120685</v>
      </c>
      <c r="Q14" s="105">
        <f t="shared" si="13"/>
        <v>0</v>
      </c>
      <c r="R14" s="577">
        <f t="shared" si="9"/>
        <v>120685</v>
      </c>
      <c r="S14" s="168"/>
    </row>
    <row r="15" spans="1:19" ht="121.5" customHeight="1" thickBot="1">
      <c r="A15" s="14">
        <v>1120</v>
      </c>
      <c r="B15" s="23"/>
      <c r="C15" s="180">
        <v>2029</v>
      </c>
      <c r="D15" s="147"/>
      <c r="E15" s="1040"/>
      <c r="F15" s="107">
        <v>91065</v>
      </c>
      <c r="G15" s="916"/>
      <c r="H15" s="991">
        <f t="shared" si="14"/>
        <v>91065</v>
      </c>
      <c r="I15" s="1540"/>
      <c r="J15" s="23"/>
      <c r="K15" s="23"/>
      <c r="L15" s="147"/>
      <c r="M15" s="668">
        <f t="shared" si="10"/>
        <v>0</v>
      </c>
      <c r="N15" s="1650"/>
      <c r="O15" s="147">
        <f t="shared" si="11"/>
        <v>0</v>
      </c>
      <c r="P15" s="147">
        <f t="shared" si="12"/>
        <v>91065</v>
      </c>
      <c r="Q15" s="107">
        <f t="shared" si="13"/>
        <v>0</v>
      </c>
      <c r="R15" s="485">
        <f t="shared" si="9"/>
        <v>91065</v>
      </c>
      <c r="S15" s="169"/>
    </row>
    <row r="16" spans="1:19" ht="20.100000000000001" customHeight="1" thickBot="1">
      <c r="A16" s="5" t="s">
        <v>19</v>
      </c>
      <c r="B16" s="17" t="s">
        <v>20</v>
      </c>
      <c r="C16" s="18"/>
      <c r="D16" s="148"/>
      <c r="E16" s="1034"/>
      <c r="F16" s="140"/>
      <c r="G16" s="140"/>
      <c r="H16" s="174"/>
      <c r="I16" s="1215"/>
      <c r="J16" s="141"/>
      <c r="K16" s="141"/>
      <c r="L16" s="141"/>
      <c r="M16" s="141"/>
      <c r="N16" s="166"/>
      <c r="O16" s="142"/>
      <c r="P16" s="142"/>
      <c r="Q16" s="142"/>
      <c r="R16" s="142"/>
      <c r="S16" s="167"/>
    </row>
    <row r="17" spans="1:19" ht="20.100000000000001" customHeight="1">
      <c r="A17" s="8">
        <v>1110</v>
      </c>
      <c r="B17" s="24" t="s">
        <v>17</v>
      </c>
      <c r="C17" s="178">
        <v>2027</v>
      </c>
      <c r="D17" s="149">
        <v>0</v>
      </c>
      <c r="E17" s="1038">
        <v>139000</v>
      </c>
      <c r="F17" s="676"/>
      <c r="G17" s="914"/>
      <c r="H17" s="904">
        <f>SUM(E17:G17)</f>
        <v>139000</v>
      </c>
      <c r="I17" s="1538" t="s">
        <v>291</v>
      </c>
      <c r="J17" s="150"/>
      <c r="K17" s="144"/>
      <c r="L17" s="149"/>
      <c r="M17" s="483"/>
      <c r="N17" s="1651"/>
      <c r="O17" s="146">
        <f t="shared" ref="O17:O19" si="15">J17+E17</f>
        <v>139000</v>
      </c>
      <c r="P17" s="146">
        <f t="shared" ref="P17:P19" si="16">K17+F17</f>
        <v>0</v>
      </c>
      <c r="Q17" s="530">
        <f t="shared" ref="Q17:Q19" si="17">L17+G17</f>
        <v>0</v>
      </c>
      <c r="R17" s="9">
        <f t="shared" si="9"/>
        <v>139000</v>
      </c>
      <c r="S17" s="168"/>
    </row>
    <row r="18" spans="1:19" ht="32.25" customHeight="1">
      <c r="A18" s="11">
        <v>1110</v>
      </c>
      <c r="B18" s="25"/>
      <c r="C18" s="179">
        <v>2028</v>
      </c>
      <c r="D18" s="149"/>
      <c r="E18" s="1039"/>
      <c r="F18" s="22"/>
      <c r="G18" s="915"/>
      <c r="H18" s="315"/>
      <c r="I18" s="1539"/>
      <c r="J18" s="25"/>
      <c r="K18" s="144"/>
      <c r="L18" s="149"/>
      <c r="M18" s="484"/>
      <c r="N18" s="1652"/>
      <c r="O18" s="143">
        <f t="shared" si="15"/>
        <v>0</v>
      </c>
      <c r="P18" s="143">
        <f t="shared" si="16"/>
        <v>0</v>
      </c>
      <c r="Q18" s="105">
        <f t="shared" si="17"/>
        <v>0</v>
      </c>
      <c r="R18" s="130">
        <f>SUM(O18:Q18)</f>
        <v>0</v>
      </c>
      <c r="S18" s="168"/>
    </row>
    <row r="19" spans="1:19" ht="37.5" customHeight="1" thickBot="1">
      <c r="A19" s="14">
        <v>1110</v>
      </c>
      <c r="B19" s="26"/>
      <c r="C19" s="180">
        <v>2029</v>
      </c>
      <c r="D19" s="151"/>
      <c r="E19" s="1040"/>
      <c r="F19" s="23"/>
      <c r="G19" s="916"/>
      <c r="H19" s="905"/>
      <c r="I19" s="1540"/>
      <c r="J19" s="26"/>
      <c r="K19" s="145"/>
      <c r="L19" s="151"/>
      <c r="M19" s="485"/>
      <c r="N19" s="1653"/>
      <c r="O19" s="147">
        <f t="shared" si="15"/>
        <v>0</v>
      </c>
      <c r="P19" s="147">
        <f t="shared" si="16"/>
        <v>0</v>
      </c>
      <c r="Q19" s="107">
        <f t="shared" si="17"/>
        <v>0</v>
      </c>
      <c r="R19" s="131">
        <f t="shared" si="9"/>
        <v>0</v>
      </c>
      <c r="S19" s="169"/>
    </row>
    <row r="20" spans="1:19" ht="20.100000000000001" customHeight="1" thickBot="1">
      <c r="A20" s="5" t="s">
        <v>237</v>
      </c>
      <c r="B20" s="17" t="s">
        <v>238</v>
      </c>
      <c r="C20" s="18"/>
      <c r="D20" s="148"/>
      <c r="E20" s="1034"/>
      <c r="F20" s="141"/>
      <c r="G20" s="141"/>
      <c r="H20" s="174"/>
      <c r="I20" s="1215"/>
      <c r="J20" s="141"/>
      <c r="K20" s="142"/>
      <c r="L20" s="148"/>
      <c r="M20" s="98"/>
      <c r="N20" s="166"/>
      <c r="O20" s="142"/>
      <c r="P20" s="148"/>
      <c r="Q20" s="140"/>
      <c r="R20" s="99"/>
      <c r="S20" s="167"/>
    </row>
    <row r="21" spans="1:19" s="894" customFormat="1" ht="20.100000000000001" customHeight="1">
      <c r="A21" s="276">
        <v>1110</v>
      </c>
      <c r="B21" s="301" t="s">
        <v>17</v>
      </c>
      <c r="C21" s="302">
        <v>2027</v>
      </c>
      <c r="D21" s="681"/>
      <c r="E21" s="1216"/>
      <c r="F21" s="249"/>
      <c r="G21" s="297"/>
      <c r="H21" s="249">
        <f>SUM(E21:G21)</f>
        <v>0</v>
      </c>
      <c r="I21" s="1538" t="s">
        <v>292</v>
      </c>
      <c r="J21" s="28"/>
      <c r="K21" s="30"/>
      <c r="L21" s="87"/>
      <c r="M21" s="101">
        <f>SUM(J21:L21)</f>
        <v>0</v>
      </c>
      <c r="N21" s="785"/>
      <c r="O21" s="595">
        <f t="shared" ref="O21:O23" si="18">J21+E21</f>
        <v>0</v>
      </c>
      <c r="P21" s="1369">
        <f t="shared" ref="P21:P23" si="19">K21+F21</f>
        <v>0</v>
      </c>
      <c r="Q21" s="1370">
        <f t="shared" ref="Q21:Q23" si="20">L21+G21</f>
        <v>0</v>
      </c>
      <c r="R21" s="711">
        <f t="shared" ref="R21:R23" si="21">SUM(O21:Q21)</f>
        <v>0</v>
      </c>
      <c r="S21" s="339"/>
    </row>
    <row r="22" spans="1:19" s="894" customFormat="1" ht="20.100000000000001" customHeight="1">
      <c r="A22" s="284">
        <v>1110</v>
      </c>
      <c r="B22" s="305"/>
      <c r="C22" s="306">
        <v>2028</v>
      </c>
      <c r="D22" s="90"/>
      <c r="E22" s="1217"/>
      <c r="F22" s="250"/>
      <c r="G22" s="666"/>
      <c r="H22" s="250">
        <f t="shared" ref="H22:H23" si="22">SUM(E22:G22)</f>
        <v>0</v>
      </c>
      <c r="I22" s="1539"/>
      <c r="J22" s="32"/>
      <c r="K22" s="33"/>
      <c r="L22" s="87"/>
      <c r="M22" s="122">
        <f t="shared" ref="M22:M23" si="23">SUM(J22:L22)</f>
        <v>0</v>
      </c>
      <c r="N22" s="64"/>
      <c r="O22" s="595">
        <f t="shared" si="18"/>
        <v>0</v>
      </c>
      <c r="P22" s="1371">
        <f t="shared" si="19"/>
        <v>0</v>
      </c>
      <c r="Q22" s="1370">
        <f t="shared" si="20"/>
        <v>0</v>
      </c>
      <c r="R22" s="712">
        <f t="shared" si="21"/>
        <v>0</v>
      </c>
      <c r="S22" s="340"/>
    </row>
    <row r="23" spans="1:19" s="894" customFormat="1" ht="20.100000000000001" customHeight="1" thickBot="1">
      <c r="A23" s="291">
        <v>1110</v>
      </c>
      <c r="B23" s="310"/>
      <c r="C23" s="311">
        <v>2029</v>
      </c>
      <c r="D23" s="342"/>
      <c r="E23" s="1218"/>
      <c r="F23" s="251"/>
      <c r="G23" s="665"/>
      <c r="H23" s="251">
        <f t="shared" si="22"/>
        <v>0</v>
      </c>
      <c r="I23" s="1540"/>
      <c r="J23" s="35"/>
      <c r="K23" s="37"/>
      <c r="L23" s="93"/>
      <c r="M23" s="103">
        <f t="shared" si="23"/>
        <v>0</v>
      </c>
      <c r="N23" s="65"/>
      <c r="O23" s="1372">
        <f t="shared" si="18"/>
        <v>0</v>
      </c>
      <c r="P23" s="1373">
        <f t="shared" si="19"/>
        <v>0</v>
      </c>
      <c r="Q23" s="1374">
        <f t="shared" si="20"/>
        <v>0</v>
      </c>
      <c r="R23" s="713">
        <f t="shared" si="21"/>
        <v>0</v>
      </c>
      <c r="S23" s="341"/>
    </row>
    <row r="24" spans="1:19" s="182" customFormat="1" ht="20.100000000000001" customHeight="1">
      <c r="A24" s="276">
        <v>4130</v>
      </c>
      <c r="B24" s="301" t="s">
        <v>201</v>
      </c>
      <c r="C24" s="540">
        <v>2027</v>
      </c>
      <c r="D24" s="114" t="s">
        <v>293</v>
      </c>
      <c r="E24" s="1219"/>
      <c r="F24" s="1220">
        <v>304784</v>
      </c>
      <c r="G24" s="90"/>
      <c r="H24" s="327">
        <f>SUM(E24:G24)</f>
        <v>304784</v>
      </c>
      <c r="I24" s="1630" t="s">
        <v>372</v>
      </c>
      <c r="J24" s="1220">
        <v>278304</v>
      </c>
      <c r="K24" s="330"/>
      <c r="L24" s="1220">
        <v>2222535</v>
      </c>
      <c r="M24" s="252">
        <f>SUM(J24:L24)</f>
        <v>2500839</v>
      </c>
      <c r="N24" s="1538" t="s">
        <v>307</v>
      </c>
      <c r="O24" s="279">
        <f t="shared" ref="O24:O47" si="24">E24+J24</f>
        <v>278304</v>
      </c>
      <c r="P24" s="1384">
        <f t="shared" ref="P24:P47" si="25">F24+K24</f>
        <v>304784</v>
      </c>
      <c r="Q24" s="1379">
        <f t="shared" ref="Q24:Q47" si="26">G24+L24</f>
        <v>2222535</v>
      </c>
      <c r="R24" s="353">
        <f t="shared" ref="R24:R47" si="27">SUM(O24:Q24)</f>
        <v>2805623</v>
      </c>
      <c r="S24" s="339"/>
    </row>
    <row r="25" spans="1:19" s="182" customFormat="1" ht="40.5" customHeight="1">
      <c r="A25" s="284">
        <v>4130</v>
      </c>
      <c r="B25" s="301"/>
      <c r="C25" s="542">
        <v>2028</v>
      </c>
      <c r="D25" s="87"/>
      <c r="E25" s="1221"/>
      <c r="F25" s="1222">
        <v>305084</v>
      </c>
      <c r="G25" s="92"/>
      <c r="H25" s="114">
        <f t="shared" ref="H25:H32" si="28">SUM(E25:G25)</f>
        <v>305084</v>
      </c>
      <c r="I25" s="1631"/>
      <c r="J25" s="1222">
        <v>278304</v>
      </c>
      <c r="K25" s="328"/>
      <c r="L25" s="1246">
        <v>7000</v>
      </c>
      <c r="M25" s="679">
        <f t="shared" ref="M25:M26" si="29">SUM(J25:L25)</f>
        <v>285304</v>
      </c>
      <c r="N25" s="1539"/>
      <c r="O25" s="279">
        <f t="shared" si="24"/>
        <v>278304</v>
      </c>
      <c r="P25" s="377">
        <f t="shared" si="25"/>
        <v>305084</v>
      </c>
      <c r="Q25" s="1379">
        <f t="shared" si="26"/>
        <v>7000</v>
      </c>
      <c r="R25" s="358">
        <f t="shared" si="27"/>
        <v>590388</v>
      </c>
      <c r="S25" s="340"/>
    </row>
    <row r="26" spans="1:19" s="182" customFormat="1" ht="58.5" customHeight="1" thickBot="1">
      <c r="A26" s="291">
        <v>4130</v>
      </c>
      <c r="B26" s="558"/>
      <c r="C26" s="545">
        <v>2029</v>
      </c>
      <c r="D26" s="93"/>
      <c r="E26" s="1223"/>
      <c r="F26" s="1224">
        <v>306284</v>
      </c>
      <c r="G26" s="96"/>
      <c r="H26" s="125">
        <f t="shared" si="28"/>
        <v>306284</v>
      </c>
      <c r="I26" s="1632"/>
      <c r="J26" s="1224">
        <v>278304</v>
      </c>
      <c r="K26" s="329"/>
      <c r="L26" s="1248">
        <v>7000</v>
      </c>
      <c r="M26" s="266">
        <f t="shared" si="29"/>
        <v>285304</v>
      </c>
      <c r="N26" s="1540"/>
      <c r="O26" s="287">
        <f t="shared" si="24"/>
        <v>278304</v>
      </c>
      <c r="P26" s="360">
        <f t="shared" si="25"/>
        <v>306284</v>
      </c>
      <c r="Q26" s="1380">
        <f t="shared" si="26"/>
        <v>7000</v>
      </c>
      <c r="R26" s="364">
        <f t="shared" si="27"/>
        <v>591588</v>
      </c>
      <c r="S26" s="341"/>
    </row>
    <row r="27" spans="1:19" s="182" customFormat="1" ht="20.100000000000001" customHeight="1">
      <c r="A27" s="276">
        <v>4160</v>
      </c>
      <c r="B27" s="895" t="s">
        <v>202</v>
      </c>
      <c r="C27" s="540">
        <v>2027</v>
      </c>
      <c r="D27" s="114">
        <v>62</v>
      </c>
      <c r="E27" s="1225">
        <f>-90720+118000</f>
        <v>27280</v>
      </c>
      <c r="F27" s="1226">
        <v>4000</v>
      </c>
      <c r="G27" s="90"/>
      <c r="H27" s="721">
        <f t="shared" si="28"/>
        <v>31280</v>
      </c>
      <c r="I27" s="1630" t="s">
        <v>395</v>
      </c>
      <c r="J27" s="1222">
        <v>90720</v>
      </c>
      <c r="K27" s="330"/>
      <c r="L27" s="1220">
        <v>1707290</v>
      </c>
      <c r="M27" s="252">
        <f>SUM(J27:L27)</f>
        <v>1798010</v>
      </c>
      <c r="N27" s="1538" t="s">
        <v>414</v>
      </c>
      <c r="O27" s="279">
        <f t="shared" si="24"/>
        <v>118000</v>
      </c>
      <c r="P27" s="1384">
        <f t="shared" si="25"/>
        <v>4000</v>
      </c>
      <c r="Q27" s="1379">
        <f t="shared" si="26"/>
        <v>1707290</v>
      </c>
      <c r="R27" s="353">
        <f t="shared" si="27"/>
        <v>1829290</v>
      </c>
      <c r="S27" s="339"/>
    </row>
    <row r="28" spans="1:19" s="182" customFormat="1" ht="39" customHeight="1">
      <c r="A28" s="284">
        <v>4160</v>
      </c>
      <c r="B28" s="301"/>
      <c r="C28" s="542">
        <v>2028</v>
      </c>
      <c r="D28" s="87"/>
      <c r="E28" s="1227"/>
      <c r="F28" s="1226"/>
      <c r="G28" s="92"/>
      <c r="H28" s="1228">
        <f t="shared" si="28"/>
        <v>0</v>
      </c>
      <c r="I28" s="1631"/>
      <c r="J28" s="1222"/>
      <c r="K28" s="328"/>
      <c r="L28" s="1246">
        <v>1615740.423</v>
      </c>
      <c r="M28" s="679">
        <f t="shared" ref="M28:M29" si="30">SUM(J28:L28)</f>
        <v>1615740.423</v>
      </c>
      <c r="N28" s="1539"/>
      <c r="O28" s="279">
        <f t="shared" si="24"/>
        <v>0</v>
      </c>
      <c r="P28" s="377">
        <f t="shared" si="25"/>
        <v>0</v>
      </c>
      <c r="Q28" s="1379">
        <f t="shared" si="26"/>
        <v>1615740.423</v>
      </c>
      <c r="R28" s="358">
        <f t="shared" si="27"/>
        <v>1615740.423</v>
      </c>
      <c r="S28" s="340"/>
    </row>
    <row r="29" spans="1:19" s="182" customFormat="1" ht="47.25" customHeight="1" thickBot="1">
      <c r="A29" s="291">
        <v>4160</v>
      </c>
      <c r="B29" s="558"/>
      <c r="C29" s="545">
        <v>2029</v>
      </c>
      <c r="D29" s="93"/>
      <c r="E29" s="1229"/>
      <c r="F29" s="1230"/>
      <c r="G29" s="96"/>
      <c r="H29" s="1231">
        <f t="shared" si="28"/>
        <v>0</v>
      </c>
      <c r="I29" s="1632"/>
      <c r="J29" s="1257"/>
      <c r="K29" s="329"/>
      <c r="L29" s="1248">
        <v>1611740.423</v>
      </c>
      <c r="M29" s="266">
        <f t="shared" si="30"/>
        <v>1611740.423</v>
      </c>
      <c r="N29" s="1540"/>
      <c r="O29" s="287">
        <f t="shared" si="24"/>
        <v>0</v>
      </c>
      <c r="P29" s="360">
        <f t="shared" si="25"/>
        <v>0</v>
      </c>
      <c r="Q29" s="1380">
        <f t="shared" si="26"/>
        <v>1611740.423</v>
      </c>
      <c r="R29" s="364">
        <f t="shared" si="27"/>
        <v>1611740.423</v>
      </c>
      <c r="S29" s="341"/>
    </row>
    <row r="30" spans="1:19" s="182" customFormat="1" ht="20.100000000000001" customHeight="1">
      <c r="A30" s="276">
        <v>9240</v>
      </c>
      <c r="B30" s="301" t="s">
        <v>200</v>
      </c>
      <c r="C30" s="540">
        <v>2027</v>
      </c>
      <c r="D30" s="114" t="s">
        <v>294</v>
      </c>
      <c r="E30" s="1232"/>
      <c r="F30" s="1226">
        <v>262600</v>
      </c>
      <c r="G30" s="90">
        <v>393000</v>
      </c>
      <c r="H30" s="327">
        <f t="shared" si="28"/>
        <v>655600</v>
      </c>
      <c r="I30" s="1630" t="s">
        <v>299</v>
      </c>
      <c r="J30" s="1222">
        <v>100328</v>
      </c>
      <c r="K30" s="330"/>
      <c r="L30" s="1220"/>
      <c r="M30" s="252">
        <f>SUM(J30:L30)</f>
        <v>100328</v>
      </c>
      <c r="N30" s="1538" t="s">
        <v>308</v>
      </c>
      <c r="O30" s="279">
        <f t="shared" si="24"/>
        <v>100328</v>
      </c>
      <c r="P30" s="1384">
        <f t="shared" si="25"/>
        <v>262600</v>
      </c>
      <c r="Q30" s="1379">
        <f t="shared" si="26"/>
        <v>393000</v>
      </c>
      <c r="R30" s="353">
        <f t="shared" si="27"/>
        <v>755928</v>
      </c>
      <c r="S30" s="339"/>
    </row>
    <row r="31" spans="1:19" s="182" customFormat="1" ht="42" customHeight="1">
      <c r="A31" s="284">
        <v>9240</v>
      </c>
      <c r="B31" s="301"/>
      <c r="C31" s="542">
        <v>2028</v>
      </c>
      <c r="D31" s="87"/>
      <c r="E31" s="1233"/>
      <c r="F31" s="1226">
        <v>273454</v>
      </c>
      <c r="G31" s="92">
        <v>328000</v>
      </c>
      <c r="H31" s="114">
        <f t="shared" si="28"/>
        <v>601454</v>
      </c>
      <c r="I31" s="1631"/>
      <c r="J31" s="1222">
        <v>100328</v>
      </c>
      <c r="K31" s="328"/>
      <c r="L31" s="1246"/>
      <c r="M31" s="679">
        <f t="shared" ref="M31:M32" si="31">SUM(J31:L31)</f>
        <v>100328</v>
      </c>
      <c r="N31" s="1539"/>
      <c r="O31" s="279">
        <f t="shared" si="24"/>
        <v>100328</v>
      </c>
      <c r="P31" s="377">
        <f t="shared" si="25"/>
        <v>273454</v>
      </c>
      <c r="Q31" s="1379">
        <f t="shared" si="26"/>
        <v>328000</v>
      </c>
      <c r="R31" s="358">
        <f t="shared" si="27"/>
        <v>701782</v>
      </c>
      <c r="S31" s="340"/>
    </row>
    <row r="32" spans="1:19" s="182" customFormat="1" ht="68.25" customHeight="1" thickBot="1">
      <c r="A32" s="291">
        <v>9240</v>
      </c>
      <c r="B32" s="558"/>
      <c r="C32" s="545">
        <v>2029</v>
      </c>
      <c r="D32" s="93"/>
      <c r="E32" s="1234"/>
      <c r="F32" s="1226">
        <v>250671</v>
      </c>
      <c r="G32" s="96">
        <v>10000</v>
      </c>
      <c r="H32" s="125">
        <f t="shared" si="28"/>
        <v>260671</v>
      </c>
      <c r="I32" s="1632"/>
      <c r="J32" s="1257">
        <v>99573</v>
      </c>
      <c r="K32" s="329"/>
      <c r="L32" s="1248"/>
      <c r="M32" s="266">
        <f t="shared" si="31"/>
        <v>99573</v>
      </c>
      <c r="N32" s="1540"/>
      <c r="O32" s="287">
        <f t="shared" si="24"/>
        <v>99573</v>
      </c>
      <c r="P32" s="360">
        <f t="shared" si="25"/>
        <v>250671</v>
      </c>
      <c r="Q32" s="1380">
        <f t="shared" si="26"/>
        <v>10000</v>
      </c>
      <c r="R32" s="364">
        <f t="shared" si="27"/>
        <v>360244</v>
      </c>
      <c r="S32" s="341"/>
    </row>
    <row r="33" spans="1:19" s="182" customFormat="1" ht="20.100000000000001" customHeight="1">
      <c r="A33" s="276">
        <v>10550</v>
      </c>
      <c r="B33" s="301" t="s">
        <v>176</v>
      </c>
      <c r="C33" s="540">
        <v>2027</v>
      </c>
      <c r="D33" s="114" t="s">
        <v>334</v>
      </c>
      <c r="E33" s="402">
        <v>146593</v>
      </c>
      <c r="F33" s="1235">
        <v>61000</v>
      </c>
      <c r="G33" s="1235">
        <v>175000</v>
      </c>
      <c r="H33" s="721">
        <f>SUM(E33:G33)</f>
        <v>382593</v>
      </c>
      <c r="I33" s="1630" t="s">
        <v>300</v>
      </c>
      <c r="J33" s="1222"/>
      <c r="K33" s="330"/>
      <c r="L33" s="1220"/>
      <c r="M33" s="252">
        <f>SUM(J33:L33)</f>
        <v>0</v>
      </c>
      <c r="N33" s="1598"/>
      <c r="O33" s="279">
        <f t="shared" si="24"/>
        <v>146593</v>
      </c>
      <c r="P33" s="1384">
        <f t="shared" si="25"/>
        <v>61000</v>
      </c>
      <c r="Q33" s="1379">
        <f t="shared" si="26"/>
        <v>175000</v>
      </c>
      <c r="R33" s="353">
        <f t="shared" si="27"/>
        <v>382593</v>
      </c>
      <c r="S33" s="339"/>
    </row>
    <row r="34" spans="1:19" s="182" customFormat="1" ht="20.100000000000001" customHeight="1">
      <c r="A34" s="284">
        <v>10550</v>
      </c>
      <c r="B34" s="301"/>
      <c r="C34" s="542">
        <v>2028</v>
      </c>
      <c r="D34" s="87"/>
      <c r="E34" s="1236">
        <v>141727</v>
      </c>
      <c r="F34" s="448">
        <v>56000</v>
      </c>
      <c r="G34" s="448">
        <v>175000</v>
      </c>
      <c r="H34" s="1228">
        <f t="shared" ref="H34:H35" si="32">SUM(E34:G34)</f>
        <v>372727</v>
      </c>
      <c r="I34" s="1631"/>
      <c r="J34" s="1222"/>
      <c r="K34" s="328"/>
      <c r="L34" s="1256"/>
      <c r="M34" s="679">
        <f t="shared" ref="M34:M38" si="33">SUM(J34:L34)</f>
        <v>0</v>
      </c>
      <c r="N34" s="1599"/>
      <c r="O34" s="279">
        <f t="shared" si="24"/>
        <v>141727</v>
      </c>
      <c r="P34" s="377">
        <f t="shared" si="25"/>
        <v>56000</v>
      </c>
      <c r="Q34" s="1379">
        <f t="shared" si="26"/>
        <v>175000</v>
      </c>
      <c r="R34" s="358">
        <f t="shared" si="27"/>
        <v>372727</v>
      </c>
      <c r="S34" s="340"/>
    </row>
    <row r="35" spans="1:19" s="182" customFormat="1" ht="68.25" customHeight="1" thickBot="1">
      <c r="A35" s="291">
        <v>10550</v>
      </c>
      <c r="B35" s="558"/>
      <c r="C35" s="545">
        <v>2029</v>
      </c>
      <c r="D35" s="93"/>
      <c r="E35" s="1237">
        <v>136475</v>
      </c>
      <c r="F35" s="451">
        <v>60866</v>
      </c>
      <c r="G35" s="451">
        <v>200000</v>
      </c>
      <c r="H35" s="1231">
        <f t="shared" si="32"/>
        <v>397341</v>
      </c>
      <c r="I35" s="1632"/>
      <c r="J35" s="1257"/>
      <c r="K35" s="329"/>
      <c r="L35" s="1258"/>
      <c r="M35" s="266">
        <f t="shared" si="33"/>
        <v>0</v>
      </c>
      <c r="N35" s="1600"/>
      <c r="O35" s="287">
        <f t="shared" si="24"/>
        <v>136475</v>
      </c>
      <c r="P35" s="360">
        <f t="shared" si="25"/>
        <v>60866</v>
      </c>
      <c r="Q35" s="1380">
        <f t="shared" si="26"/>
        <v>200000</v>
      </c>
      <c r="R35" s="364">
        <f t="shared" si="27"/>
        <v>397341</v>
      </c>
      <c r="S35" s="341"/>
    </row>
    <row r="36" spans="1:19" ht="20.100000000000001" customHeight="1">
      <c r="A36" s="346">
        <v>10220</v>
      </c>
      <c r="B36" s="303" t="s">
        <v>215</v>
      </c>
      <c r="C36" s="540">
        <v>2027</v>
      </c>
      <c r="D36" s="114" t="s">
        <v>334</v>
      </c>
      <c r="E36" s="1238"/>
      <c r="F36" s="1235">
        <v>2483491</v>
      </c>
      <c r="G36" s="1235"/>
      <c r="H36" s="721">
        <f>SUM(E36:G36)</f>
        <v>2483491</v>
      </c>
      <c r="I36" s="1630" t="s">
        <v>301</v>
      </c>
      <c r="J36" s="1222"/>
      <c r="K36" s="330"/>
      <c r="L36" s="1220"/>
      <c r="M36" s="252">
        <f>SUM(J36:L36)</f>
        <v>0</v>
      </c>
      <c r="N36" s="1598"/>
      <c r="O36" s="279">
        <f t="shared" si="24"/>
        <v>0</v>
      </c>
      <c r="P36" s="1384">
        <f t="shared" si="25"/>
        <v>2483491</v>
      </c>
      <c r="Q36" s="1379">
        <f t="shared" si="26"/>
        <v>0</v>
      </c>
      <c r="R36" s="353">
        <f t="shared" si="27"/>
        <v>2483491</v>
      </c>
      <c r="S36" s="339"/>
    </row>
    <row r="37" spans="1:19" ht="20.100000000000001" customHeight="1">
      <c r="A37" s="1253">
        <v>10220</v>
      </c>
      <c r="B37" s="303"/>
      <c r="C37" s="542">
        <v>2028</v>
      </c>
      <c r="D37" s="87"/>
      <c r="E37" s="1239"/>
      <c r="F37" s="448">
        <v>3318871</v>
      </c>
      <c r="G37" s="448"/>
      <c r="H37" s="1228">
        <f t="shared" ref="H37:H41" si="34">SUM(E37:G37)</f>
        <v>3318871</v>
      </c>
      <c r="I37" s="1631"/>
      <c r="J37" s="1222"/>
      <c r="K37" s="328"/>
      <c r="L37" s="1256"/>
      <c r="M37" s="679">
        <f t="shared" si="33"/>
        <v>0</v>
      </c>
      <c r="N37" s="1599"/>
      <c r="O37" s="279">
        <f t="shared" si="24"/>
        <v>0</v>
      </c>
      <c r="P37" s="377">
        <f t="shared" si="25"/>
        <v>3318871</v>
      </c>
      <c r="Q37" s="1379">
        <f t="shared" si="26"/>
        <v>0</v>
      </c>
      <c r="R37" s="358">
        <f t="shared" si="27"/>
        <v>3318871</v>
      </c>
      <c r="S37" s="340"/>
    </row>
    <row r="38" spans="1:19" ht="20.100000000000001" customHeight="1" thickBot="1">
      <c r="A38" s="1024">
        <v>10220</v>
      </c>
      <c r="B38" s="1254"/>
      <c r="C38" s="545">
        <v>2029</v>
      </c>
      <c r="D38" s="93"/>
      <c r="E38" s="1240"/>
      <c r="F38" s="451">
        <v>4006193</v>
      </c>
      <c r="G38" s="451"/>
      <c r="H38" s="1231">
        <f t="shared" si="34"/>
        <v>4006193</v>
      </c>
      <c r="I38" s="1632"/>
      <c r="J38" s="1257"/>
      <c r="K38" s="329"/>
      <c r="L38" s="1258"/>
      <c r="M38" s="266">
        <f t="shared" si="33"/>
        <v>0</v>
      </c>
      <c r="N38" s="1600"/>
      <c r="O38" s="287">
        <f t="shared" si="24"/>
        <v>0</v>
      </c>
      <c r="P38" s="360">
        <f t="shared" si="25"/>
        <v>4006193</v>
      </c>
      <c r="Q38" s="1380">
        <f t="shared" si="26"/>
        <v>0</v>
      </c>
      <c r="R38" s="364">
        <f t="shared" si="27"/>
        <v>4006193</v>
      </c>
      <c r="S38" s="341"/>
    </row>
    <row r="39" spans="1:19" ht="20.100000000000001" customHeight="1">
      <c r="A39" s="276">
        <v>4170</v>
      </c>
      <c r="B39" s="303" t="s">
        <v>216</v>
      </c>
      <c r="C39" s="540">
        <v>2027</v>
      </c>
      <c r="D39" s="114" t="s">
        <v>334</v>
      </c>
      <c r="E39" s="1235">
        <v>11000</v>
      </c>
      <c r="F39" s="1235">
        <v>3900</v>
      </c>
      <c r="G39" s="1235">
        <v>55543</v>
      </c>
      <c r="H39" s="327">
        <f t="shared" si="34"/>
        <v>70443</v>
      </c>
      <c r="I39" s="1630" t="s">
        <v>373</v>
      </c>
      <c r="J39" s="1222"/>
      <c r="K39" s="330"/>
      <c r="L39" s="1220"/>
      <c r="M39" s="252">
        <f>SUM(J39:L39)</f>
        <v>0</v>
      </c>
      <c r="N39" s="1598"/>
      <c r="O39" s="279">
        <f t="shared" si="24"/>
        <v>11000</v>
      </c>
      <c r="P39" s="1384">
        <f t="shared" si="25"/>
        <v>3900</v>
      </c>
      <c r="Q39" s="1379">
        <f t="shared" si="26"/>
        <v>55543</v>
      </c>
      <c r="R39" s="353">
        <f t="shared" si="27"/>
        <v>70443</v>
      </c>
      <c r="S39" s="339"/>
    </row>
    <row r="40" spans="1:19" ht="45" customHeight="1">
      <c r="A40" s="284">
        <v>4170</v>
      </c>
      <c r="B40" s="301"/>
      <c r="C40" s="542">
        <v>2028</v>
      </c>
      <c r="D40" s="87"/>
      <c r="E40" s="1236">
        <v>11000</v>
      </c>
      <c r="F40" s="448"/>
      <c r="G40" s="448"/>
      <c r="H40" s="327">
        <f t="shared" si="34"/>
        <v>11000</v>
      </c>
      <c r="I40" s="1631"/>
      <c r="J40" s="1222"/>
      <c r="K40" s="328"/>
      <c r="L40" s="1256"/>
      <c r="M40" s="679">
        <f t="shared" ref="M40:M41" si="35">SUM(J40:L40)</f>
        <v>0</v>
      </c>
      <c r="N40" s="1599"/>
      <c r="O40" s="279">
        <f t="shared" si="24"/>
        <v>11000</v>
      </c>
      <c r="P40" s="377">
        <f t="shared" si="25"/>
        <v>0</v>
      </c>
      <c r="Q40" s="1379">
        <f t="shared" si="26"/>
        <v>0</v>
      </c>
      <c r="R40" s="358">
        <f t="shared" si="27"/>
        <v>11000</v>
      </c>
      <c r="S40" s="340"/>
    </row>
    <row r="41" spans="1:19" ht="46.5" customHeight="1" thickBot="1">
      <c r="A41" s="291">
        <v>4170</v>
      </c>
      <c r="B41" s="558"/>
      <c r="C41" s="545">
        <v>2029</v>
      </c>
      <c r="D41" s="93"/>
      <c r="E41" s="1237">
        <v>11000</v>
      </c>
      <c r="F41" s="451"/>
      <c r="G41" s="451"/>
      <c r="H41" s="1241">
        <f t="shared" si="34"/>
        <v>11000</v>
      </c>
      <c r="I41" s="1632"/>
      <c r="J41" s="1257"/>
      <c r="K41" s="329"/>
      <c r="L41" s="1258"/>
      <c r="M41" s="266">
        <f t="shared" si="35"/>
        <v>0</v>
      </c>
      <c r="N41" s="1600"/>
      <c r="O41" s="287">
        <f t="shared" si="24"/>
        <v>11000</v>
      </c>
      <c r="P41" s="360">
        <f t="shared" si="25"/>
        <v>0</v>
      </c>
      <c r="Q41" s="1380">
        <f t="shared" si="26"/>
        <v>0</v>
      </c>
      <c r="R41" s="364">
        <f t="shared" si="27"/>
        <v>11000</v>
      </c>
      <c r="S41" s="341"/>
    </row>
    <row r="42" spans="1:19" ht="20.100000000000001" customHeight="1">
      <c r="A42" s="276">
        <v>1150</v>
      </c>
      <c r="B42" s="303" t="s">
        <v>217</v>
      </c>
      <c r="C42" s="540">
        <v>2027</v>
      </c>
      <c r="D42" s="114" t="s">
        <v>334</v>
      </c>
      <c r="E42" s="1235">
        <v>52815</v>
      </c>
      <c r="F42" s="1235">
        <v>185000</v>
      </c>
      <c r="G42" s="1235">
        <v>3000</v>
      </c>
      <c r="H42" s="721">
        <f>SUM(E42:G42)</f>
        <v>240815</v>
      </c>
      <c r="I42" s="1630" t="s">
        <v>302</v>
      </c>
      <c r="J42" s="1222"/>
      <c r="K42" s="330"/>
      <c r="L42" s="1220">
        <v>32137</v>
      </c>
      <c r="M42" s="252">
        <f>SUM(J42:L42)</f>
        <v>32137</v>
      </c>
      <c r="N42" s="1538" t="s">
        <v>309</v>
      </c>
      <c r="O42" s="279">
        <f t="shared" si="24"/>
        <v>52815</v>
      </c>
      <c r="P42" s="1384">
        <f t="shared" si="25"/>
        <v>185000</v>
      </c>
      <c r="Q42" s="1379">
        <f t="shared" si="26"/>
        <v>35137</v>
      </c>
      <c r="R42" s="353">
        <f t="shared" si="27"/>
        <v>272952</v>
      </c>
      <c r="S42" s="339"/>
    </row>
    <row r="43" spans="1:19" ht="45.75" customHeight="1">
      <c r="A43" s="284">
        <v>1150</v>
      </c>
      <c r="B43" s="301"/>
      <c r="C43" s="542">
        <v>2028</v>
      </c>
      <c r="D43" s="87"/>
      <c r="E43" s="1236">
        <v>52815</v>
      </c>
      <c r="F43" s="448">
        <v>185000</v>
      </c>
      <c r="G43" s="448">
        <v>3000</v>
      </c>
      <c r="H43" s="1228">
        <f t="shared" ref="H43:H44" si="36">SUM(E43:G43)</f>
        <v>240815</v>
      </c>
      <c r="I43" s="1631"/>
      <c r="J43" s="1222"/>
      <c r="K43" s="328"/>
      <c r="L43" s="1246">
        <v>22531</v>
      </c>
      <c r="M43" s="679">
        <f>SUM(J43:L43)</f>
        <v>22531</v>
      </c>
      <c r="N43" s="1539"/>
      <c r="O43" s="279">
        <f t="shared" si="24"/>
        <v>52815</v>
      </c>
      <c r="P43" s="377">
        <f t="shared" si="25"/>
        <v>185000</v>
      </c>
      <c r="Q43" s="1379">
        <f t="shared" si="26"/>
        <v>25531</v>
      </c>
      <c r="R43" s="358">
        <f t="shared" si="27"/>
        <v>263346</v>
      </c>
      <c r="S43" s="340"/>
    </row>
    <row r="44" spans="1:19" ht="58.5" customHeight="1" thickBot="1">
      <c r="A44" s="291">
        <v>1150</v>
      </c>
      <c r="B44" s="558"/>
      <c r="C44" s="545">
        <v>2029</v>
      </c>
      <c r="D44" s="93"/>
      <c r="E44" s="1237">
        <v>52815</v>
      </c>
      <c r="F44" s="451">
        <v>185000</v>
      </c>
      <c r="G44" s="451">
        <v>3000</v>
      </c>
      <c r="H44" s="1231">
        <f t="shared" si="36"/>
        <v>240815</v>
      </c>
      <c r="I44" s="1632"/>
      <c r="J44" s="1257"/>
      <c r="K44" s="329"/>
      <c r="L44" s="1248">
        <v>0</v>
      </c>
      <c r="M44" s="266">
        <f>SUM(J44:L44)</f>
        <v>0</v>
      </c>
      <c r="N44" s="1540"/>
      <c r="O44" s="287">
        <f t="shared" si="24"/>
        <v>52815</v>
      </c>
      <c r="P44" s="360">
        <f t="shared" si="25"/>
        <v>185000</v>
      </c>
      <c r="Q44" s="1380">
        <f t="shared" si="26"/>
        <v>3000</v>
      </c>
      <c r="R44" s="364">
        <f t="shared" si="27"/>
        <v>240815</v>
      </c>
      <c r="S44" s="341"/>
    </row>
    <row r="45" spans="1:19" ht="23.25" customHeight="1">
      <c r="A45" s="276">
        <v>6190</v>
      </c>
      <c r="B45" s="303" t="s">
        <v>218</v>
      </c>
      <c r="C45" s="540">
        <v>2027</v>
      </c>
      <c r="D45" s="114" t="s">
        <v>334</v>
      </c>
      <c r="E45" s="1238"/>
      <c r="F45" s="1235">
        <v>100000</v>
      </c>
      <c r="G45" s="1235">
        <v>500000</v>
      </c>
      <c r="H45" s="721">
        <f>SUM(E45:G45)</f>
        <v>600000</v>
      </c>
      <c r="I45" s="1630" t="s">
        <v>303</v>
      </c>
      <c r="J45" s="1220"/>
      <c r="K45" s="1259"/>
      <c r="L45" s="1220"/>
      <c r="M45" s="232">
        <f>SUM(J45:L45)</f>
        <v>0</v>
      </c>
      <c r="N45" s="1636"/>
      <c r="O45" s="662">
        <f t="shared" si="24"/>
        <v>0</v>
      </c>
      <c r="P45" s="348">
        <f t="shared" si="25"/>
        <v>100000</v>
      </c>
      <c r="Q45" s="1381">
        <f t="shared" si="26"/>
        <v>500000</v>
      </c>
      <c r="R45" s="1375">
        <f t="shared" si="27"/>
        <v>600000</v>
      </c>
      <c r="S45" s="339"/>
    </row>
    <row r="46" spans="1:19" ht="25.5" customHeight="1">
      <c r="A46" s="284">
        <v>6190</v>
      </c>
      <c r="B46" s="301"/>
      <c r="C46" s="542">
        <v>2028</v>
      </c>
      <c r="D46" s="87"/>
      <c r="E46" s="1239"/>
      <c r="F46" s="448">
        <v>100000</v>
      </c>
      <c r="G46" s="448">
        <v>500000</v>
      </c>
      <c r="H46" s="1228">
        <f t="shared" ref="H46:H47" si="37">SUM(E46:G46)</f>
        <v>600000</v>
      </c>
      <c r="I46" s="1631"/>
      <c r="J46" s="1222"/>
      <c r="K46" s="1260"/>
      <c r="L46" s="1256"/>
      <c r="M46" s="234">
        <f t="shared" ref="M46:M47" si="38">SUM(J46:L46)</f>
        <v>0</v>
      </c>
      <c r="N46" s="1637"/>
      <c r="O46" s="275">
        <f t="shared" si="24"/>
        <v>0</v>
      </c>
      <c r="P46" s="377">
        <f t="shared" si="25"/>
        <v>100000</v>
      </c>
      <c r="Q46" s="1382">
        <f t="shared" si="26"/>
        <v>500000</v>
      </c>
      <c r="R46" s="1376">
        <f t="shared" si="27"/>
        <v>600000</v>
      </c>
      <c r="S46" s="340"/>
    </row>
    <row r="47" spans="1:19" ht="39.75" customHeight="1" thickBot="1">
      <c r="A47" s="291">
        <v>6190</v>
      </c>
      <c r="B47" s="558"/>
      <c r="C47" s="545"/>
      <c r="D47" s="93"/>
      <c r="E47" s="1240"/>
      <c r="F47" s="451">
        <v>100000</v>
      </c>
      <c r="G47" s="451">
        <v>500000</v>
      </c>
      <c r="H47" s="1231">
        <f t="shared" si="37"/>
        <v>600000</v>
      </c>
      <c r="I47" s="1632"/>
      <c r="J47" s="1224"/>
      <c r="K47" s="1261"/>
      <c r="L47" s="1262"/>
      <c r="M47" s="1263">
        <f t="shared" si="38"/>
        <v>0</v>
      </c>
      <c r="N47" s="1638"/>
      <c r="O47" s="687">
        <f t="shared" si="24"/>
        <v>0</v>
      </c>
      <c r="P47" s="688">
        <f t="shared" si="25"/>
        <v>100000</v>
      </c>
      <c r="Q47" s="1383">
        <f t="shared" si="26"/>
        <v>500000</v>
      </c>
      <c r="R47" s="1377">
        <f t="shared" si="27"/>
        <v>600000</v>
      </c>
      <c r="S47" s="1378"/>
    </row>
    <row r="48" spans="1:19" ht="20.100000000000001" customHeight="1" thickBot="1">
      <c r="A48" s="5" t="s">
        <v>21</v>
      </c>
      <c r="B48" s="17" t="s">
        <v>22</v>
      </c>
      <c r="C48" s="18"/>
      <c r="D48" s="148"/>
      <c r="E48" s="1242"/>
      <c r="F48" s="141"/>
      <c r="G48" s="142"/>
      <c r="H48" s="140"/>
      <c r="I48" s="1255"/>
      <c r="J48" s="141"/>
      <c r="K48" s="142"/>
      <c r="L48" s="148"/>
      <c r="M48" s="98"/>
      <c r="N48" s="166"/>
      <c r="O48" s="142"/>
      <c r="P48" s="148"/>
      <c r="Q48" s="140"/>
      <c r="R48" s="99"/>
      <c r="S48" s="167"/>
    </row>
    <row r="49" spans="1:22" ht="20.100000000000001" customHeight="1">
      <c r="A49" s="27">
        <v>1110</v>
      </c>
      <c r="B49" s="301" t="s">
        <v>17</v>
      </c>
      <c r="C49" s="178">
        <v>2027</v>
      </c>
      <c r="D49" s="681" t="s">
        <v>295</v>
      </c>
      <c r="E49" s="1243"/>
      <c r="F49" s="559">
        <v>24000</v>
      </c>
      <c r="G49" s="667"/>
      <c r="H49" s="482">
        <f>SUM(E49:G49)</f>
        <v>24000</v>
      </c>
      <c r="I49" s="1630" t="s">
        <v>304</v>
      </c>
      <c r="J49" s="1264">
        <v>35700</v>
      </c>
      <c r="K49" s="30"/>
      <c r="L49" s="87">
        <v>5000</v>
      </c>
      <c r="M49" s="101">
        <f>SUM(J49:L49)</f>
        <v>40700</v>
      </c>
      <c r="N49" s="1630" t="s">
        <v>310</v>
      </c>
      <c r="O49" s="444">
        <f t="shared" ref="O49:O69" si="39">J49+E49</f>
        <v>35700</v>
      </c>
      <c r="P49" s="445">
        <f t="shared" ref="P49:P69" si="40">K49+F49</f>
        <v>24000</v>
      </c>
      <c r="Q49" s="446">
        <f t="shared" ref="Q49:Q69" si="41">L49+G49</f>
        <v>5000</v>
      </c>
      <c r="R49" s="447">
        <f t="shared" ref="R49:R69" si="42">SUM(O49:Q49)</f>
        <v>64700</v>
      </c>
      <c r="S49" s="30"/>
    </row>
    <row r="50" spans="1:22" ht="20.100000000000001" customHeight="1">
      <c r="A50" s="31">
        <v>1110</v>
      </c>
      <c r="B50" s="305"/>
      <c r="C50" s="179">
        <v>2028</v>
      </c>
      <c r="D50" s="90"/>
      <c r="E50" s="1217"/>
      <c r="F50" s="250"/>
      <c r="G50" s="666"/>
      <c r="H50" s="250">
        <f t="shared" ref="H50:H51" si="43">SUM(E50:G50)</f>
        <v>0</v>
      </c>
      <c r="I50" s="1631"/>
      <c r="J50" s="1265">
        <v>33400</v>
      </c>
      <c r="K50" s="33"/>
      <c r="L50" s="87"/>
      <c r="M50" s="122">
        <f t="shared" ref="M50:M51" si="44">SUM(J50:L50)</f>
        <v>33400</v>
      </c>
      <c r="N50" s="1631"/>
      <c r="O50" s="444">
        <f t="shared" si="39"/>
        <v>33400</v>
      </c>
      <c r="P50" s="448">
        <f t="shared" si="40"/>
        <v>0</v>
      </c>
      <c r="Q50" s="446">
        <f t="shared" si="41"/>
        <v>0</v>
      </c>
      <c r="R50" s="449">
        <f t="shared" si="42"/>
        <v>33400</v>
      </c>
      <c r="S50" s="33"/>
    </row>
    <row r="51" spans="1:22" ht="20.100000000000001" customHeight="1" thickBot="1">
      <c r="A51" s="34">
        <v>1110</v>
      </c>
      <c r="B51" s="310"/>
      <c r="C51" s="180">
        <v>2029</v>
      </c>
      <c r="D51" s="342"/>
      <c r="E51" s="1218"/>
      <c r="F51" s="251"/>
      <c r="G51" s="665"/>
      <c r="H51" s="251">
        <f t="shared" si="43"/>
        <v>0</v>
      </c>
      <c r="I51" s="1632"/>
      <c r="J51" s="1266">
        <v>33400</v>
      </c>
      <c r="K51" s="37"/>
      <c r="L51" s="93"/>
      <c r="M51" s="103">
        <f t="shared" si="44"/>
        <v>33400</v>
      </c>
      <c r="N51" s="1632"/>
      <c r="O51" s="450">
        <f t="shared" si="39"/>
        <v>33400</v>
      </c>
      <c r="P51" s="451">
        <f t="shared" si="40"/>
        <v>0</v>
      </c>
      <c r="Q51" s="452">
        <f t="shared" si="41"/>
        <v>0</v>
      </c>
      <c r="R51" s="453">
        <f t="shared" si="42"/>
        <v>33400</v>
      </c>
      <c r="S51" s="37"/>
    </row>
    <row r="52" spans="1:22" ht="20.100000000000001" customHeight="1">
      <c r="A52" s="27" t="s">
        <v>23</v>
      </c>
      <c r="B52" s="786" t="s">
        <v>24</v>
      </c>
      <c r="C52" s="178">
        <v>2027</v>
      </c>
      <c r="D52" s="428" t="s">
        <v>334</v>
      </c>
      <c r="E52" s="1243"/>
      <c r="F52" s="559">
        <v>201000</v>
      </c>
      <c r="G52" s="396"/>
      <c r="H52" s="482">
        <f>SUM(E52:G52)</f>
        <v>201000</v>
      </c>
      <c r="I52" s="1630" t="s">
        <v>375</v>
      </c>
      <c r="J52" s="676"/>
      <c r="K52" s="38"/>
      <c r="L52" s="667">
        <v>975000</v>
      </c>
      <c r="M52" s="482">
        <f>SUM(J52:L52)</f>
        <v>975000</v>
      </c>
      <c r="N52" s="1538" t="s">
        <v>311</v>
      </c>
      <c r="O52" s="454">
        <f t="shared" si="39"/>
        <v>0</v>
      </c>
      <c r="P52" s="445">
        <f t="shared" si="40"/>
        <v>201000</v>
      </c>
      <c r="Q52" s="455">
        <f t="shared" si="41"/>
        <v>975000</v>
      </c>
      <c r="R52" s="456">
        <f t="shared" si="42"/>
        <v>1176000</v>
      </c>
      <c r="S52" s="38"/>
    </row>
    <row r="53" spans="1:22" ht="20.100000000000001" customHeight="1">
      <c r="A53" s="31" t="s">
        <v>23</v>
      </c>
      <c r="B53" s="305"/>
      <c r="C53" s="179">
        <v>2028</v>
      </c>
      <c r="D53" s="90"/>
      <c r="E53" s="1217"/>
      <c r="F53" s="664">
        <v>803000</v>
      </c>
      <c r="G53" s="254"/>
      <c r="H53" s="250">
        <f t="shared" ref="H53:H54" si="45">SUM(E53:G53)</f>
        <v>803000</v>
      </c>
      <c r="I53" s="1631"/>
      <c r="J53" s="22"/>
      <c r="K53" s="39"/>
      <c r="L53" s="666">
        <v>376300</v>
      </c>
      <c r="M53" s="250">
        <f t="shared" ref="M53:M54" si="46">SUM(J53:L53)</f>
        <v>376300</v>
      </c>
      <c r="N53" s="1539"/>
      <c r="O53" s="331">
        <f t="shared" si="39"/>
        <v>0</v>
      </c>
      <c r="P53" s="448">
        <f t="shared" si="40"/>
        <v>803000</v>
      </c>
      <c r="Q53" s="457">
        <f t="shared" si="41"/>
        <v>376300</v>
      </c>
      <c r="R53" s="458">
        <f t="shared" si="42"/>
        <v>1179300</v>
      </c>
      <c r="S53" s="39"/>
    </row>
    <row r="54" spans="1:22" ht="20.100000000000001" customHeight="1" thickBot="1">
      <c r="A54" s="34" t="s">
        <v>23</v>
      </c>
      <c r="B54" s="310"/>
      <c r="C54" s="180">
        <v>2029</v>
      </c>
      <c r="D54" s="342"/>
      <c r="E54" s="1218"/>
      <c r="F54" s="663">
        <v>170000</v>
      </c>
      <c r="G54" s="255"/>
      <c r="H54" s="251">
        <f t="shared" si="45"/>
        <v>170000</v>
      </c>
      <c r="I54" s="1632"/>
      <c r="J54" s="23"/>
      <c r="K54" s="40"/>
      <c r="L54" s="665">
        <v>98400</v>
      </c>
      <c r="M54" s="251">
        <f t="shared" si="46"/>
        <v>98400</v>
      </c>
      <c r="N54" s="1540"/>
      <c r="O54" s="459">
        <f t="shared" si="39"/>
        <v>0</v>
      </c>
      <c r="P54" s="451">
        <f t="shared" si="40"/>
        <v>170000</v>
      </c>
      <c r="Q54" s="460">
        <f t="shared" si="41"/>
        <v>98400</v>
      </c>
      <c r="R54" s="461">
        <f t="shared" si="42"/>
        <v>268400</v>
      </c>
      <c r="S54" s="40"/>
    </row>
    <row r="55" spans="1:22" ht="20.100000000000001" customHeight="1">
      <c r="A55" s="27" t="s">
        <v>25</v>
      </c>
      <c r="B55" s="301" t="s">
        <v>26</v>
      </c>
      <c r="C55" s="178">
        <v>2027</v>
      </c>
      <c r="D55" s="428" t="s">
        <v>334</v>
      </c>
      <c r="E55" s="1243"/>
      <c r="F55" s="559"/>
      <c r="G55" s="667"/>
      <c r="H55" s="482"/>
      <c r="I55" s="1630" t="s">
        <v>292</v>
      </c>
      <c r="J55" s="252"/>
      <c r="K55" s="30"/>
      <c r="L55" s="297"/>
      <c r="M55" s="262">
        <f>SUM(J55:L55)</f>
        <v>0</v>
      </c>
      <c r="N55" s="1538"/>
      <c r="O55" s="454">
        <f t="shared" si="39"/>
        <v>0</v>
      </c>
      <c r="P55" s="445">
        <f t="shared" si="40"/>
        <v>0</v>
      </c>
      <c r="Q55" s="446">
        <f t="shared" si="41"/>
        <v>0</v>
      </c>
      <c r="R55" s="447">
        <f t="shared" si="42"/>
        <v>0</v>
      </c>
      <c r="S55" s="30"/>
      <c r="V55" s="581"/>
    </row>
    <row r="56" spans="1:22" ht="20.100000000000001" customHeight="1">
      <c r="A56" s="31" t="s">
        <v>25</v>
      </c>
      <c r="B56" s="301"/>
      <c r="C56" s="179">
        <v>2028</v>
      </c>
      <c r="D56" s="90"/>
      <c r="E56" s="1217"/>
      <c r="F56" s="250"/>
      <c r="G56" s="666"/>
      <c r="H56" s="482"/>
      <c r="I56" s="1631"/>
      <c r="J56" s="679"/>
      <c r="K56" s="33"/>
      <c r="L56" s="666"/>
      <c r="M56" s="525">
        <f t="shared" ref="M56:M57" si="47">SUM(J56:L56)</f>
        <v>0</v>
      </c>
      <c r="N56" s="1539"/>
      <c r="O56" s="331">
        <f t="shared" si="39"/>
        <v>0</v>
      </c>
      <c r="P56" s="448">
        <f t="shared" si="40"/>
        <v>0</v>
      </c>
      <c r="Q56" s="446">
        <f t="shared" si="41"/>
        <v>0</v>
      </c>
      <c r="R56" s="449">
        <f t="shared" si="42"/>
        <v>0</v>
      </c>
      <c r="S56" s="33"/>
    </row>
    <row r="57" spans="1:22" ht="20.100000000000001" customHeight="1" thickBot="1">
      <c r="A57" s="34" t="s">
        <v>25</v>
      </c>
      <c r="B57" s="366"/>
      <c r="C57" s="180">
        <v>2029</v>
      </c>
      <c r="D57" s="342"/>
      <c r="E57" s="1218"/>
      <c r="F57" s="251"/>
      <c r="G57" s="665"/>
      <c r="H57" s="482"/>
      <c r="I57" s="1632"/>
      <c r="J57" s="266"/>
      <c r="K57" s="37"/>
      <c r="L57" s="665"/>
      <c r="M57" s="526">
        <f t="shared" si="47"/>
        <v>0</v>
      </c>
      <c r="N57" s="1540"/>
      <c r="O57" s="459">
        <f t="shared" si="39"/>
        <v>0</v>
      </c>
      <c r="P57" s="451">
        <f t="shared" si="40"/>
        <v>0</v>
      </c>
      <c r="Q57" s="452">
        <f t="shared" si="41"/>
        <v>0</v>
      </c>
      <c r="R57" s="453">
        <f t="shared" si="42"/>
        <v>0</v>
      </c>
      <c r="S57" s="37"/>
    </row>
    <row r="58" spans="1:22" ht="51" customHeight="1">
      <c r="A58" s="27" t="s">
        <v>27</v>
      </c>
      <c r="B58" s="895" t="s">
        <v>28</v>
      </c>
      <c r="C58" s="178">
        <v>2027</v>
      </c>
      <c r="D58" s="428" t="s">
        <v>334</v>
      </c>
      <c r="E58" s="1243"/>
      <c r="F58" s="559">
        <v>100000</v>
      </c>
      <c r="G58" s="667">
        <v>2200000</v>
      </c>
      <c r="H58" s="396">
        <f>SUM(E58:G58)</f>
        <v>2300000</v>
      </c>
      <c r="I58" s="1630" t="s">
        <v>376</v>
      </c>
      <c r="J58" s="676">
        <v>119300</v>
      </c>
      <c r="K58" s="38"/>
      <c r="L58" s="396"/>
      <c r="M58" s="482">
        <f>SUM(J58:L58)</f>
        <v>119300</v>
      </c>
      <c r="N58" s="1538" t="s">
        <v>312</v>
      </c>
      <c r="O58" s="454">
        <f t="shared" si="39"/>
        <v>119300</v>
      </c>
      <c r="P58" s="445">
        <f t="shared" si="40"/>
        <v>100000</v>
      </c>
      <c r="Q58" s="446">
        <f t="shared" si="41"/>
        <v>2200000</v>
      </c>
      <c r="R58" s="447">
        <f t="shared" si="42"/>
        <v>2419300</v>
      </c>
      <c r="S58" s="30"/>
    </row>
    <row r="59" spans="1:22" ht="51.75" customHeight="1">
      <c r="A59" s="31" t="s">
        <v>27</v>
      </c>
      <c r="B59" s="365"/>
      <c r="C59" s="179">
        <v>2028</v>
      </c>
      <c r="D59" s="90"/>
      <c r="E59" s="1217"/>
      <c r="F59" s="250"/>
      <c r="G59" s="666">
        <v>1950000</v>
      </c>
      <c r="H59" s="254">
        <f>SUM(E59:G59)</f>
        <v>1950000</v>
      </c>
      <c r="I59" s="1631"/>
      <c r="J59" s="22">
        <v>119300</v>
      </c>
      <c r="K59" s="39"/>
      <c r="L59" s="254"/>
      <c r="M59" s="250">
        <f t="shared" ref="M59:M62" si="48">SUM(J59:L59)</f>
        <v>119300</v>
      </c>
      <c r="N59" s="1539"/>
      <c r="O59" s="331">
        <f t="shared" si="39"/>
        <v>119300</v>
      </c>
      <c r="P59" s="448">
        <f t="shared" si="40"/>
        <v>0</v>
      </c>
      <c r="Q59" s="446">
        <f t="shared" si="41"/>
        <v>1950000</v>
      </c>
      <c r="R59" s="449">
        <f t="shared" si="42"/>
        <v>2069300</v>
      </c>
      <c r="S59" s="33"/>
    </row>
    <row r="60" spans="1:22" ht="66" customHeight="1" thickBot="1">
      <c r="A60" s="34" t="s">
        <v>27</v>
      </c>
      <c r="B60" s="366"/>
      <c r="C60" s="180">
        <v>2029</v>
      </c>
      <c r="D60" s="342"/>
      <c r="E60" s="1218"/>
      <c r="F60" s="251"/>
      <c r="G60" s="665">
        <v>1950000</v>
      </c>
      <c r="H60" s="255">
        <f>SUM(E60:G60)</f>
        <v>1950000</v>
      </c>
      <c r="I60" s="1632"/>
      <c r="J60" s="23">
        <v>119300</v>
      </c>
      <c r="K60" s="40"/>
      <c r="L60" s="255"/>
      <c r="M60" s="251">
        <f t="shared" si="48"/>
        <v>119300</v>
      </c>
      <c r="N60" s="1540"/>
      <c r="O60" s="459">
        <f t="shared" si="39"/>
        <v>119300</v>
      </c>
      <c r="P60" s="451">
        <f t="shared" si="40"/>
        <v>0</v>
      </c>
      <c r="Q60" s="452">
        <f t="shared" si="41"/>
        <v>1950000</v>
      </c>
      <c r="R60" s="453">
        <f t="shared" si="42"/>
        <v>2069300</v>
      </c>
      <c r="S60" s="37"/>
    </row>
    <row r="61" spans="1:22" ht="56.25" customHeight="1">
      <c r="A61" s="27" t="s">
        <v>29</v>
      </c>
      <c r="B61" s="556" t="s">
        <v>30</v>
      </c>
      <c r="C61" s="178">
        <v>2027</v>
      </c>
      <c r="D61" s="87" t="s">
        <v>296</v>
      </c>
      <c r="E61" s="1244"/>
      <c r="F61" s="559">
        <v>1171285</v>
      </c>
      <c r="G61" s="560">
        <v>2079246</v>
      </c>
      <c r="H61" s="396">
        <f>SUM(E61:G61)</f>
        <v>3250531</v>
      </c>
      <c r="I61" s="1630" t="s">
        <v>374</v>
      </c>
      <c r="J61" s="667">
        <v>179400</v>
      </c>
      <c r="K61" s="667"/>
      <c r="L61" s="667"/>
      <c r="M61" s="396">
        <f t="shared" si="48"/>
        <v>179400</v>
      </c>
      <c r="N61" s="1645" t="s">
        <v>313</v>
      </c>
      <c r="O61" s="454">
        <f t="shared" si="39"/>
        <v>179400</v>
      </c>
      <c r="P61" s="445">
        <f t="shared" si="40"/>
        <v>1171285</v>
      </c>
      <c r="Q61" s="446">
        <f t="shared" si="41"/>
        <v>2079246</v>
      </c>
      <c r="R61" s="447">
        <f>SUM(O61:Q61)</f>
        <v>3429931</v>
      </c>
      <c r="S61" s="30"/>
    </row>
    <row r="62" spans="1:22" ht="58.5" customHeight="1">
      <c r="A62" s="31" t="s">
        <v>29</v>
      </c>
      <c r="B62" s="365"/>
      <c r="C62" s="179">
        <v>2028</v>
      </c>
      <c r="D62" s="87" t="s">
        <v>297</v>
      </c>
      <c r="E62" s="1245"/>
      <c r="F62" s="664">
        <v>1586500</v>
      </c>
      <c r="G62" s="1246">
        <v>911273</v>
      </c>
      <c r="H62" s="254">
        <f t="shared" ref="H62" si="49">SUM(E62:G62)</f>
        <v>2497773</v>
      </c>
      <c r="I62" s="1631"/>
      <c r="J62" s="254"/>
      <c r="K62" s="661"/>
      <c r="L62" s="661"/>
      <c r="M62" s="254">
        <f t="shared" si="48"/>
        <v>0</v>
      </c>
      <c r="N62" s="1646"/>
      <c r="O62" s="331">
        <f t="shared" si="39"/>
        <v>0</v>
      </c>
      <c r="P62" s="448">
        <f t="shared" si="40"/>
        <v>1586500</v>
      </c>
      <c r="Q62" s="446">
        <f t="shared" si="41"/>
        <v>911273</v>
      </c>
      <c r="R62" s="449">
        <f t="shared" si="42"/>
        <v>2497773</v>
      </c>
      <c r="S62" s="33"/>
    </row>
    <row r="63" spans="1:22" ht="83.25" customHeight="1" thickBot="1">
      <c r="A63" s="34" t="s">
        <v>29</v>
      </c>
      <c r="B63" s="366"/>
      <c r="C63" s="180">
        <v>2029</v>
      </c>
      <c r="D63" s="93" t="s">
        <v>298</v>
      </c>
      <c r="E63" s="1247"/>
      <c r="F63" s="663">
        <v>1381700</v>
      </c>
      <c r="G63" s="1248">
        <v>2465346</v>
      </c>
      <c r="H63" s="255">
        <f>SUM(E63:G63)</f>
        <v>3847046</v>
      </c>
      <c r="I63" s="1632"/>
      <c r="J63" s="255"/>
      <c r="K63" s="660"/>
      <c r="L63" s="660"/>
      <c r="M63" s="255">
        <f>SUM(J63:L63)</f>
        <v>0</v>
      </c>
      <c r="N63" s="1647"/>
      <c r="O63" s="459">
        <f t="shared" si="39"/>
        <v>0</v>
      </c>
      <c r="P63" s="451">
        <f t="shared" si="40"/>
        <v>1381700</v>
      </c>
      <c r="Q63" s="452">
        <f t="shared" si="41"/>
        <v>2465346</v>
      </c>
      <c r="R63" s="453">
        <f t="shared" si="42"/>
        <v>3847046</v>
      </c>
      <c r="S63" s="37"/>
    </row>
    <row r="64" spans="1:22" ht="20.100000000000001" customHeight="1">
      <c r="A64" s="27" t="s">
        <v>31</v>
      </c>
      <c r="B64" s="301" t="s">
        <v>32</v>
      </c>
      <c r="C64" s="178">
        <v>2027</v>
      </c>
      <c r="D64" s="87"/>
      <c r="E64" s="1244"/>
      <c r="F64" s="482"/>
      <c r="G64" s="662"/>
      <c r="H64" s="1249"/>
      <c r="I64" s="1639"/>
      <c r="J64" s="1267"/>
      <c r="K64" s="30"/>
      <c r="L64" s="1268">
        <v>98400</v>
      </c>
      <c r="M64" s="256">
        <f>SUM(J64:L64)</f>
        <v>98400</v>
      </c>
      <c r="N64" s="1538" t="s">
        <v>314</v>
      </c>
      <c r="O64" s="454">
        <f t="shared" si="39"/>
        <v>0</v>
      </c>
      <c r="P64" s="445">
        <f t="shared" si="40"/>
        <v>0</v>
      </c>
      <c r="Q64" s="455">
        <f t="shared" si="41"/>
        <v>98400</v>
      </c>
      <c r="R64" s="456">
        <f t="shared" si="42"/>
        <v>98400</v>
      </c>
      <c r="S64" s="30"/>
    </row>
    <row r="65" spans="1:56" ht="20.100000000000001" customHeight="1">
      <c r="A65" s="31" t="s">
        <v>31</v>
      </c>
      <c r="B65" s="365"/>
      <c r="C65" s="179">
        <v>2028</v>
      </c>
      <c r="D65" s="87"/>
      <c r="E65" s="1245"/>
      <c r="F65" s="463"/>
      <c r="G65" s="353"/>
      <c r="H65" s="1250"/>
      <c r="I65" s="1640"/>
      <c r="J65" s="42"/>
      <c r="K65" s="33"/>
      <c r="L65" s="257"/>
      <c r="M65" s="258">
        <f t="shared" ref="M65:M66" si="50">SUM(J65:L65)</f>
        <v>0</v>
      </c>
      <c r="N65" s="1539"/>
      <c r="O65" s="331">
        <f t="shared" si="39"/>
        <v>0</v>
      </c>
      <c r="P65" s="448">
        <f t="shared" si="40"/>
        <v>0</v>
      </c>
      <c r="Q65" s="457">
        <f t="shared" si="41"/>
        <v>0</v>
      </c>
      <c r="R65" s="458">
        <f t="shared" si="42"/>
        <v>0</v>
      </c>
      <c r="S65" s="33"/>
    </row>
    <row r="66" spans="1:56" ht="20.100000000000001" customHeight="1" thickBot="1">
      <c r="A66" s="34" t="s">
        <v>31</v>
      </c>
      <c r="B66" s="41"/>
      <c r="C66" s="180">
        <v>2029</v>
      </c>
      <c r="D66" s="93"/>
      <c r="E66" s="1247"/>
      <c r="F66" s="462"/>
      <c r="G66" s="528"/>
      <c r="H66" s="1251"/>
      <c r="I66" s="1641"/>
      <c r="J66" s="41"/>
      <c r="K66" s="37"/>
      <c r="L66" s="259"/>
      <c r="M66" s="260">
        <f t="shared" si="50"/>
        <v>0</v>
      </c>
      <c r="N66" s="1540"/>
      <c r="O66" s="459">
        <f t="shared" si="39"/>
        <v>0</v>
      </c>
      <c r="P66" s="451">
        <f t="shared" si="40"/>
        <v>0</v>
      </c>
      <c r="Q66" s="460">
        <f t="shared" si="41"/>
        <v>0</v>
      </c>
      <c r="R66" s="461">
        <f t="shared" si="42"/>
        <v>0</v>
      </c>
      <c r="S66" s="37"/>
    </row>
    <row r="67" spans="1:56" ht="20.100000000000001" customHeight="1">
      <c r="A67" s="27" t="s">
        <v>33</v>
      </c>
      <c r="B67" s="301" t="s">
        <v>34</v>
      </c>
      <c r="C67" s="178">
        <v>2027</v>
      </c>
      <c r="D67" s="87" t="s">
        <v>334</v>
      </c>
      <c r="E67" s="1252"/>
      <c r="F67" s="303"/>
      <c r="G67" s="353"/>
      <c r="H67" s="1249"/>
      <c r="I67" s="1639"/>
      <c r="J67" s="1267"/>
      <c r="K67" s="315"/>
      <c r="L67" s="667">
        <v>10000</v>
      </c>
      <c r="M67" s="264">
        <f>SUM(J67:L67)</f>
        <v>10000</v>
      </c>
      <c r="N67" s="1538" t="s">
        <v>315</v>
      </c>
      <c r="O67" s="444">
        <f t="shared" si="39"/>
        <v>0</v>
      </c>
      <c r="P67" s="455">
        <f t="shared" si="40"/>
        <v>0</v>
      </c>
      <c r="Q67" s="464">
        <f t="shared" si="41"/>
        <v>10000</v>
      </c>
      <c r="R67" s="447">
        <f t="shared" si="42"/>
        <v>10000</v>
      </c>
      <c r="S67" s="30"/>
    </row>
    <row r="68" spans="1:56" ht="20.100000000000001" customHeight="1">
      <c r="A68" s="31" t="s">
        <v>33</v>
      </c>
      <c r="B68" s="28"/>
      <c r="C68" s="179">
        <v>2028</v>
      </c>
      <c r="D68" s="87"/>
      <c r="E68" s="1245"/>
      <c r="F68" s="57"/>
      <c r="G68" s="92"/>
      <c r="H68" s="1250"/>
      <c r="I68" s="1640"/>
      <c r="J68" s="42"/>
      <c r="K68" s="33"/>
      <c r="L68" s="29"/>
      <c r="M68" s="1473">
        <f t="shared" ref="M68:M69" si="51">SUM(J68:L68)</f>
        <v>0</v>
      </c>
      <c r="N68" s="1539"/>
      <c r="O68" s="444">
        <f t="shared" si="39"/>
        <v>0</v>
      </c>
      <c r="P68" s="457">
        <f t="shared" si="40"/>
        <v>0</v>
      </c>
      <c r="Q68" s="464">
        <f t="shared" si="41"/>
        <v>0</v>
      </c>
      <c r="R68" s="449">
        <f t="shared" si="42"/>
        <v>0</v>
      </c>
      <c r="S68" s="33"/>
    </row>
    <row r="69" spans="1:56" ht="20.100000000000001" customHeight="1" thickBot="1">
      <c r="A69" s="34" t="s">
        <v>33</v>
      </c>
      <c r="B69" s="41"/>
      <c r="C69" s="180">
        <v>2029</v>
      </c>
      <c r="D69" s="93"/>
      <c r="E69" s="1247"/>
      <c r="F69" s="465"/>
      <c r="G69" s="96"/>
      <c r="H69" s="1251"/>
      <c r="I69" s="1641"/>
      <c r="J69" s="42"/>
      <c r="K69" s="37"/>
      <c r="L69" s="36"/>
      <c r="M69" s="1474">
        <f t="shared" si="51"/>
        <v>0</v>
      </c>
      <c r="N69" s="1540"/>
      <c r="O69" s="444">
        <f t="shared" si="39"/>
        <v>0</v>
      </c>
      <c r="P69" s="457">
        <f t="shared" si="40"/>
        <v>0</v>
      </c>
      <c r="Q69" s="466">
        <f t="shared" si="41"/>
        <v>0</v>
      </c>
      <c r="R69" s="453">
        <f t="shared" si="42"/>
        <v>0</v>
      </c>
      <c r="S69" s="37"/>
    </row>
    <row r="70" spans="1:56" ht="20.100000000000001" customHeight="1" thickBot="1">
      <c r="A70" s="5" t="s">
        <v>157</v>
      </c>
      <c r="B70" s="17" t="s">
        <v>158</v>
      </c>
      <c r="C70" s="18"/>
      <c r="D70" s="148"/>
      <c r="E70" s="1034"/>
      <c r="F70" s="141"/>
      <c r="G70" s="141"/>
      <c r="H70" s="992"/>
      <c r="I70" s="824"/>
      <c r="J70" s="1122"/>
      <c r="K70" s="142"/>
      <c r="L70" s="148"/>
      <c r="M70" s="98"/>
      <c r="N70" s="166"/>
      <c r="O70" s="142"/>
      <c r="P70" s="142"/>
      <c r="Q70" s="142"/>
      <c r="R70" s="142"/>
      <c r="S70" s="167"/>
    </row>
    <row r="71" spans="1:56" ht="20.100000000000001" customHeight="1">
      <c r="A71" s="27">
        <v>1110</v>
      </c>
      <c r="B71" s="28" t="s">
        <v>17</v>
      </c>
      <c r="C71" s="178">
        <v>2027</v>
      </c>
      <c r="D71" s="87">
        <v>0</v>
      </c>
      <c r="E71" s="1025">
        <v>0</v>
      </c>
      <c r="F71" s="717">
        <v>0</v>
      </c>
      <c r="G71" s="87">
        <v>6200</v>
      </c>
      <c r="H71" s="264">
        <f>SUM(E71:G71)</f>
        <v>6200</v>
      </c>
      <c r="I71" s="1642"/>
      <c r="J71" s="1128">
        <v>0</v>
      </c>
      <c r="K71" s="334"/>
      <c r="L71" s="739">
        <v>8000</v>
      </c>
      <c r="M71" s="740">
        <f>SUM(J71:L71)</f>
        <v>8000</v>
      </c>
      <c r="N71" s="1842"/>
      <c r="O71" s="87">
        <f>E71+J71</f>
        <v>0</v>
      </c>
      <c r="P71" s="455">
        <f t="shared" ref="P71:Q71" si="52">F71+K71</f>
        <v>0</v>
      </c>
      <c r="Q71" s="138">
        <f t="shared" si="52"/>
        <v>14200</v>
      </c>
      <c r="R71" s="447">
        <f>SUM(O71:Q71)</f>
        <v>14200</v>
      </c>
      <c r="S71" s="30"/>
    </row>
    <row r="72" spans="1:56" ht="20.100000000000001" customHeight="1">
      <c r="A72" s="31">
        <v>1110</v>
      </c>
      <c r="B72" s="32"/>
      <c r="C72" s="179">
        <v>2028</v>
      </c>
      <c r="D72" s="87"/>
      <c r="E72" s="1026">
        <v>0</v>
      </c>
      <c r="F72" s="325">
        <v>0</v>
      </c>
      <c r="G72" s="911">
        <v>0</v>
      </c>
      <c r="H72" s="679">
        <f t="shared" ref="H72:H100" si="53">SUM(E72:G72)</f>
        <v>0</v>
      </c>
      <c r="I72" s="1643"/>
      <c r="J72" s="1129"/>
      <c r="K72" s="335"/>
      <c r="L72" s="739"/>
      <c r="M72" s="335">
        <f t="shared" ref="M72:M129" si="54">SUM(J72:L72)</f>
        <v>0</v>
      </c>
      <c r="N72" s="1843"/>
      <c r="O72" s="87">
        <f t="shared" ref="O72:O100" si="55">E72+J72</f>
        <v>0</v>
      </c>
      <c r="P72" s="701">
        <f t="shared" ref="P72:P100" si="56">F72+K72</f>
        <v>0</v>
      </c>
      <c r="Q72" s="702">
        <f t="shared" ref="Q72:Q100" si="57">G72+L72</f>
        <v>0</v>
      </c>
      <c r="R72" s="449">
        <f t="shared" ref="R72:R100" si="58">SUM(O72:Q72)</f>
        <v>0</v>
      </c>
      <c r="S72" s="33"/>
    </row>
    <row r="73" spans="1:56" ht="20.100000000000001" customHeight="1" thickBot="1">
      <c r="A73" s="34">
        <v>1110</v>
      </c>
      <c r="B73" s="35"/>
      <c r="C73" s="180">
        <v>2029</v>
      </c>
      <c r="D73" s="93"/>
      <c r="E73" s="1027">
        <v>0</v>
      </c>
      <c r="F73" s="326">
        <v>0</v>
      </c>
      <c r="G73" s="401">
        <v>0</v>
      </c>
      <c r="H73" s="266">
        <f t="shared" si="53"/>
        <v>0</v>
      </c>
      <c r="I73" s="1644"/>
      <c r="J73" s="1130"/>
      <c r="K73" s="336"/>
      <c r="L73" s="741"/>
      <c r="M73" s="336">
        <f t="shared" si="54"/>
        <v>0</v>
      </c>
      <c r="N73" s="1844"/>
      <c r="O73" s="93">
        <f t="shared" si="55"/>
        <v>0</v>
      </c>
      <c r="P73" s="703">
        <f t="shared" si="56"/>
        <v>0</v>
      </c>
      <c r="Q73" s="704">
        <f t="shared" si="57"/>
        <v>0</v>
      </c>
      <c r="R73" s="453">
        <f t="shared" si="58"/>
        <v>0</v>
      </c>
      <c r="S73" s="37"/>
    </row>
    <row r="74" spans="1:56" s="182" customFormat="1" ht="20.100000000000001" customHeight="1" thickBot="1">
      <c r="A74" s="276">
        <v>4520</v>
      </c>
      <c r="B74" s="301" t="s">
        <v>159</v>
      </c>
      <c r="C74" s="178">
        <v>2027</v>
      </c>
      <c r="D74" s="718">
        <v>0</v>
      </c>
      <c r="E74" s="1028">
        <v>128532</v>
      </c>
      <c r="F74" s="499">
        <v>1698044</v>
      </c>
      <c r="G74" s="917">
        <v>26371505.659000002</v>
      </c>
      <c r="H74" s="316">
        <f t="shared" si="53"/>
        <v>28198081.659000002</v>
      </c>
      <c r="I74" s="1824" t="s">
        <v>377</v>
      </c>
      <c r="J74" s="1131"/>
      <c r="K74" s="710"/>
      <c r="L74" s="742">
        <v>5200340</v>
      </c>
      <c r="M74" s="743">
        <f t="shared" si="54"/>
        <v>5200340</v>
      </c>
      <c r="N74" s="1568"/>
      <c r="O74" s="87">
        <f t="shared" si="55"/>
        <v>128532</v>
      </c>
      <c r="P74" s="455">
        <f t="shared" si="56"/>
        <v>1698044</v>
      </c>
      <c r="Q74" s="455">
        <f>G74+L74</f>
        <v>31571845.659000002</v>
      </c>
      <c r="R74" s="771">
        <f>SUM(O74:Q74)</f>
        <v>33398421.659000002</v>
      </c>
      <c r="S74" s="304"/>
    </row>
    <row r="75" spans="1:56" s="182" customFormat="1" ht="20.100000000000001" customHeight="1" thickBot="1">
      <c r="A75" s="276">
        <v>4520</v>
      </c>
      <c r="B75" s="305"/>
      <c r="C75" s="179">
        <v>2028</v>
      </c>
      <c r="D75" s="719"/>
      <c r="E75" s="1029">
        <v>139639</v>
      </c>
      <c r="F75" s="769">
        <v>186513</v>
      </c>
      <c r="G75" s="918">
        <v>13690960</v>
      </c>
      <c r="H75" s="317">
        <f t="shared" si="53"/>
        <v>14017112</v>
      </c>
      <c r="I75" s="1825"/>
      <c r="J75" s="1132"/>
      <c r="K75" s="744"/>
      <c r="L75" s="745">
        <v>24245586.508000001</v>
      </c>
      <c r="M75" s="743">
        <f t="shared" si="54"/>
        <v>24245586.508000001</v>
      </c>
      <c r="N75" s="1569"/>
      <c r="O75" s="87">
        <f t="shared" si="55"/>
        <v>139639</v>
      </c>
      <c r="P75" s="701">
        <f t="shared" si="56"/>
        <v>186513</v>
      </c>
      <c r="Q75" s="701">
        <f t="shared" ref="Q75:Q76" si="59">G75+L75</f>
        <v>37936546.508000001</v>
      </c>
      <c r="R75" s="771">
        <f t="shared" si="58"/>
        <v>38262698.508000001</v>
      </c>
      <c r="S75" s="309"/>
    </row>
    <row r="76" spans="1:56" s="182" customFormat="1" ht="20.100000000000001" customHeight="1" thickBot="1">
      <c r="A76" s="291">
        <v>4520</v>
      </c>
      <c r="B76" s="310"/>
      <c r="C76" s="180">
        <v>2029</v>
      </c>
      <c r="D76" s="720"/>
      <c r="E76" s="1030">
        <v>102784</v>
      </c>
      <c r="F76" s="770">
        <v>559490</v>
      </c>
      <c r="G76" s="919">
        <v>6430600</v>
      </c>
      <c r="H76" s="318">
        <f t="shared" si="53"/>
        <v>7092874</v>
      </c>
      <c r="I76" s="1826"/>
      <c r="J76" s="1133"/>
      <c r="K76" s="746"/>
      <c r="L76" s="747">
        <v>54618979.614999995</v>
      </c>
      <c r="M76" s="400">
        <f t="shared" si="54"/>
        <v>54618979.614999995</v>
      </c>
      <c r="N76" s="1570"/>
      <c r="O76" s="93">
        <f t="shared" si="55"/>
        <v>102784</v>
      </c>
      <c r="P76" s="703">
        <f t="shared" si="56"/>
        <v>559490</v>
      </c>
      <c r="Q76" s="703">
        <f t="shared" si="59"/>
        <v>61049579.614999995</v>
      </c>
      <c r="R76" s="772">
        <f t="shared" si="58"/>
        <v>61711853.614999995</v>
      </c>
      <c r="S76" s="314"/>
    </row>
    <row r="77" spans="1:56" ht="20.100000000000001" customHeight="1">
      <c r="A77" s="27">
        <v>4540</v>
      </c>
      <c r="B77" s="28" t="s">
        <v>160</v>
      </c>
      <c r="C77" s="178">
        <v>2027</v>
      </c>
      <c r="D77" s="114">
        <v>0</v>
      </c>
      <c r="E77" s="1042"/>
      <c r="F77" s="717"/>
      <c r="G77" s="327"/>
      <c r="H77" s="264">
        <f t="shared" si="53"/>
        <v>0</v>
      </c>
      <c r="I77" s="1824"/>
      <c r="J77" s="1134"/>
      <c r="K77" s="331"/>
      <c r="L77" s="740">
        <v>4364</v>
      </c>
      <c r="M77" s="324">
        <f t="shared" si="54"/>
        <v>4364</v>
      </c>
      <c r="N77" s="1697"/>
      <c r="O77" s="87">
        <f t="shared" si="55"/>
        <v>0</v>
      </c>
      <c r="P77" s="705">
        <f t="shared" si="56"/>
        <v>0</v>
      </c>
      <c r="Q77" s="702">
        <f t="shared" si="57"/>
        <v>4364</v>
      </c>
      <c r="R77" s="447">
        <f t="shared" si="58"/>
        <v>4364</v>
      </c>
      <c r="S77" s="30"/>
      <c r="V77" s="581"/>
    </row>
    <row r="78" spans="1:56" ht="20.100000000000001" customHeight="1">
      <c r="A78" s="27">
        <v>4540</v>
      </c>
      <c r="B78" s="28"/>
      <c r="C78" s="179">
        <v>2028</v>
      </c>
      <c r="D78" s="87"/>
      <c r="E78" s="1026"/>
      <c r="F78" s="493"/>
      <c r="G78" s="244"/>
      <c r="H78" s="264">
        <f t="shared" si="53"/>
        <v>0</v>
      </c>
      <c r="I78" s="1848"/>
      <c r="J78" s="1134"/>
      <c r="K78" s="332"/>
      <c r="L78" s="733"/>
      <c r="M78" s="748">
        <f t="shared" si="54"/>
        <v>0</v>
      </c>
      <c r="N78" s="1698"/>
      <c r="O78" s="87">
        <f t="shared" si="55"/>
        <v>0</v>
      </c>
      <c r="P78" s="701">
        <f t="shared" si="56"/>
        <v>0</v>
      </c>
      <c r="Q78" s="702">
        <f t="shared" si="57"/>
        <v>0</v>
      </c>
      <c r="R78" s="449">
        <f t="shared" si="58"/>
        <v>0</v>
      </c>
      <c r="S78" s="33"/>
    </row>
    <row r="79" spans="1:56" ht="20.100000000000001" customHeight="1" thickBot="1">
      <c r="A79" s="20">
        <v>4540</v>
      </c>
      <c r="B79" s="41"/>
      <c r="C79" s="180">
        <v>2029</v>
      </c>
      <c r="D79" s="93"/>
      <c r="E79" s="1027"/>
      <c r="F79" s="495"/>
      <c r="G79" s="245"/>
      <c r="H79" s="264">
        <f t="shared" si="53"/>
        <v>0</v>
      </c>
      <c r="I79" s="1849"/>
      <c r="J79" s="466"/>
      <c r="K79" s="333"/>
      <c r="L79" s="735"/>
      <c r="M79" s="749">
        <f t="shared" si="54"/>
        <v>0</v>
      </c>
      <c r="N79" s="1699"/>
      <c r="O79" s="93">
        <f t="shared" si="55"/>
        <v>0</v>
      </c>
      <c r="P79" s="703">
        <f t="shared" si="56"/>
        <v>0</v>
      </c>
      <c r="Q79" s="704">
        <f t="shared" si="57"/>
        <v>0</v>
      </c>
      <c r="R79" s="453">
        <f t="shared" si="58"/>
        <v>0</v>
      </c>
      <c r="S79" s="37"/>
    </row>
    <row r="80" spans="1:56" s="537" customFormat="1" ht="20.100000000000001" customHeight="1">
      <c r="A80" s="276">
        <v>4550</v>
      </c>
      <c r="B80" s="301" t="s">
        <v>161</v>
      </c>
      <c r="C80" s="302">
        <v>2027</v>
      </c>
      <c r="D80" s="279">
        <v>0</v>
      </c>
      <c r="E80" s="1043"/>
      <c r="F80" s="722"/>
      <c r="G80" s="920"/>
      <c r="H80" s="904">
        <f t="shared" si="53"/>
        <v>0</v>
      </c>
      <c r="I80" s="1818"/>
      <c r="J80" s="1135"/>
      <c r="K80" s="750"/>
      <c r="L80" s="751">
        <v>42513000</v>
      </c>
      <c r="M80" s="579">
        <f t="shared" si="54"/>
        <v>42513000</v>
      </c>
      <c r="N80" s="1845"/>
      <c r="O80" s="595">
        <f t="shared" si="55"/>
        <v>0</v>
      </c>
      <c r="P80" s="697">
        <f t="shared" si="56"/>
        <v>0</v>
      </c>
      <c r="Q80" s="698">
        <f t="shared" si="57"/>
        <v>42513000</v>
      </c>
      <c r="R80" s="596">
        <f t="shared" si="58"/>
        <v>42513000</v>
      </c>
      <c r="S80" s="339"/>
      <c r="T80" s="182"/>
      <c r="U80" s="182"/>
      <c r="V80" s="182"/>
      <c r="W80" s="182"/>
      <c r="X80" s="182"/>
      <c r="Y80" s="182"/>
      <c r="Z80" s="182"/>
      <c r="AA80" s="182"/>
      <c r="AB80" s="182"/>
      <c r="AC80" s="182"/>
      <c r="AD80" s="182"/>
      <c r="AE80" s="182"/>
      <c r="AF80" s="182"/>
      <c r="AG80" s="182"/>
      <c r="AH80" s="182"/>
      <c r="AI80" s="182"/>
      <c r="AJ80" s="182"/>
      <c r="AK80" s="182"/>
      <c r="AL80" s="182"/>
      <c r="AM80" s="182"/>
      <c r="AN80" s="182"/>
      <c r="AO80" s="182"/>
      <c r="AP80" s="182"/>
      <c r="AQ80" s="182"/>
      <c r="AR80" s="182"/>
      <c r="AS80" s="182"/>
      <c r="AT80" s="182"/>
      <c r="AU80" s="182"/>
      <c r="AV80" s="182"/>
      <c r="AW80" s="182"/>
      <c r="AX80" s="182"/>
      <c r="AY80" s="182"/>
      <c r="AZ80" s="182"/>
      <c r="BA80" s="182"/>
      <c r="BB80" s="182"/>
      <c r="BC80" s="182"/>
      <c r="BD80" s="182"/>
    </row>
    <row r="81" spans="1:56" s="537" customFormat="1" ht="20.100000000000001" customHeight="1">
      <c r="A81" s="276">
        <v>4550</v>
      </c>
      <c r="B81" s="365"/>
      <c r="C81" s="306">
        <v>2028</v>
      </c>
      <c r="D81" s="279"/>
      <c r="E81" s="1029"/>
      <c r="F81" s="723"/>
      <c r="G81" s="921"/>
      <c r="H81" s="470">
        <f t="shared" si="53"/>
        <v>0</v>
      </c>
      <c r="I81" s="1819"/>
      <c r="J81" s="752"/>
      <c r="K81" s="753"/>
      <c r="L81" s="751">
        <v>63768000</v>
      </c>
      <c r="M81" s="579">
        <f t="shared" si="54"/>
        <v>63768000</v>
      </c>
      <c r="N81" s="1846"/>
      <c r="O81" s="595">
        <f t="shared" si="55"/>
        <v>0</v>
      </c>
      <c r="P81" s="699">
        <f t="shared" si="56"/>
        <v>0</v>
      </c>
      <c r="Q81" s="698">
        <f t="shared" si="57"/>
        <v>63768000</v>
      </c>
      <c r="R81" s="596">
        <f t="shared" si="58"/>
        <v>63768000</v>
      </c>
      <c r="S81" s="340"/>
      <c r="T81" s="182"/>
      <c r="U81" s="182"/>
      <c r="V81" s="182"/>
      <c r="W81" s="182"/>
      <c r="X81" s="182"/>
      <c r="Y81" s="182"/>
      <c r="Z81" s="182"/>
      <c r="AA81" s="182"/>
      <c r="AB81" s="182"/>
      <c r="AC81" s="182"/>
      <c r="AD81" s="182"/>
      <c r="AE81" s="182"/>
      <c r="AF81" s="182"/>
      <c r="AG81" s="182"/>
      <c r="AH81" s="182"/>
      <c r="AI81" s="182"/>
      <c r="AJ81" s="182"/>
      <c r="AK81" s="182"/>
      <c r="AL81" s="182"/>
      <c r="AM81" s="182"/>
      <c r="AN81" s="182"/>
      <c r="AO81" s="182"/>
      <c r="AP81" s="182"/>
      <c r="AQ81" s="182"/>
      <c r="AR81" s="182"/>
      <c r="AS81" s="182"/>
      <c r="AT81" s="182"/>
      <c r="AU81" s="182"/>
      <c r="AV81" s="182"/>
      <c r="AW81" s="182"/>
      <c r="AX81" s="182"/>
      <c r="AY81" s="182"/>
      <c r="AZ81" s="182"/>
      <c r="BA81" s="182"/>
      <c r="BB81" s="182"/>
      <c r="BC81" s="182"/>
      <c r="BD81" s="182"/>
    </row>
    <row r="82" spans="1:56" s="537" customFormat="1" ht="20.100000000000001" customHeight="1" thickBot="1">
      <c r="A82" s="312">
        <v>4550</v>
      </c>
      <c r="B82" s="366"/>
      <c r="C82" s="311">
        <v>2029</v>
      </c>
      <c r="D82" s="287"/>
      <c r="E82" s="1030"/>
      <c r="F82" s="724"/>
      <c r="G82" s="922"/>
      <c r="H82" s="906">
        <f t="shared" si="53"/>
        <v>0</v>
      </c>
      <c r="I82" s="1820"/>
      <c r="J82" s="754"/>
      <c r="K82" s="755"/>
      <c r="L82" s="756">
        <v>63768000</v>
      </c>
      <c r="M82" s="773">
        <f t="shared" si="54"/>
        <v>63768000</v>
      </c>
      <c r="N82" s="1847"/>
      <c r="O82" s="597">
        <f t="shared" si="55"/>
        <v>0</v>
      </c>
      <c r="P82" s="700">
        <f t="shared" si="56"/>
        <v>0</v>
      </c>
      <c r="Q82" s="700">
        <f t="shared" si="57"/>
        <v>63768000</v>
      </c>
      <c r="R82" s="598">
        <f t="shared" si="58"/>
        <v>63768000</v>
      </c>
      <c r="S82" s="341"/>
      <c r="T82" s="182"/>
      <c r="U82" s="182"/>
      <c r="V82" s="182"/>
      <c r="W82" s="182"/>
      <c r="X82" s="182"/>
      <c r="Y82" s="182"/>
      <c r="Z82" s="182"/>
      <c r="AA82" s="182"/>
      <c r="AB82" s="182"/>
      <c r="AC82" s="182"/>
      <c r="AD82" s="182"/>
      <c r="AE82" s="182"/>
      <c r="AF82" s="182"/>
      <c r="AG82" s="182"/>
      <c r="AH82" s="182"/>
      <c r="AI82" s="182"/>
      <c r="AJ82" s="182"/>
      <c r="AK82" s="182"/>
      <c r="AL82" s="182"/>
      <c r="AM82" s="182"/>
      <c r="AN82" s="182"/>
      <c r="AO82" s="182"/>
      <c r="AP82" s="182"/>
      <c r="AQ82" s="182"/>
      <c r="AR82" s="182"/>
      <c r="AS82" s="182"/>
      <c r="AT82" s="182"/>
      <c r="AU82" s="182"/>
      <c r="AV82" s="182"/>
      <c r="AW82" s="182"/>
      <c r="AX82" s="182"/>
      <c r="AY82" s="182"/>
      <c r="AZ82" s="182"/>
      <c r="BA82" s="182"/>
      <c r="BB82" s="182"/>
      <c r="BC82" s="182"/>
      <c r="BD82" s="182"/>
    </row>
    <row r="83" spans="1:56" ht="20.100000000000001" customHeight="1">
      <c r="A83" s="27">
        <v>4560</v>
      </c>
      <c r="B83" s="28" t="s">
        <v>162</v>
      </c>
      <c r="C83" s="178">
        <v>2027</v>
      </c>
      <c r="D83" s="87">
        <v>0</v>
      </c>
      <c r="E83" s="1028"/>
      <c r="F83" s="725"/>
      <c r="G83" s="923"/>
      <c r="H83" s="252">
        <f t="shared" si="53"/>
        <v>0</v>
      </c>
      <c r="I83" s="1645"/>
      <c r="J83" s="1136"/>
      <c r="K83" s="757"/>
      <c r="L83" s="774"/>
      <c r="M83" s="120">
        <f t="shared" si="54"/>
        <v>0</v>
      </c>
      <c r="N83" s="1627"/>
      <c r="O83" s="87">
        <f t="shared" si="55"/>
        <v>0</v>
      </c>
      <c r="P83" s="705">
        <f t="shared" si="56"/>
        <v>0</v>
      </c>
      <c r="Q83" s="702">
        <f t="shared" si="57"/>
        <v>0</v>
      </c>
      <c r="R83" s="447">
        <f t="shared" si="58"/>
        <v>0</v>
      </c>
      <c r="S83" s="30"/>
    </row>
    <row r="84" spans="1:56" ht="20.100000000000001" customHeight="1">
      <c r="A84" s="27">
        <v>4560</v>
      </c>
      <c r="B84" s="42"/>
      <c r="C84" s="179">
        <v>2028</v>
      </c>
      <c r="D84" s="87"/>
      <c r="E84" s="1044"/>
      <c r="F84" s="726"/>
      <c r="G84" s="924"/>
      <c r="H84" s="679">
        <f t="shared" si="53"/>
        <v>0</v>
      </c>
      <c r="I84" s="1646"/>
      <c r="J84" s="759"/>
      <c r="K84" s="760"/>
      <c r="L84" s="774"/>
      <c r="M84" s="120">
        <f t="shared" si="54"/>
        <v>0</v>
      </c>
      <c r="N84" s="1628"/>
      <c r="O84" s="87">
        <f t="shared" si="55"/>
        <v>0</v>
      </c>
      <c r="P84" s="705">
        <f t="shared" si="56"/>
        <v>0</v>
      </c>
      <c r="Q84" s="702">
        <f t="shared" si="57"/>
        <v>0</v>
      </c>
      <c r="R84" s="447">
        <f t="shared" si="58"/>
        <v>0</v>
      </c>
      <c r="S84" s="33"/>
    </row>
    <row r="85" spans="1:56" ht="20.100000000000001" customHeight="1" thickBot="1">
      <c r="A85" s="20">
        <v>4560</v>
      </c>
      <c r="B85" s="41"/>
      <c r="C85" s="180">
        <v>2029</v>
      </c>
      <c r="D85" s="93"/>
      <c r="E85" s="1045"/>
      <c r="F85" s="727"/>
      <c r="G85" s="925"/>
      <c r="H85" s="266">
        <f t="shared" si="53"/>
        <v>0</v>
      </c>
      <c r="I85" s="1647"/>
      <c r="J85" s="761"/>
      <c r="K85" s="762"/>
      <c r="L85" s="775"/>
      <c r="M85" s="776">
        <f t="shared" si="54"/>
        <v>0</v>
      </c>
      <c r="N85" s="1629"/>
      <c r="O85" s="401">
        <f t="shared" si="55"/>
        <v>0</v>
      </c>
      <c r="P85" s="703">
        <f t="shared" si="56"/>
        <v>0</v>
      </c>
      <c r="Q85" s="704">
        <f t="shared" si="57"/>
        <v>0</v>
      </c>
      <c r="R85" s="453">
        <f t="shared" si="58"/>
        <v>0</v>
      </c>
      <c r="S85" s="37"/>
    </row>
    <row r="86" spans="1:56" ht="20.100000000000001" customHeight="1">
      <c r="A86" s="27">
        <v>6370</v>
      </c>
      <c r="B86" s="28" t="s">
        <v>163</v>
      </c>
      <c r="C86" s="178">
        <v>2027</v>
      </c>
      <c r="D86" s="87">
        <v>0</v>
      </c>
      <c r="E86" s="1046"/>
      <c r="F86" s="728"/>
      <c r="G86" s="324"/>
      <c r="H86" s="252">
        <f t="shared" si="53"/>
        <v>0</v>
      </c>
      <c r="I86" s="1700"/>
      <c r="J86" s="1134"/>
      <c r="K86" s="331"/>
      <c r="L86" s="739">
        <v>4354670.5140000004</v>
      </c>
      <c r="M86" s="758">
        <f t="shared" si="54"/>
        <v>4354670.5140000004</v>
      </c>
      <c r="N86" s="1706"/>
      <c r="O86" s="90">
        <f t="shared" si="55"/>
        <v>0</v>
      </c>
      <c r="P86" s="709">
        <f t="shared" si="56"/>
        <v>0</v>
      </c>
      <c r="Q86" s="765">
        <f t="shared" si="57"/>
        <v>4354670.5140000004</v>
      </c>
      <c r="R86" s="758">
        <f t="shared" si="58"/>
        <v>4354670.5140000004</v>
      </c>
      <c r="S86" s="30"/>
    </row>
    <row r="87" spans="1:56" ht="20.100000000000001" customHeight="1">
      <c r="A87" s="27">
        <v>6370</v>
      </c>
      <c r="B87" s="42"/>
      <c r="C87" s="179">
        <v>2028</v>
      </c>
      <c r="D87" s="87"/>
      <c r="E87" s="1026"/>
      <c r="F87" s="729"/>
      <c r="G87" s="325"/>
      <c r="H87" s="679">
        <f t="shared" si="53"/>
        <v>0</v>
      </c>
      <c r="I87" s="1701"/>
      <c r="J87" s="763"/>
      <c r="K87" s="332"/>
      <c r="L87" s="739">
        <v>6532005.7719999999</v>
      </c>
      <c r="M87" s="758">
        <f t="shared" si="54"/>
        <v>6532005.7719999999</v>
      </c>
      <c r="N87" s="1707"/>
      <c r="O87" s="90">
        <f t="shared" si="55"/>
        <v>0</v>
      </c>
      <c r="P87" s="766">
        <f t="shared" si="56"/>
        <v>0</v>
      </c>
      <c r="Q87" s="765">
        <f t="shared" si="57"/>
        <v>6532005.7719999999</v>
      </c>
      <c r="R87" s="758">
        <f t="shared" si="58"/>
        <v>6532005.7719999999</v>
      </c>
      <c r="S87" s="33"/>
    </row>
    <row r="88" spans="1:56" ht="20.100000000000001" customHeight="1" thickBot="1">
      <c r="A88" s="20">
        <v>6370</v>
      </c>
      <c r="B88" s="41"/>
      <c r="C88" s="180">
        <v>2029</v>
      </c>
      <c r="D88" s="93"/>
      <c r="E88" s="1027"/>
      <c r="F88" s="95"/>
      <c r="G88" s="326"/>
      <c r="H88" s="266">
        <f t="shared" si="53"/>
        <v>0</v>
      </c>
      <c r="I88" s="1702"/>
      <c r="J88" s="466"/>
      <c r="K88" s="333"/>
      <c r="L88" s="741">
        <v>6532005.7220000001</v>
      </c>
      <c r="M88" s="735">
        <f t="shared" si="54"/>
        <v>6532005.7220000001</v>
      </c>
      <c r="N88" s="1708"/>
      <c r="O88" s="90">
        <f t="shared" si="55"/>
        <v>0</v>
      </c>
      <c r="P88" s="767">
        <f t="shared" si="56"/>
        <v>0</v>
      </c>
      <c r="Q88" s="768">
        <f t="shared" si="57"/>
        <v>6532005.7220000001</v>
      </c>
      <c r="R88" s="735">
        <f t="shared" si="58"/>
        <v>6532005.7220000001</v>
      </c>
      <c r="S88" s="37"/>
    </row>
    <row r="89" spans="1:56" s="182" customFormat="1" ht="20.100000000000001" customHeight="1">
      <c r="A89" s="276">
        <v>4320</v>
      </c>
      <c r="B89" s="301" t="s">
        <v>165</v>
      </c>
      <c r="C89" s="178">
        <v>2027</v>
      </c>
      <c r="D89" s="87"/>
      <c r="E89" s="1025"/>
      <c r="F89" s="493"/>
      <c r="G89" s="444">
        <v>92891</v>
      </c>
      <c r="H89" s="90">
        <f t="shared" si="53"/>
        <v>92891</v>
      </c>
      <c r="I89" s="1853"/>
      <c r="J89" s="1134"/>
      <c r="K89" s="331"/>
      <c r="L89" s="1385">
        <v>4200</v>
      </c>
      <c r="M89" s="118">
        <f t="shared" si="54"/>
        <v>4200</v>
      </c>
      <c r="N89" s="1703"/>
      <c r="O89" s="279">
        <f t="shared" si="55"/>
        <v>0</v>
      </c>
      <c r="P89" s="697">
        <f t="shared" si="56"/>
        <v>0</v>
      </c>
      <c r="Q89" s="698">
        <f t="shared" si="57"/>
        <v>97091</v>
      </c>
      <c r="R89" s="711">
        <f t="shared" si="58"/>
        <v>97091</v>
      </c>
      <c r="S89" s="339"/>
    </row>
    <row r="90" spans="1:56" s="182" customFormat="1" ht="20.100000000000001" customHeight="1">
      <c r="A90" s="284" t="s">
        <v>31</v>
      </c>
      <c r="B90" s="365"/>
      <c r="C90" s="179">
        <v>2028</v>
      </c>
      <c r="D90" s="87"/>
      <c r="E90" s="1026"/>
      <c r="F90" s="494"/>
      <c r="G90" s="926"/>
      <c r="H90" s="90">
        <f t="shared" si="53"/>
        <v>0</v>
      </c>
      <c r="I90" s="1854"/>
      <c r="J90" s="763"/>
      <c r="K90" s="332"/>
      <c r="L90" s="1386">
        <v>2400</v>
      </c>
      <c r="M90" s="777">
        <f t="shared" si="54"/>
        <v>2400</v>
      </c>
      <c r="N90" s="1704"/>
      <c r="O90" s="279">
        <f t="shared" si="55"/>
        <v>0</v>
      </c>
      <c r="P90" s="699">
        <f t="shared" si="56"/>
        <v>0</v>
      </c>
      <c r="Q90" s="698">
        <f t="shared" si="57"/>
        <v>2400</v>
      </c>
      <c r="R90" s="712">
        <f t="shared" si="58"/>
        <v>2400</v>
      </c>
      <c r="S90" s="340"/>
    </row>
    <row r="91" spans="1:56" s="182" customFormat="1" ht="20.100000000000001" customHeight="1" thickBot="1">
      <c r="A91" s="291" t="s">
        <v>31</v>
      </c>
      <c r="B91" s="366"/>
      <c r="C91" s="180">
        <v>2029</v>
      </c>
      <c r="D91" s="93"/>
      <c r="E91" s="1027"/>
      <c r="F91" s="495"/>
      <c r="G91" s="927"/>
      <c r="H91" s="342">
        <f t="shared" si="53"/>
        <v>0</v>
      </c>
      <c r="I91" s="1855"/>
      <c r="J91" s="466"/>
      <c r="K91" s="333"/>
      <c r="L91" s="1387">
        <v>2400</v>
      </c>
      <c r="M91" s="776">
        <f t="shared" si="54"/>
        <v>2400</v>
      </c>
      <c r="N91" s="1705"/>
      <c r="O91" s="287">
        <f t="shared" si="55"/>
        <v>0</v>
      </c>
      <c r="P91" s="700">
        <f t="shared" si="56"/>
        <v>0</v>
      </c>
      <c r="Q91" s="706">
        <f t="shared" si="57"/>
        <v>2400</v>
      </c>
      <c r="R91" s="713">
        <f t="shared" si="58"/>
        <v>2400</v>
      </c>
      <c r="S91" s="341"/>
    </row>
    <row r="92" spans="1:56" ht="20.100000000000001" customHeight="1">
      <c r="A92" s="27">
        <v>4430</v>
      </c>
      <c r="B92" s="28" t="s">
        <v>166</v>
      </c>
      <c r="C92" s="178">
        <v>2027</v>
      </c>
      <c r="D92" s="87">
        <v>0</v>
      </c>
      <c r="E92" s="1046"/>
      <c r="F92" s="493"/>
      <c r="G92" s="444">
        <v>75021.872000000003</v>
      </c>
      <c r="H92" s="264">
        <f t="shared" si="53"/>
        <v>75021.872000000003</v>
      </c>
      <c r="I92" s="1694"/>
      <c r="J92" s="1137"/>
      <c r="K92" s="331"/>
      <c r="L92" s="736">
        <v>100338.59</v>
      </c>
      <c r="M92" s="764">
        <f t="shared" si="54"/>
        <v>100338.59</v>
      </c>
      <c r="N92" s="1627"/>
      <c r="O92" s="500">
        <f t="shared" si="55"/>
        <v>0</v>
      </c>
      <c r="P92" s="709">
        <f t="shared" si="56"/>
        <v>0</v>
      </c>
      <c r="Q92" s="707">
        <f>G92+L92</f>
        <v>175360.462</v>
      </c>
      <c r="R92" s="714">
        <f t="shared" si="58"/>
        <v>175360.462</v>
      </c>
      <c r="S92" s="30"/>
    </row>
    <row r="93" spans="1:56" ht="20.100000000000001" customHeight="1">
      <c r="A93" s="27">
        <v>4430</v>
      </c>
      <c r="B93" s="28"/>
      <c r="C93" s="179">
        <v>2028</v>
      </c>
      <c r="D93" s="87"/>
      <c r="E93" s="1026"/>
      <c r="F93" s="493"/>
      <c r="G93" s="244"/>
      <c r="H93" s="264">
        <f t="shared" si="53"/>
        <v>0</v>
      </c>
      <c r="I93" s="1695"/>
      <c r="J93" s="1138"/>
      <c r="K93" s="332"/>
      <c r="L93" s="737">
        <v>148824.32000000001</v>
      </c>
      <c r="M93" s="764">
        <f t="shared" si="54"/>
        <v>148824.32000000001</v>
      </c>
      <c r="N93" s="1628"/>
      <c r="O93" s="500">
        <f t="shared" si="55"/>
        <v>0</v>
      </c>
      <c r="P93" s="766">
        <f t="shared" si="56"/>
        <v>0</v>
      </c>
      <c r="Q93" s="707">
        <f>G93+L93</f>
        <v>148824.32000000001</v>
      </c>
      <c r="R93" s="715">
        <f t="shared" si="58"/>
        <v>148824.32000000001</v>
      </c>
      <c r="S93" s="33"/>
    </row>
    <row r="94" spans="1:56" ht="20.100000000000001" customHeight="1" thickBot="1">
      <c r="A94" s="20">
        <v>4430</v>
      </c>
      <c r="B94" s="41"/>
      <c r="C94" s="180">
        <v>2029</v>
      </c>
      <c r="D94" s="93"/>
      <c r="E94" s="1027"/>
      <c r="F94" s="495"/>
      <c r="G94" s="245"/>
      <c r="H94" s="266">
        <f t="shared" si="53"/>
        <v>0</v>
      </c>
      <c r="I94" s="1696"/>
      <c r="J94" s="1139"/>
      <c r="K94" s="333"/>
      <c r="L94" s="738">
        <v>141397.27799999999</v>
      </c>
      <c r="M94" s="735">
        <f t="shared" si="54"/>
        <v>141397.27799999999</v>
      </c>
      <c r="N94" s="1629"/>
      <c r="O94" s="500">
        <f t="shared" si="55"/>
        <v>0</v>
      </c>
      <c r="P94" s="767">
        <f t="shared" si="56"/>
        <v>0</v>
      </c>
      <c r="Q94" s="708">
        <f>G94+L94</f>
        <v>141397.27799999999</v>
      </c>
      <c r="R94" s="716">
        <f t="shared" si="58"/>
        <v>141397.27799999999</v>
      </c>
      <c r="S94" s="37"/>
    </row>
    <row r="95" spans="1:56" ht="20.100000000000001" customHeight="1">
      <c r="A95" s="27" t="s">
        <v>31</v>
      </c>
      <c r="B95" s="28" t="s">
        <v>167</v>
      </c>
      <c r="C95" s="178">
        <v>2027</v>
      </c>
      <c r="D95" s="87">
        <v>0</v>
      </c>
      <c r="E95" s="1025"/>
      <c r="F95" s="493">
        <v>38941</v>
      </c>
      <c r="G95" s="683">
        <v>13500</v>
      </c>
      <c r="H95" s="90">
        <f t="shared" si="53"/>
        <v>52441</v>
      </c>
      <c r="I95" s="1645" t="s">
        <v>378</v>
      </c>
      <c r="J95" s="1134"/>
      <c r="K95" s="331"/>
      <c r="L95" s="324"/>
      <c r="M95" s="731">
        <f t="shared" si="54"/>
        <v>0</v>
      </c>
      <c r="N95" s="1538"/>
      <c r="O95" s="87">
        <f t="shared" si="55"/>
        <v>0</v>
      </c>
      <c r="P95" s="707">
        <f t="shared" si="56"/>
        <v>38941</v>
      </c>
      <c r="Q95" s="707">
        <f t="shared" si="57"/>
        <v>13500</v>
      </c>
      <c r="R95" s="447">
        <f t="shared" si="58"/>
        <v>52441</v>
      </c>
      <c r="S95" s="30"/>
    </row>
    <row r="96" spans="1:56" ht="20.100000000000001" customHeight="1">
      <c r="A96" s="31" t="s">
        <v>31</v>
      </c>
      <c r="B96" s="42"/>
      <c r="C96" s="179">
        <v>2028</v>
      </c>
      <c r="D96" s="87"/>
      <c r="E96" s="1026"/>
      <c r="F96" s="494">
        <v>38941</v>
      </c>
      <c r="G96" s="926">
        <v>0</v>
      </c>
      <c r="H96" s="90">
        <f t="shared" si="53"/>
        <v>38941</v>
      </c>
      <c r="I96" s="1646"/>
      <c r="J96" s="763"/>
      <c r="K96" s="332"/>
      <c r="L96" s="732"/>
      <c r="M96" s="733">
        <f t="shared" si="54"/>
        <v>0</v>
      </c>
      <c r="N96" s="1539"/>
      <c r="O96" s="87">
        <f t="shared" si="55"/>
        <v>0</v>
      </c>
      <c r="P96" s="707">
        <f t="shared" si="56"/>
        <v>38941</v>
      </c>
      <c r="Q96" s="707">
        <f t="shared" si="57"/>
        <v>0</v>
      </c>
      <c r="R96" s="449">
        <f t="shared" si="58"/>
        <v>38941</v>
      </c>
      <c r="S96" s="33"/>
    </row>
    <row r="97" spans="1:19" ht="73.5" customHeight="1" thickBot="1">
      <c r="A97" s="34" t="s">
        <v>31</v>
      </c>
      <c r="B97" s="41"/>
      <c r="C97" s="180">
        <v>2029</v>
      </c>
      <c r="D97" s="93"/>
      <c r="E97" s="1027"/>
      <c r="F97" s="495">
        <v>38941</v>
      </c>
      <c r="G97" s="927">
        <v>0</v>
      </c>
      <c r="H97" s="342">
        <f t="shared" si="53"/>
        <v>38941</v>
      </c>
      <c r="I97" s="1647"/>
      <c r="J97" s="466"/>
      <c r="K97" s="333"/>
      <c r="L97" s="734"/>
      <c r="M97" s="735">
        <f t="shared" si="54"/>
        <v>0</v>
      </c>
      <c r="N97" s="1540"/>
      <c r="O97" s="401">
        <f t="shared" si="55"/>
        <v>0</v>
      </c>
      <c r="P97" s="835">
        <f t="shared" si="56"/>
        <v>38941</v>
      </c>
      <c r="Q97" s="767">
        <f t="shared" si="57"/>
        <v>0</v>
      </c>
      <c r="R97" s="453">
        <f t="shared" si="58"/>
        <v>38941</v>
      </c>
      <c r="S97" s="37"/>
    </row>
    <row r="98" spans="1:19" ht="20.100000000000001" customHeight="1">
      <c r="A98" s="27">
        <v>6180</v>
      </c>
      <c r="B98" s="28" t="s">
        <v>168</v>
      </c>
      <c r="C98" s="178">
        <v>2027</v>
      </c>
      <c r="D98" s="87">
        <v>5</v>
      </c>
      <c r="E98" s="1047"/>
      <c r="F98" s="730"/>
      <c r="G98" s="739"/>
      <c r="H98" s="264">
        <f t="shared" si="53"/>
        <v>0</v>
      </c>
      <c r="I98" s="1694"/>
      <c r="J98" s="1137">
        <v>6515.3609999999999</v>
      </c>
      <c r="K98" s="331">
        <v>11432</v>
      </c>
      <c r="L98" s="736">
        <v>265000</v>
      </c>
      <c r="M98" s="731">
        <f t="shared" si="54"/>
        <v>282947.36099999998</v>
      </c>
      <c r="N98" s="1538" t="s">
        <v>379</v>
      </c>
      <c r="O98" s="90">
        <f t="shared" si="55"/>
        <v>6515.3609999999999</v>
      </c>
      <c r="P98" s="709">
        <f t="shared" si="56"/>
        <v>11432</v>
      </c>
      <c r="Q98" s="709">
        <f t="shared" si="57"/>
        <v>265000</v>
      </c>
      <c r="R98" s="331">
        <f t="shared" si="58"/>
        <v>282947.36099999998</v>
      </c>
      <c r="S98" s="30"/>
    </row>
    <row r="99" spans="1:19" ht="20.100000000000001" customHeight="1">
      <c r="A99" s="27">
        <v>6180</v>
      </c>
      <c r="B99" s="28"/>
      <c r="C99" s="179">
        <v>2028</v>
      </c>
      <c r="D99" s="87"/>
      <c r="E99" s="1048"/>
      <c r="F99" s="730"/>
      <c r="G99" s="928"/>
      <c r="H99" s="264">
        <f t="shared" si="53"/>
        <v>0</v>
      </c>
      <c r="I99" s="1695"/>
      <c r="J99" s="1138">
        <v>6515.3609999999999</v>
      </c>
      <c r="K99" s="332">
        <v>11432</v>
      </c>
      <c r="L99" s="737">
        <v>265000</v>
      </c>
      <c r="M99" s="733">
        <f t="shared" si="54"/>
        <v>282947.36099999998</v>
      </c>
      <c r="N99" s="1539"/>
      <c r="O99" s="90">
        <f t="shared" si="55"/>
        <v>6515.3609999999999</v>
      </c>
      <c r="P99" s="709">
        <f t="shared" si="56"/>
        <v>11432</v>
      </c>
      <c r="Q99" s="709">
        <f t="shared" si="57"/>
        <v>265000</v>
      </c>
      <c r="R99" s="331">
        <f t="shared" si="58"/>
        <v>282947.36099999998</v>
      </c>
      <c r="S99" s="33"/>
    </row>
    <row r="100" spans="1:19" ht="20.100000000000001" customHeight="1" thickBot="1">
      <c r="A100" s="27">
        <v>6180</v>
      </c>
      <c r="B100" s="41"/>
      <c r="C100" s="180">
        <v>2029</v>
      </c>
      <c r="D100" s="93"/>
      <c r="E100" s="1049"/>
      <c r="F100" s="452"/>
      <c r="G100" s="929"/>
      <c r="H100" s="264">
        <f t="shared" si="53"/>
        <v>0</v>
      </c>
      <c r="I100" s="1696"/>
      <c r="J100" s="1139">
        <v>6515.3609999999999</v>
      </c>
      <c r="K100" s="333">
        <v>11432</v>
      </c>
      <c r="L100" s="738">
        <v>265000</v>
      </c>
      <c r="M100" s="735">
        <f t="shared" si="54"/>
        <v>282947.36099999998</v>
      </c>
      <c r="N100" s="1540"/>
      <c r="O100" s="90">
        <f t="shared" si="55"/>
        <v>6515.3609999999999</v>
      </c>
      <c r="P100" s="709">
        <f t="shared" si="56"/>
        <v>11432</v>
      </c>
      <c r="Q100" s="709">
        <f t="shared" si="57"/>
        <v>265000</v>
      </c>
      <c r="R100" s="331">
        <f t="shared" si="58"/>
        <v>282947.36099999998</v>
      </c>
      <c r="S100" s="37"/>
    </row>
    <row r="101" spans="1:19" ht="20.100000000000001" customHeight="1" thickBot="1">
      <c r="A101" s="47">
        <v>10</v>
      </c>
      <c r="B101" s="44" t="s">
        <v>207</v>
      </c>
      <c r="C101" s="45"/>
      <c r="D101" s="152"/>
      <c r="E101" s="1050"/>
      <c r="F101" s="153"/>
      <c r="G101" s="153"/>
      <c r="H101" s="993"/>
      <c r="I101" s="966"/>
      <c r="J101" s="1140"/>
      <c r="K101" s="152"/>
      <c r="L101" s="152"/>
      <c r="M101" s="112"/>
      <c r="N101" s="154"/>
      <c r="O101" s="152"/>
      <c r="P101" s="152"/>
      <c r="Q101" s="153"/>
      <c r="R101" s="44"/>
      <c r="S101" s="836"/>
    </row>
    <row r="102" spans="1:19" s="182" customFormat="1" ht="20.100000000000001" customHeight="1">
      <c r="A102" s="276">
        <v>1110</v>
      </c>
      <c r="B102" s="301" t="s">
        <v>175</v>
      </c>
      <c r="C102" s="540">
        <v>2027</v>
      </c>
      <c r="D102" s="279" t="s">
        <v>334</v>
      </c>
      <c r="E102" s="1051"/>
      <c r="F102" s="482"/>
      <c r="G102" s="930"/>
      <c r="H102" s="315">
        <f>SUM(E102:G102)</f>
        <v>0</v>
      </c>
      <c r="I102" s="1618"/>
      <c r="J102" s="1035"/>
      <c r="K102" s="557"/>
      <c r="L102" s="275"/>
      <c r="M102" s="541">
        <f t="shared" si="54"/>
        <v>0</v>
      </c>
      <c r="N102" s="1812"/>
      <c r="O102" s="279">
        <f t="shared" ref="O102:O116" si="60">E102+J102</f>
        <v>0</v>
      </c>
      <c r="P102" s="279">
        <f t="shared" ref="P102:P116" si="61">F102+K102</f>
        <v>0</v>
      </c>
      <c r="Q102" s="279">
        <f t="shared" ref="Q102:Q116" si="62">G102+L102</f>
        <v>0</v>
      </c>
      <c r="R102" s="283">
        <f t="shared" ref="R102:R116" si="63">SUM(O102:Q102)</f>
        <v>0</v>
      </c>
      <c r="S102" s="339"/>
    </row>
    <row r="103" spans="1:19" s="182" customFormat="1" ht="20.100000000000001" customHeight="1">
      <c r="A103" s="276">
        <v>1110</v>
      </c>
      <c r="B103" s="305"/>
      <c r="C103" s="542">
        <v>2028</v>
      </c>
      <c r="D103" s="279"/>
      <c r="E103" s="1052"/>
      <c r="F103" s="543"/>
      <c r="G103" s="931"/>
      <c r="H103" s="470">
        <f t="shared" ref="H103:H104" si="64">SUM(E103:G103)</f>
        <v>0</v>
      </c>
      <c r="I103" s="1619"/>
      <c r="J103" s="1141"/>
      <c r="K103" s="282"/>
      <c r="L103" s="279"/>
      <c r="M103" s="544">
        <f t="shared" si="54"/>
        <v>0</v>
      </c>
      <c r="N103" s="1813"/>
      <c r="O103" s="279">
        <f t="shared" si="60"/>
        <v>0</v>
      </c>
      <c r="P103" s="279">
        <f t="shared" si="61"/>
        <v>0</v>
      </c>
      <c r="Q103" s="279">
        <f t="shared" si="62"/>
        <v>0</v>
      </c>
      <c r="R103" s="283">
        <f t="shared" si="63"/>
        <v>0</v>
      </c>
      <c r="S103" s="340"/>
    </row>
    <row r="104" spans="1:19" s="182" customFormat="1" ht="20.100000000000001" customHeight="1" thickBot="1">
      <c r="A104" s="276">
        <v>1110</v>
      </c>
      <c r="B104" s="310"/>
      <c r="C104" s="545">
        <v>2029</v>
      </c>
      <c r="D104" s="287"/>
      <c r="E104" s="1053"/>
      <c r="F104" s="546"/>
      <c r="G104" s="932"/>
      <c r="H104" s="906">
        <f t="shared" si="64"/>
        <v>0</v>
      </c>
      <c r="I104" s="1806"/>
      <c r="J104" s="1142"/>
      <c r="K104" s="290"/>
      <c r="L104" s="287"/>
      <c r="M104" s="547">
        <f t="shared" si="54"/>
        <v>0</v>
      </c>
      <c r="N104" s="1814"/>
      <c r="O104" s="279">
        <f t="shared" si="60"/>
        <v>0</v>
      </c>
      <c r="P104" s="279">
        <f t="shared" si="61"/>
        <v>0</v>
      </c>
      <c r="Q104" s="279">
        <f t="shared" si="62"/>
        <v>0</v>
      </c>
      <c r="R104" s="283">
        <f t="shared" si="63"/>
        <v>0</v>
      </c>
      <c r="S104" s="341"/>
    </row>
    <row r="105" spans="1:19" s="182" customFormat="1" ht="20.100000000000001" customHeight="1">
      <c r="A105" s="548">
        <v>1120</v>
      </c>
      <c r="B105" s="549" t="s">
        <v>208</v>
      </c>
      <c r="C105" s="540">
        <v>2027</v>
      </c>
      <c r="D105" s="279" t="s">
        <v>334</v>
      </c>
      <c r="E105" s="1054"/>
      <c r="F105" s="482"/>
      <c r="G105" s="930"/>
      <c r="H105" s="315">
        <f>SUM(E105:G105)</f>
        <v>0</v>
      </c>
      <c r="I105" s="967"/>
      <c r="J105" s="1143"/>
      <c r="K105" s="600"/>
      <c r="L105" s="482"/>
      <c r="M105" s="552">
        <f t="shared" si="54"/>
        <v>0</v>
      </c>
      <c r="N105" s="601"/>
      <c r="O105" s="279">
        <f t="shared" si="60"/>
        <v>0</v>
      </c>
      <c r="P105" s="279">
        <f t="shared" si="61"/>
        <v>0</v>
      </c>
      <c r="Q105" s="279">
        <f t="shared" si="62"/>
        <v>0</v>
      </c>
      <c r="R105" s="283">
        <f t="shared" si="63"/>
        <v>0</v>
      </c>
      <c r="S105" s="339"/>
    </row>
    <row r="106" spans="1:19" s="182" customFormat="1" ht="20.100000000000001" customHeight="1">
      <c r="A106" s="276">
        <v>1120</v>
      </c>
      <c r="B106" s="305"/>
      <c r="C106" s="542">
        <v>2028</v>
      </c>
      <c r="D106" s="279"/>
      <c r="E106" s="1029"/>
      <c r="F106" s="799"/>
      <c r="G106" s="807"/>
      <c r="H106" s="315">
        <f t="shared" ref="H106:H107" si="65">SUM(E106:G106)</f>
        <v>0</v>
      </c>
      <c r="I106" s="1619"/>
      <c r="J106" s="1143"/>
      <c r="K106" s="307"/>
      <c r="L106" s="543"/>
      <c r="M106" s="340">
        <f t="shared" si="54"/>
        <v>0</v>
      </c>
      <c r="N106" s="602"/>
      <c r="O106" s="279">
        <f t="shared" si="60"/>
        <v>0</v>
      </c>
      <c r="P106" s="279">
        <f t="shared" si="61"/>
        <v>0</v>
      </c>
      <c r="Q106" s="279">
        <f t="shared" si="62"/>
        <v>0</v>
      </c>
      <c r="R106" s="283">
        <f t="shared" si="63"/>
        <v>0</v>
      </c>
      <c r="S106" s="340"/>
    </row>
    <row r="107" spans="1:19" s="182" customFormat="1" ht="20.100000000000001" customHeight="1" thickBot="1">
      <c r="A107" s="276">
        <v>1120</v>
      </c>
      <c r="B107" s="310"/>
      <c r="C107" s="545">
        <v>2029</v>
      </c>
      <c r="D107" s="287"/>
      <c r="E107" s="1030"/>
      <c r="F107" s="800"/>
      <c r="G107" s="531"/>
      <c r="H107" s="906">
        <f t="shared" si="65"/>
        <v>0</v>
      </c>
      <c r="I107" s="1620"/>
      <c r="J107" s="1144"/>
      <c r="K107" s="312"/>
      <c r="L107" s="546"/>
      <c r="M107" s="341">
        <f t="shared" si="54"/>
        <v>0</v>
      </c>
      <c r="N107" s="602"/>
      <c r="O107" s="279">
        <f t="shared" si="60"/>
        <v>0</v>
      </c>
      <c r="P107" s="279">
        <f t="shared" si="61"/>
        <v>0</v>
      </c>
      <c r="Q107" s="279">
        <f t="shared" si="62"/>
        <v>0</v>
      </c>
      <c r="R107" s="283">
        <f t="shared" si="63"/>
        <v>0</v>
      </c>
      <c r="S107" s="341"/>
    </row>
    <row r="108" spans="1:19" s="182" customFormat="1" ht="20.100000000000001" customHeight="1">
      <c r="A108" s="548">
        <v>1130</v>
      </c>
      <c r="B108" s="551" t="s">
        <v>396</v>
      </c>
      <c r="C108" s="540">
        <v>2027</v>
      </c>
      <c r="D108" s="279" t="s">
        <v>334</v>
      </c>
      <c r="E108" s="1055"/>
      <c r="F108" s="799"/>
      <c r="G108" s="933"/>
      <c r="H108" s="315">
        <f>SUM(E108:G108)</f>
        <v>0</v>
      </c>
      <c r="I108" s="1618"/>
      <c r="J108" s="1035"/>
      <c r="K108" s="557"/>
      <c r="L108" s="275">
        <v>609000</v>
      </c>
      <c r="M108" s="550">
        <f t="shared" si="54"/>
        <v>609000</v>
      </c>
      <c r="N108" s="1568" t="s">
        <v>397</v>
      </c>
      <c r="O108" s="279">
        <f t="shared" si="60"/>
        <v>0</v>
      </c>
      <c r="P108" s="279">
        <f t="shared" si="61"/>
        <v>0</v>
      </c>
      <c r="Q108" s="279">
        <f t="shared" si="62"/>
        <v>609000</v>
      </c>
      <c r="R108" s="283">
        <f t="shared" si="63"/>
        <v>609000</v>
      </c>
      <c r="S108" s="339"/>
    </row>
    <row r="109" spans="1:19" s="182" customFormat="1" ht="20.100000000000001" customHeight="1">
      <c r="A109" s="276">
        <v>1130</v>
      </c>
      <c r="B109" s="305"/>
      <c r="C109" s="542">
        <v>2028</v>
      </c>
      <c r="D109" s="279"/>
      <c r="E109" s="1055"/>
      <c r="F109" s="799"/>
      <c r="G109" s="807"/>
      <c r="H109" s="470">
        <f t="shared" ref="H109:H113" si="66">SUM(E109:G109)</f>
        <v>0</v>
      </c>
      <c r="I109" s="1619"/>
      <c r="J109" s="1141"/>
      <c r="K109" s="282"/>
      <c r="L109" s="279">
        <v>0</v>
      </c>
      <c r="M109" s="544">
        <f t="shared" si="54"/>
        <v>0</v>
      </c>
      <c r="N109" s="1569"/>
      <c r="O109" s="279">
        <f t="shared" si="60"/>
        <v>0</v>
      </c>
      <c r="P109" s="279">
        <f t="shared" si="61"/>
        <v>0</v>
      </c>
      <c r="Q109" s="279">
        <f t="shared" si="62"/>
        <v>0</v>
      </c>
      <c r="R109" s="283">
        <f t="shared" si="63"/>
        <v>0</v>
      </c>
      <c r="S109" s="340"/>
    </row>
    <row r="110" spans="1:19" s="182" customFormat="1" ht="20.100000000000001" customHeight="1" thickBot="1">
      <c r="A110" s="276">
        <v>1130</v>
      </c>
      <c r="B110" s="310"/>
      <c r="C110" s="545">
        <v>2029</v>
      </c>
      <c r="D110" s="287"/>
      <c r="E110" s="1037"/>
      <c r="F110" s="800"/>
      <c r="G110" s="531"/>
      <c r="H110" s="906">
        <f t="shared" si="66"/>
        <v>0</v>
      </c>
      <c r="I110" s="1620"/>
      <c r="J110" s="1142"/>
      <c r="K110" s="290"/>
      <c r="L110" s="287">
        <v>0</v>
      </c>
      <c r="M110" s="547">
        <f t="shared" si="54"/>
        <v>0</v>
      </c>
      <c r="N110" s="1570"/>
      <c r="O110" s="390">
        <f t="shared" si="60"/>
        <v>0</v>
      </c>
      <c r="P110" s="390">
        <f t="shared" si="61"/>
        <v>0</v>
      </c>
      <c r="Q110" s="390">
        <f t="shared" si="62"/>
        <v>0</v>
      </c>
      <c r="R110" s="599">
        <f t="shared" si="63"/>
        <v>0</v>
      </c>
      <c r="S110" s="341"/>
    </row>
    <row r="111" spans="1:19" s="182" customFormat="1" ht="20.100000000000001" customHeight="1">
      <c r="A111" s="548">
        <v>1150</v>
      </c>
      <c r="B111" s="551" t="s">
        <v>198</v>
      </c>
      <c r="C111" s="540">
        <v>2027</v>
      </c>
      <c r="D111" s="1461">
        <v>0</v>
      </c>
      <c r="E111" s="1388">
        <v>0</v>
      </c>
      <c r="F111" s="1388"/>
      <c r="G111" s="1391"/>
      <c r="H111" s="315">
        <f t="shared" si="66"/>
        <v>0</v>
      </c>
      <c r="I111" s="1621"/>
      <c r="J111" s="1145"/>
      <c r="K111" s="901">
        <v>116900</v>
      </c>
      <c r="L111" s="87">
        <v>90800</v>
      </c>
      <c r="M111" s="483">
        <f t="shared" si="54"/>
        <v>207700</v>
      </c>
      <c r="N111" s="1568" t="s">
        <v>398</v>
      </c>
      <c r="O111" s="603">
        <f t="shared" si="60"/>
        <v>0</v>
      </c>
      <c r="P111" s="603">
        <f t="shared" si="61"/>
        <v>116900</v>
      </c>
      <c r="Q111" s="603">
        <f t="shared" si="62"/>
        <v>90800</v>
      </c>
      <c r="R111" s="527">
        <f t="shared" si="63"/>
        <v>207700</v>
      </c>
      <c r="S111" s="553"/>
    </row>
    <row r="112" spans="1:19" s="182" customFormat="1" ht="19.5" customHeight="1">
      <c r="A112" s="284">
        <v>1150</v>
      </c>
      <c r="B112" s="305"/>
      <c r="C112" s="542">
        <v>2028</v>
      </c>
      <c r="D112" s="1462"/>
      <c r="E112" s="1389">
        <v>0</v>
      </c>
      <c r="F112" s="1389"/>
      <c r="G112" s="1392"/>
      <c r="H112" s="470">
        <f t="shared" si="66"/>
        <v>0</v>
      </c>
      <c r="I112" s="1622"/>
      <c r="J112" s="1125"/>
      <c r="K112" s="902">
        <v>116900</v>
      </c>
      <c r="L112" s="87">
        <v>0</v>
      </c>
      <c r="M112" s="577">
        <f t="shared" si="54"/>
        <v>116900</v>
      </c>
      <c r="N112" s="1569"/>
      <c r="O112" s="279">
        <f t="shared" si="60"/>
        <v>0</v>
      </c>
      <c r="P112" s="279">
        <f t="shared" si="61"/>
        <v>116900</v>
      </c>
      <c r="Q112" s="279">
        <f t="shared" si="62"/>
        <v>0</v>
      </c>
      <c r="R112" s="353">
        <f t="shared" si="63"/>
        <v>116900</v>
      </c>
      <c r="S112" s="554"/>
    </row>
    <row r="113" spans="1:19" s="182" customFormat="1" ht="42" customHeight="1" thickBot="1">
      <c r="A113" s="291">
        <v>1150</v>
      </c>
      <c r="B113" s="310"/>
      <c r="C113" s="545">
        <v>2029</v>
      </c>
      <c r="D113" s="1463"/>
      <c r="E113" s="1390">
        <v>0</v>
      </c>
      <c r="F113" s="1390"/>
      <c r="G113" s="1393"/>
      <c r="H113" s="906">
        <f t="shared" si="66"/>
        <v>0</v>
      </c>
      <c r="I113" s="1623"/>
      <c r="J113" s="1126"/>
      <c r="K113" s="903">
        <v>116900</v>
      </c>
      <c r="L113" s="93">
        <v>0</v>
      </c>
      <c r="M113" s="485">
        <f t="shared" si="54"/>
        <v>116900</v>
      </c>
      <c r="N113" s="1570"/>
      <c r="O113" s="287">
        <f t="shared" si="60"/>
        <v>0</v>
      </c>
      <c r="P113" s="287">
        <f t="shared" si="61"/>
        <v>116900</v>
      </c>
      <c r="Q113" s="287">
        <f t="shared" si="62"/>
        <v>0</v>
      </c>
      <c r="R113" s="528">
        <f t="shared" si="63"/>
        <v>116900</v>
      </c>
      <c r="S113" s="555"/>
    </row>
    <row r="114" spans="1:19" s="182" customFormat="1" ht="71.25" customHeight="1">
      <c r="A114" s="276">
        <v>1160</v>
      </c>
      <c r="B114" s="895" t="s">
        <v>199</v>
      </c>
      <c r="C114" s="540">
        <v>2027</v>
      </c>
      <c r="D114" s="283" t="s">
        <v>334</v>
      </c>
      <c r="E114" s="1388">
        <v>0</v>
      </c>
      <c r="F114" s="1394">
        <f>-3000+40732</f>
        <v>37732</v>
      </c>
      <c r="G114" s="1391"/>
      <c r="H114" s="315">
        <f>SUM(E114:G114)</f>
        <v>37732</v>
      </c>
      <c r="I114" s="1807" t="s">
        <v>277</v>
      </c>
      <c r="J114" s="1145"/>
      <c r="K114" s="90">
        <v>3000</v>
      </c>
      <c r="L114" s="87">
        <v>353000</v>
      </c>
      <c r="M114" s="483">
        <f t="shared" si="54"/>
        <v>356000</v>
      </c>
      <c r="N114" s="1568" t="s">
        <v>399</v>
      </c>
      <c r="O114" s="603">
        <f t="shared" si="60"/>
        <v>0</v>
      </c>
      <c r="P114" s="603">
        <f t="shared" si="61"/>
        <v>40732</v>
      </c>
      <c r="Q114" s="603">
        <f t="shared" si="62"/>
        <v>353000</v>
      </c>
      <c r="R114" s="527">
        <f t="shared" si="63"/>
        <v>393732</v>
      </c>
      <c r="S114" s="339"/>
    </row>
    <row r="115" spans="1:19" s="182" customFormat="1" ht="58.5" customHeight="1">
      <c r="A115" s="284">
        <v>11160</v>
      </c>
      <c r="B115" s="301"/>
      <c r="C115" s="542">
        <v>2028</v>
      </c>
      <c r="D115" s="279"/>
      <c r="E115" s="1389"/>
      <c r="F115" s="1395">
        <v>43249</v>
      </c>
      <c r="G115" s="1392">
        <v>3000</v>
      </c>
      <c r="H115" s="470">
        <f>SUM(E115:G115)</f>
        <v>46249</v>
      </c>
      <c r="I115" s="1808"/>
      <c r="J115" s="1125"/>
      <c r="K115" s="92">
        <v>58000</v>
      </c>
      <c r="L115" s="87"/>
      <c r="M115" s="577">
        <f t="shared" si="54"/>
        <v>58000</v>
      </c>
      <c r="N115" s="1810"/>
      <c r="O115" s="279">
        <f t="shared" si="60"/>
        <v>0</v>
      </c>
      <c r="P115" s="279">
        <f t="shared" si="61"/>
        <v>101249</v>
      </c>
      <c r="Q115" s="279">
        <f t="shared" si="62"/>
        <v>3000</v>
      </c>
      <c r="R115" s="353">
        <f t="shared" si="63"/>
        <v>104249</v>
      </c>
      <c r="S115" s="340"/>
    </row>
    <row r="116" spans="1:19" s="182" customFormat="1" ht="51" customHeight="1" thickBot="1">
      <c r="A116" s="291">
        <v>1160</v>
      </c>
      <c r="B116" s="558"/>
      <c r="C116" s="545">
        <v>2029</v>
      </c>
      <c r="D116" s="287"/>
      <c r="E116" s="1390"/>
      <c r="F116" s="1396">
        <v>39938.86</v>
      </c>
      <c r="G116" s="1393">
        <v>3000</v>
      </c>
      <c r="H116" s="906">
        <f>SUM(E116:G116)</f>
        <v>42938.86</v>
      </c>
      <c r="I116" s="1809"/>
      <c r="J116" s="1126"/>
      <c r="K116" s="96">
        <v>58000</v>
      </c>
      <c r="L116" s="93"/>
      <c r="M116" s="485">
        <f t="shared" si="54"/>
        <v>58000</v>
      </c>
      <c r="N116" s="1811"/>
      <c r="O116" s="287">
        <f t="shared" si="60"/>
        <v>0</v>
      </c>
      <c r="P116" s="287">
        <f t="shared" si="61"/>
        <v>97938.86</v>
      </c>
      <c r="Q116" s="287">
        <f t="shared" si="62"/>
        <v>3000</v>
      </c>
      <c r="R116" s="528">
        <f t="shared" si="63"/>
        <v>100938.86</v>
      </c>
      <c r="S116" s="341"/>
    </row>
    <row r="117" spans="1:19" ht="20.100000000000001" customHeight="1" thickBot="1">
      <c r="A117" s="47">
        <v>11</v>
      </c>
      <c r="B117" s="17" t="s">
        <v>239</v>
      </c>
      <c r="C117" s="18"/>
      <c r="D117" s="148"/>
      <c r="E117" s="1056"/>
      <c r="F117" s="133"/>
      <c r="G117" s="133"/>
      <c r="H117" s="992"/>
      <c r="I117" s="968"/>
      <c r="J117" s="1122"/>
      <c r="K117" s="142"/>
      <c r="L117" s="148"/>
      <c r="M117" s="113"/>
      <c r="N117" s="166"/>
      <c r="O117" s="142"/>
      <c r="P117" s="148"/>
      <c r="Q117" s="156"/>
      <c r="R117" s="99"/>
      <c r="S117" s="167"/>
    </row>
    <row r="118" spans="1:19" ht="43.5" customHeight="1">
      <c r="A118" s="27">
        <v>9120</v>
      </c>
      <c r="B118" s="28" t="s">
        <v>35</v>
      </c>
      <c r="C118" s="178">
        <v>2027</v>
      </c>
      <c r="D118" s="87">
        <v>0</v>
      </c>
      <c r="E118" s="1057"/>
      <c r="F118" s="565">
        <v>520000</v>
      </c>
      <c r="G118" s="1482">
        <v>1000769</v>
      </c>
      <c r="H118" s="473">
        <f>SUM(E118:G118)</f>
        <v>1520769</v>
      </c>
      <c r="I118" s="1818" t="s">
        <v>250</v>
      </c>
      <c r="J118" s="1145"/>
      <c r="K118" s="90"/>
      <c r="L118" s="87"/>
      <c r="M118" s="483">
        <f t="shared" si="54"/>
        <v>0</v>
      </c>
      <c r="N118" s="1839" t="s">
        <v>380</v>
      </c>
      <c r="O118" s="90">
        <f t="shared" ref="O118:O129" si="67">E118+J118</f>
        <v>0</v>
      </c>
      <c r="P118" s="87">
        <f t="shared" ref="P118:P129" si="68">F118+K118</f>
        <v>520000</v>
      </c>
      <c r="Q118" s="88">
        <f t="shared" ref="Q118:Q129" si="69">G118+L118</f>
        <v>1000769</v>
      </c>
      <c r="R118" s="89">
        <f t="shared" ref="R118:R129" si="70">SUM(O118:Q118)</f>
        <v>1520769</v>
      </c>
      <c r="S118" s="30"/>
    </row>
    <row r="119" spans="1:19" ht="20.100000000000001" customHeight="1">
      <c r="A119" s="31"/>
      <c r="B119" s="32"/>
      <c r="C119" s="179">
        <v>2028</v>
      </c>
      <c r="D119" s="87"/>
      <c r="E119" s="1058"/>
      <c r="F119" s="566">
        <f>1490000-K119</f>
        <v>690000</v>
      </c>
      <c r="G119" s="1483">
        <v>0</v>
      </c>
      <c r="H119" s="474">
        <f t="shared" ref="H119:H120" si="71">SUM(E119:G119)</f>
        <v>690000</v>
      </c>
      <c r="I119" s="1819"/>
      <c r="J119" s="1125"/>
      <c r="K119" s="92">
        <v>800000</v>
      </c>
      <c r="L119" s="87"/>
      <c r="M119" s="577">
        <f t="shared" si="54"/>
        <v>800000</v>
      </c>
      <c r="N119" s="1840"/>
      <c r="O119" s="92">
        <f t="shared" si="67"/>
        <v>0</v>
      </c>
      <c r="P119" s="87">
        <f t="shared" si="68"/>
        <v>1490000</v>
      </c>
      <c r="Q119" s="91">
        <f t="shared" si="69"/>
        <v>0</v>
      </c>
      <c r="R119" s="109">
        <f t="shared" si="70"/>
        <v>1490000</v>
      </c>
      <c r="S119" s="33"/>
    </row>
    <row r="120" spans="1:19" ht="56.25" customHeight="1" thickBot="1">
      <c r="A120" s="34"/>
      <c r="B120" s="35"/>
      <c r="C120" s="180">
        <v>2029</v>
      </c>
      <c r="D120" s="93"/>
      <c r="E120" s="1059"/>
      <c r="F120" s="567">
        <f>1890000-K120</f>
        <v>690000</v>
      </c>
      <c r="G120" s="1484">
        <v>0</v>
      </c>
      <c r="H120" s="475">
        <f t="shared" si="71"/>
        <v>690000</v>
      </c>
      <c r="I120" s="1820"/>
      <c r="J120" s="1126"/>
      <c r="K120" s="96">
        <v>1200000</v>
      </c>
      <c r="L120" s="93"/>
      <c r="M120" s="485">
        <f t="shared" si="54"/>
        <v>1200000</v>
      </c>
      <c r="N120" s="1841"/>
      <c r="O120" s="96">
        <f t="shared" si="67"/>
        <v>0</v>
      </c>
      <c r="P120" s="93">
        <f t="shared" si="68"/>
        <v>1890000</v>
      </c>
      <c r="Q120" s="94">
        <f t="shared" si="69"/>
        <v>0</v>
      </c>
      <c r="R120" s="110">
        <f t="shared" si="70"/>
        <v>1890000</v>
      </c>
      <c r="S120" s="37"/>
    </row>
    <row r="121" spans="1:19" ht="34.5" customHeight="1">
      <c r="A121" s="27">
        <v>9230</v>
      </c>
      <c r="B121" s="28" t="s">
        <v>36</v>
      </c>
      <c r="C121" s="178">
        <v>2027</v>
      </c>
      <c r="D121" s="87">
        <v>0</v>
      </c>
      <c r="E121" s="1057"/>
      <c r="F121" s="565">
        <v>175000</v>
      </c>
      <c r="G121" s="1482">
        <v>0</v>
      </c>
      <c r="H121" s="473">
        <f>SUM(E121:G121)</f>
        <v>175000</v>
      </c>
      <c r="I121" s="1821" t="s">
        <v>251</v>
      </c>
      <c r="J121" s="1145"/>
      <c r="K121" s="90"/>
      <c r="L121" s="87"/>
      <c r="M121" s="578">
        <f t="shared" si="54"/>
        <v>0</v>
      </c>
      <c r="N121" s="573"/>
      <c r="O121" s="90">
        <f t="shared" si="67"/>
        <v>0</v>
      </c>
      <c r="P121" s="87">
        <f t="shared" si="68"/>
        <v>175000</v>
      </c>
      <c r="Q121" s="88">
        <f t="shared" si="69"/>
        <v>0</v>
      </c>
      <c r="R121" s="89">
        <f t="shared" si="70"/>
        <v>175000</v>
      </c>
      <c r="S121" s="30"/>
    </row>
    <row r="122" spans="1:19" ht="33.75" customHeight="1">
      <c r="A122" s="31"/>
      <c r="B122" s="32"/>
      <c r="C122" s="179">
        <v>2028</v>
      </c>
      <c r="D122" s="87"/>
      <c r="E122" s="1058"/>
      <c r="F122" s="566">
        <v>185000</v>
      </c>
      <c r="G122" s="1483">
        <v>0</v>
      </c>
      <c r="H122" s="474">
        <f t="shared" ref="H122:H123" si="72">SUM(E122:G122)</f>
        <v>185000</v>
      </c>
      <c r="I122" s="1822"/>
      <c r="J122" s="1125"/>
      <c r="K122" s="92"/>
      <c r="L122" s="87"/>
      <c r="M122" s="577">
        <f t="shared" si="54"/>
        <v>0</v>
      </c>
      <c r="N122" s="574"/>
      <c r="O122" s="92">
        <f t="shared" si="67"/>
        <v>0</v>
      </c>
      <c r="P122" s="87">
        <f t="shared" si="68"/>
        <v>185000</v>
      </c>
      <c r="Q122" s="91">
        <f t="shared" si="69"/>
        <v>0</v>
      </c>
      <c r="R122" s="109">
        <f t="shared" si="70"/>
        <v>185000</v>
      </c>
      <c r="S122" s="33"/>
    </row>
    <row r="123" spans="1:19" ht="35.25" customHeight="1" thickBot="1">
      <c r="A123" s="34"/>
      <c r="B123" s="35"/>
      <c r="C123" s="180">
        <v>2029</v>
      </c>
      <c r="D123" s="93"/>
      <c r="E123" s="1059"/>
      <c r="F123" s="1031">
        <v>155000</v>
      </c>
      <c r="G123" s="1484">
        <v>0</v>
      </c>
      <c r="H123" s="475">
        <f t="shared" si="72"/>
        <v>155000</v>
      </c>
      <c r="I123" s="1823"/>
      <c r="J123" s="1126"/>
      <c r="K123" s="96"/>
      <c r="L123" s="93"/>
      <c r="M123" s="485">
        <f t="shared" si="54"/>
        <v>0</v>
      </c>
      <c r="N123" s="575"/>
      <c r="O123" s="96">
        <f t="shared" si="67"/>
        <v>0</v>
      </c>
      <c r="P123" s="93">
        <f t="shared" si="68"/>
        <v>155000</v>
      </c>
      <c r="Q123" s="94">
        <f t="shared" si="69"/>
        <v>0</v>
      </c>
      <c r="R123" s="110">
        <f t="shared" si="70"/>
        <v>155000</v>
      </c>
      <c r="S123" s="37"/>
    </row>
    <row r="124" spans="1:19" ht="75" customHeight="1">
      <c r="A124" s="27">
        <v>9450</v>
      </c>
      <c r="B124" s="28" t="s">
        <v>37</v>
      </c>
      <c r="C124" s="178">
        <v>2027</v>
      </c>
      <c r="D124" s="87">
        <v>0</v>
      </c>
      <c r="E124" s="1057"/>
      <c r="F124" s="565">
        <v>495000</v>
      </c>
      <c r="G124" s="1482">
        <v>0</v>
      </c>
      <c r="H124" s="473">
        <f t="shared" ref="H124:H129" si="73">SUM(E124:G124)</f>
        <v>495000</v>
      </c>
      <c r="I124" s="1821" t="s">
        <v>252</v>
      </c>
      <c r="J124" s="1145"/>
      <c r="K124" s="90"/>
      <c r="L124" s="87"/>
      <c r="M124" s="578">
        <f t="shared" si="54"/>
        <v>0</v>
      </c>
      <c r="N124" s="573"/>
      <c r="O124" s="90">
        <f t="shared" si="67"/>
        <v>0</v>
      </c>
      <c r="P124" s="87">
        <f t="shared" si="68"/>
        <v>495000</v>
      </c>
      <c r="Q124" s="88">
        <f t="shared" si="69"/>
        <v>0</v>
      </c>
      <c r="R124" s="89">
        <f t="shared" si="70"/>
        <v>495000</v>
      </c>
      <c r="S124" s="30"/>
    </row>
    <row r="125" spans="1:19" ht="45" customHeight="1">
      <c r="A125" s="31"/>
      <c r="B125" s="32"/>
      <c r="C125" s="179">
        <v>2028</v>
      </c>
      <c r="D125" s="87"/>
      <c r="E125" s="1058"/>
      <c r="F125" s="566">
        <v>745000</v>
      </c>
      <c r="G125" s="1483">
        <v>0</v>
      </c>
      <c r="H125" s="474">
        <f t="shared" si="73"/>
        <v>745000</v>
      </c>
      <c r="I125" s="1822"/>
      <c r="J125" s="1125"/>
      <c r="K125" s="92"/>
      <c r="L125" s="87"/>
      <c r="M125" s="577">
        <f t="shared" si="54"/>
        <v>0</v>
      </c>
      <c r="N125" s="574"/>
      <c r="O125" s="92">
        <f t="shared" si="67"/>
        <v>0</v>
      </c>
      <c r="P125" s="87">
        <f t="shared" si="68"/>
        <v>745000</v>
      </c>
      <c r="Q125" s="91">
        <f t="shared" si="69"/>
        <v>0</v>
      </c>
      <c r="R125" s="109">
        <f t="shared" si="70"/>
        <v>745000</v>
      </c>
      <c r="S125" s="33"/>
    </row>
    <row r="126" spans="1:19" ht="72" customHeight="1" thickBot="1">
      <c r="A126" s="34"/>
      <c r="B126" s="35"/>
      <c r="C126" s="180">
        <v>2029</v>
      </c>
      <c r="D126" s="93"/>
      <c r="E126" s="1059"/>
      <c r="F126" s="567">
        <v>800000</v>
      </c>
      <c r="G126" s="1484">
        <v>0</v>
      </c>
      <c r="H126" s="475">
        <f t="shared" si="73"/>
        <v>800000</v>
      </c>
      <c r="I126" s="1823"/>
      <c r="J126" s="1126"/>
      <c r="K126" s="96"/>
      <c r="L126" s="93"/>
      <c r="M126" s="485">
        <f t="shared" si="54"/>
        <v>0</v>
      </c>
      <c r="N126" s="575"/>
      <c r="O126" s="96">
        <f t="shared" si="67"/>
        <v>0</v>
      </c>
      <c r="P126" s="93">
        <f t="shared" si="68"/>
        <v>800000</v>
      </c>
      <c r="Q126" s="94">
        <f t="shared" si="69"/>
        <v>0</v>
      </c>
      <c r="R126" s="110">
        <f t="shared" si="70"/>
        <v>800000</v>
      </c>
      <c r="S126" s="37"/>
    </row>
    <row r="127" spans="1:19" customFormat="1" ht="20.100000000000001" customHeight="1" thickBot="1">
      <c r="A127" s="27">
        <v>9770</v>
      </c>
      <c r="B127" s="28" t="s">
        <v>177</v>
      </c>
      <c r="C127" s="178">
        <v>2027</v>
      </c>
      <c r="D127" s="572">
        <v>0</v>
      </c>
      <c r="E127" s="1043"/>
      <c r="F127" s="568">
        <f>-100000+536510</f>
        <v>436510</v>
      </c>
      <c r="G127" s="1479">
        <v>100000</v>
      </c>
      <c r="H127" s="569">
        <f t="shared" si="73"/>
        <v>536510</v>
      </c>
      <c r="I127" s="1818" t="s">
        <v>253</v>
      </c>
      <c r="J127" s="1146"/>
      <c r="K127" s="467"/>
      <c r="L127" s="468"/>
      <c r="M127" s="468">
        <f t="shared" si="54"/>
        <v>0</v>
      </c>
      <c r="N127" s="576"/>
      <c r="O127" s="90">
        <f t="shared" si="67"/>
        <v>0</v>
      </c>
      <c r="P127" s="87">
        <f t="shared" si="68"/>
        <v>436510</v>
      </c>
      <c r="Q127" s="88">
        <f t="shared" si="69"/>
        <v>100000</v>
      </c>
      <c r="R127" s="89">
        <f t="shared" si="70"/>
        <v>536510</v>
      </c>
      <c r="S127" s="30"/>
    </row>
    <row r="128" spans="1:19" customFormat="1" ht="51" customHeight="1" thickBot="1">
      <c r="A128" s="31">
        <v>9770</v>
      </c>
      <c r="B128" s="32" t="s">
        <v>177</v>
      </c>
      <c r="C128" s="179">
        <v>2028</v>
      </c>
      <c r="D128" s="561"/>
      <c r="E128" s="1029"/>
      <c r="F128" s="563">
        <v>546510</v>
      </c>
      <c r="G128" s="1480">
        <v>0</v>
      </c>
      <c r="H128" s="570">
        <f t="shared" si="73"/>
        <v>546510</v>
      </c>
      <c r="I128" s="1819"/>
      <c r="J128" s="1146"/>
      <c r="K128" s="467"/>
      <c r="L128" s="468"/>
      <c r="M128" s="468">
        <f t="shared" si="54"/>
        <v>0</v>
      </c>
      <c r="N128" s="576"/>
      <c r="O128" s="92">
        <f t="shared" si="67"/>
        <v>0</v>
      </c>
      <c r="P128" s="87">
        <f t="shared" si="68"/>
        <v>546510</v>
      </c>
      <c r="Q128" s="91">
        <f t="shared" si="69"/>
        <v>0</v>
      </c>
      <c r="R128" s="109">
        <f t="shared" si="70"/>
        <v>546510</v>
      </c>
      <c r="S128" s="33"/>
    </row>
    <row r="129" spans="1:20" customFormat="1" ht="58.5" customHeight="1" thickBot="1">
      <c r="A129" s="34">
        <v>9770</v>
      </c>
      <c r="B129" s="35" t="s">
        <v>177</v>
      </c>
      <c r="C129" s="180">
        <v>2029</v>
      </c>
      <c r="D129" s="562"/>
      <c r="E129" s="1030"/>
      <c r="F129" s="564">
        <v>710000</v>
      </c>
      <c r="G129" s="1481">
        <v>50000</v>
      </c>
      <c r="H129" s="571">
        <f t="shared" si="73"/>
        <v>760000</v>
      </c>
      <c r="I129" s="1820"/>
      <c r="J129" s="1146"/>
      <c r="K129" s="467"/>
      <c r="L129" s="468"/>
      <c r="M129" s="468">
        <f t="shared" si="54"/>
        <v>0</v>
      </c>
      <c r="N129" s="576"/>
      <c r="O129" s="96">
        <f t="shared" si="67"/>
        <v>0</v>
      </c>
      <c r="P129" s="93">
        <f t="shared" si="68"/>
        <v>710000</v>
      </c>
      <c r="Q129" s="94">
        <f t="shared" si="69"/>
        <v>50000</v>
      </c>
      <c r="R129" s="110">
        <f t="shared" si="70"/>
        <v>760000</v>
      </c>
      <c r="S129" s="37"/>
      <c r="T129" s="182"/>
    </row>
    <row r="130" spans="1:20" customFormat="1" ht="20.100000000000001" customHeight="1" thickBot="1">
      <c r="A130" s="47">
        <v>12</v>
      </c>
      <c r="B130" s="17" t="s">
        <v>240</v>
      </c>
      <c r="C130" s="18"/>
      <c r="D130" s="148"/>
      <c r="E130" s="1060"/>
      <c r="F130" s="141"/>
      <c r="G130" s="141"/>
      <c r="H130" s="992"/>
      <c r="I130" s="968"/>
      <c r="J130" s="1122"/>
      <c r="K130" s="142"/>
      <c r="L130" s="148"/>
      <c r="M130" s="113"/>
      <c r="N130" s="166"/>
      <c r="O130" s="142"/>
      <c r="P130" s="148"/>
      <c r="Q130" s="156"/>
      <c r="R130" s="99"/>
      <c r="S130" s="167"/>
      <c r="T130" s="182"/>
    </row>
    <row r="131" spans="1:20" s="182" customFormat="1" ht="20.100000000000001" customHeight="1">
      <c r="A131" s="276">
        <v>1110</v>
      </c>
      <c r="B131" s="301" t="s">
        <v>17</v>
      </c>
      <c r="C131" s="302">
        <v>2027</v>
      </c>
      <c r="D131" s="87" t="s">
        <v>317</v>
      </c>
      <c r="E131" s="1269"/>
      <c r="F131" s="261">
        <v>361258</v>
      </c>
      <c r="G131" s="254">
        <v>56000</v>
      </c>
      <c r="H131" s="315">
        <f>SUM(E131:G131)</f>
        <v>417258</v>
      </c>
      <c r="I131" s="1538" t="s">
        <v>320</v>
      </c>
      <c r="J131" s="1264">
        <v>63887</v>
      </c>
      <c r="K131" s="30"/>
      <c r="L131" s="1287"/>
      <c r="M131" s="1289">
        <f>SUM(J131:L131)</f>
        <v>63887</v>
      </c>
      <c r="N131" s="1815" t="s">
        <v>324</v>
      </c>
      <c r="O131" s="275">
        <f t="shared" ref="O131:O139" si="74">E131+J131</f>
        <v>63887</v>
      </c>
      <c r="P131" s="279">
        <f t="shared" ref="P131:P139" si="75">F131+K131</f>
        <v>361258</v>
      </c>
      <c r="Q131" s="279">
        <f t="shared" ref="Q131:Q139" si="76">G131+L131</f>
        <v>56000</v>
      </c>
      <c r="R131" s="279">
        <f t="shared" ref="R131:R139" si="77">SUM(O131:Q131)</f>
        <v>481145</v>
      </c>
      <c r="S131" s="339"/>
    </row>
    <row r="132" spans="1:20" s="182" customFormat="1" ht="20.100000000000001" customHeight="1">
      <c r="A132" s="284">
        <v>1110</v>
      </c>
      <c r="B132" s="305"/>
      <c r="C132" s="306">
        <v>2028</v>
      </c>
      <c r="D132" s="87"/>
      <c r="E132" s="1217"/>
      <c r="F132" s="254">
        <v>361258</v>
      </c>
      <c r="G132" s="254">
        <v>50000</v>
      </c>
      <c r="H132" s="315">
        <f t="shared" ref="H132:H133" si="78">SUM(E132:G132)</f>
        <v>411258</v>
      </c>
      <c r="I132" s="1539"/>
      <c r="J132" s="1265">
        <v>63887</v>
      </c>
      <c r="K132" s="33"/>
      <c r="L132" s="444"/>
      <c r="M132" s="595">
        <f>SUM(J132:L132)</f>
        <v>63887</v>
      </c>
      <c r="N132" s="1816"/>
      <c r="O132" s="340">
        <f t="shared" si="74"/>
        <v>63887</v>
      </c>
      <c r="P132" s="338">
        <f t="shared" si="75"/>
        <v>361258</v>
      </c>
      <c r="Q132" s="338">
        <f t="shared" si="76"/>
        <v>50000</v>
      </c>
      <c r="R132" s="338">
        <f t="shared" si="77"/>
        <v>475145</v>
      </c>
      <c r="S132" s="340"/>
    </row>
    <row r="133" spans="1:20" s="182" customFormat="1" ht="47.25" customHeight="1" thickBot="1">
      <c r="A133" s="291">
        <v>1110</v>
      </c>
      <c r="B133" s="310"/>
      <c r="C133" s="311">
        <v>2029</v>
      </c>
      <c r="D133" s="93"/>
      <c r="E133" s="1218"/>
      <c r="F133" s="255">
        <v>361258</v>
      </c>
      <c r="G133" s="1270"/>
      <c r="H133" s="905">
        <f t="shared" si="78"/>
        <v>361258</v>
      </c>
      <c r="I133" s="1540"/>
      <c r="J133" s="1266">
        <v>63887</v>
      </c>
      <c r="K133" s="37"/>
      <c r="L133" s="1288"/>
      <c r="M133" s="1475">
        <f t="shared" ref="M133" si="79">SUM(J133:L133)</f>
        <v>63887</v>
      </c>
      <c r="N133" s="1817"/>
      <c r="O133" s="341">
        <f t="shared" si="74"/>
        <v>63887</v>
      </c>
      <c r="P133" s="341">
        <f t="shared" si="75"/>
        <v>361258</v>
      </c>
      <c r="Q133" s="341">
        <f t="shared" si="76"/>
        <v>0</v>
      </c>
      <c r="R133" s="341">
        <f t="shared" si="77"/>
        <v>425145</v>
      </c>
      <c r="S133" s="341"/>
    </row>
    <row r="134" spans="1:20" s="182" customFormat="1" ht="20.100000000000001" customHeight="1">
      <c r="A134" s="276">
        <v>8220</v>
      </c>
      <c r="B134" s="301" t="s">
        <v>39</v>
      </c>
      <c r="C134" s="302">
        <v>2027</v>
      </c>
      <c r="D134" s="87" t="s">
        <v>318</v>
      </c>
      <c r="E134" s="1269"/>
      <c r="F134" s="261">
        <v>822000</v>
      </c>
      <c r="G134" s="469"/>
      <c r="H134" s="315">
        <f>SUM(E134:G134)</f>
        <v>822000</v>
      </c>
      <c r="I134" s="1538" t="s">
        <v>381</v>
      </c>
      <c r="J134" s="1250">
        <v>492570</v>
      </c>
      <c r="K134" s="261"/>
      <c r="L134" s="87">
        <v>1719099</v>
      </c>
      <c r="M134" s="1290">
        <f>SUM(J134:L134)</f>
        <v>2211669</v>
      </c>
      <c r="N134" s="1850" t="s">
        <v>325</v>
      </c>
      <c r="O134" s="275">
        <f t="shared" si="74"/>
        <v>492570</v>
      </c>
      <c r="P134" s="275">
        <f t="shared" si="75"/>
        <v>822000</v>
      </c>
      <c r="Q134" s="275">
        <f t="shared" si="76"/>
        <v>1719099</v>
      </c>
      <c r="R134" s="286">
        <f t="shared" si="77"/>
        <v>3033669</v>
      </c>
      <c r="S134" s="339"/>
    </row>
    <row r="135" spans="1:20" s="182" customFormat="1" ht="35.25" customHeight="1">
      <c r="A135" s="284">
        <v>8220</v>
      </c>
      <c r="B135" s="305"/>
      <c r="C135" s="306">
        <v>2028</v>
      </c>
      <c r="D135" s="87"/>
      <c r="E135" s="1271"/>
      <c r="F135" s="254"/>
      <c r="G135" s="258"/>
      <c r="H135" s="470">
        <f t="shared" ref="H135:H136" si="80">SUM(E135:G135)</f>
        <v>0</v>
      </c>
      <c r="I135" s="1539"/>
      <c r="J135" s="109"/>
      <c r="K135" s="33"/>
      <c r="L135" s="87">
        <v>61929</v>
      </c>
      <c r="M135" s="280">
        <f t="shared" ref="M135:M136" si="81">SUM(J135:L135)</f>
        <v>61929</v>
      </c>
      <c r="N135" s="1851"/>
      <c r="O135" s="282">
        <f t="shared" si="74"/>
        <v>0</v>
      </c>
      <c r="P135" s="279">
        <f t="shared" si="75"/>
        <v>0</v>
      </c>
      <c r="Q135" s="280">
        <f t="shared" si="76"/>
        <v>61929</v>
      </c>
      <c r="R135" s="286">
        <f t="shared" si="77"/>
        <v>61929</v>
      </c>
      <c r="S135" s="340"/>
    </row>
    <row r="136" spans="1:20" s="182" customFormat="1" ht="54.75" customHeight="1" thickBot="1">
      <c r="A136" s="291">
        <v>8220</v>
      </c>
      <c r="B136" s="310"/>
      <c r="C136" s="311">
        <v>2029</v>
      </c>
      <c r="D136" s="93"/>
      <c r="E136" s="1272"/>
      <c r="F136" s="255"/>
      <c r="G136" s="260"/>
      <c r="H136" s="906">
        <f t="shared" si="80"/>
        <v>0</v>
      </c>
      <c r="I136" s="1540"/>
      <c r="J136" s="110"/>
      <c r="K136" s="37"/>
      <c r="L136" s="93"/>
      <c r="M136" s="288">
        <f t="shared" si="81"/>
        <v>0</v>
      </c>
      <c r="N136" s="1852"/>
      <c r="O136" s="290">
        <f t="shared" si="74"/>
        <v>0</v>
      </c>
      <c r="P136" s="287">
        <f t="shared" si="75"/>
        <v>0</v>
      </c>
      <c r="Q136" s="288">
        <f t="shared" si="76"/>
        <v>0</v>
      </c>
      <c r="R136" s="293">
        <f t="shared" si="77"/>
        <v>0</v>
      </c>
      <c r="S136" s="341"/>
    </row>
    <row r="137" spans="1:20" s="182" customFormat="1" ht="30.75" customHeight="1">
      <c r="A137" s="276">
        <v>8230</v>
      </c>
      <c r="B137" s="301" t="s">
        <v>40</v>
      </c>
      <c r="C137" s="302">
        <v>2027</v>
      </c>
      <c r="D137" s="87" t="s">
        <v>319</v>
      </c>
      <c r="E137" s="1269"/>
      <c r="F137" s="261">
        <v>350050</v>
      </c>
      <c r="G137" s="469"/>
      <c r="H137" s="315">
        <f>SUM(E137:G137)</f>
        <v>350050</v>
      </c>
      <c r="I137" s="1538" t="s">
        <v>321</v>
      </c>
      <c r="J137" s="89">
        <v>336630</v>
      </c>
      <c r="K137" s="90"/>
      <c r="L137" s="87">
        <v>924505</v>
      </c>
      <c r="M137" s="273">
        <f>SUM(J137:L137)</f>
        <v>1261135</v>
      </c>
      <c r="N137" s="1815" t="s">
        <v>415</v>
      </c>
      <c r="O137" s="275">
        <f t="shared" si="74"/>
        <v>336630</v>
      </c>
      <c r="P137" s="279">
        <f t="shared" si="75"/>
        <v>350050</v>
      </c>
      <c r="Q137" s="273">
        <f t="shared" si="76"/>
        <v>924505</v>
      </c>
      <c r="R137" s="278">
        <f t="shared" si="77"/>
        <v>1611185</v>
      </c>
      <c r="S137" s="339"/>
    </row>
    <row r="138" spans="1:20" s="182" customFormat="1" ht="39" customHeight="1">
      <c r="A138" s="284">
        <v>8230</v>
      </c>
      <c r="B138" s="305"/>
      <c r="C138" s="306">
        <v>2028</v>
      </c>
      <c r="D138" s="87"/>
      <c r="E138" s="1273"/>
      <c r="F138" s="254"/>
      <c r="G138" s="258"/>
      <c r="H138" s="470">
        <f t="shared" ref="H138" si="82">SUM(E138:G138)</f>
        <v>0</v>
      </c>
      <c r="I138" s="1539"/>
      <c r="J138" s="109"/>
      <c r="K138" s="92"/>
      <c r="L138" s="87">
        <v>461000</v>
      </c>
      <c r="M138" s="280">
        <f t="shared" ref="M138:M139" si="83">SUM(J138:L138)</f>
        <v>461000</v>
      </c>
      <c r="N138" s="1816"/>
      <c r="O138" s="282">
        <f t="shared" si="74"/>
        <v>0</v>
      </c>
      <c r="P138" s="279">
        <f t="shared" si="75"/>
        <v>0</v>
      </c>
      <c r="Q138" s="280">
        <f t="shared" si="76"/>
        <v>461000</v>
      </c>
      <c r="R138" s="286">
        <f t="shared" si="77"/>
        <v>461000</v>
      </c>
      <c r="S138" s="340"/>
    </row>
    <row r="139" spans="1:20" s="182" customFormat="1" ht="48.75" customHeight="1" thickBot="1">
      <c r="A139" s="291">
        <v>8230</v>
      </c>
      <c r="B139" s="310"/>
      <c r="C139" s="311">
        <v>2029</v>
      </c>
      <c r="D139" s="93"/>
      <c r="E139" s="1274"/>
      <c r="F139" s="255"/>
      <c r="G139" s="260"/>
      <c r="H139" s="906">
        <f>SUM(E139:G139)</f>
        <v>0</v>
      </c>
      <c r="I139" s="1540"/>
      <c r="J139" s="110"/>
      <c r="K139" s="96"/>
      <c r="L139" s="93">
        <v>5000</v>
      </c>
      <c r="M139" s="288">
        <f t="shared" si="83"/>
        <v>5000</v>
      </c>
      <c r="N139" s="1817"/>
      <c r="O139" s="290">
        <f t="shared" si="74"/>
        <v>0</v>
      </c>
      <c r="P139" s="287">
        <f t="shared" si="75"/>
        <v>0</v>
      </c>
      <c r="Q139" s="288">
        <f t="shared" si="76"/>
        <v>5000</v>
      </c>
      <c r="R139" s="293">
        <f t="shared" si="77"/>
        <v>5000</v>
      </c>
      <c r="S139" s="341"/>
    </row>
    <row r="140" spans="1:20" s="894" customFormat="1" ht="16.5" customHeight="1">
      <c r="A140" s="1803" t="s">
        <v>91</v>
      </c>
      <c r="B140" s="1545" t="s">
        <v>92</v>
      </c>
      <c r="C140" s="302">
        <v>2027</v>
      </c>
      <c r="D140" s="117">
        <v>0</v>
      </c>
      <c r="E140" s="481">
        <v>25060</v>
      </c>
      <c r="F140" s="481">
        <v>397800</v>
      </c>
      <c r="G140" s="118">
        <v>316000</v>
      </c>
      <c r="H140" s="867">
        <f>SUM(E140:G140)</f>
        <v>738860</v>
      </c>
      <c r="I140" s="1538" t="s">
        <v>322</v>
      </c>
      <c r="J140" s="206"/>
      <c r="K140" s="117"/>
      <c r="L140" s="207"/>
      <c r="M140" s="1291">
        <f t="shared" ref="M140:M145" si="84">SUM(J140:L140)</f>
        <v>0</v>
      </c>
      <c r="N140" s="1562"/>
      <c r="O140" s="1295">
        <f t="shared" ref="O140:Q142" si="85">J140+E140</f>
        <v>25060</v>
      </c>
      <c r="P140" s="1296">
        <f t="shared" si="85"/>
        <v>397800</v>
      </c>
      <c r="Q140" s="1297">
        <f t="shared" si="85"/>
        <v>316000</v>
      </c>
      <c r="R140" s="1291">
        <f t="shared" ref="R140:R145" si="86">SUM(O140:Q140)</f>
        <v>738860</v>
      </c>
      <c r="S140" s="872"/>
      <c r="T140" s="896"/>
    </row>
    <row r="141" spans="1:20" s="894" customFormat="1" ht="20.100000000000001" customHeight="1">
      <c r="A141" s="1804"/>
      <c r="B141" s="1546"/>
      <c r="C141" s="306">
        <v>2028</v>
      </c>
      <c r="D141" s="119"/>
      <c r="E141" s="158"/>
      <c r="F141" s="119"/>
      <c r="G141" s="120"/>
      <c r="H141" s="579">
        <f>SUM(E141:G141)</f>
        <v>0</v>
      </c>
      <c r="I141" s="1539"/>
      <c r="J141" s="210"/>
      <c r="K141" s="51"/>
      <c r="L141" s="200"/>
      <c r="M141" s="1292">
        <f t="shared" si="84"/>
        <v>0</v>
      </c>
      <c r="N141" s="1563"/>
      <c r="O141" s="1298">
        <f t="shared" si="85"/>
        <v>0</v>
      </c>
      <c r="P141" s="1299">
        <f t="shared" si="85"/>
        <v>0</v>
      </c>
      <c r="Q141" s="1300">
        <f t="shared" si="85"/>
        <v>0</v>
      </c>
      <c r="R141" s="1292">
        <f t="shared" si="86"/>
        <v>0</v>
      </c>
      <c r="S141" s="876"/>
      <c r="T141" s="896"/>
    </row>
    <row r="142" spans="1:20" s="894" customFormat="1" ht="201" customHeight="1" thickBot="1">
      <c r="A142" s="1805"/>
      <c r="B142" s="1547"/>
      <c r="C142" s="399">
        <v>2029</v>
      </c>
      <c r="D142" s="268"/>
      <c r="E142" s="1275"/>
      <c r="F142" s="268"/>
      <c r="G142" s="204"/>
      <c r="H142" s="868">
        <f>SUM(E142:G142)</f>
        <v>0</v>
      </c>
      <c r="I142" s="1540"/>
      <c r="J142" s="214"/>
      <c r="K142" s="52"/>
      <c r="L142" s="202"/>
      <c r="M142" s="1293">
        <f t="shared" si="84"/>
        <v>0</v>
      </c>
      <c r="N142" s="1564"/>
      <c r="O142" s="1301">
        <f t="shared" si="85"/>
        <v>0</v>
      </c>
      <c r="P142" s="1302">
        <f t="shared" si="85"/>
        <v>0</v>
      </c>
      <c r="Q142" s="1301">
        <f t="shared" si="85"/>
        <v>0</v>
      </c>
      <c r="R142" s="1303">
        <f t="shared" si="86"/>
        <v>0</v>
      </c>
      <c r="S142" s="880"/>
      <c r="T142" s="896"/>
    </row>
    <row r="143" spans="1:20" customFormat="1" ht="20.100000000000001" customHeight="1">
      <c r="A143" s="276">
        <v>8140</v>
      </c>
      <c r="B143" s="301" t="s">
        <v>38</v>
      </c>
      <c r="C143" s="1285">
        <v>2027</v>
      </c>
      <c r="D143" s="87">
        <v>0</v>
      </c>
      <c r="E143" s="1276"/>
      <c r="F143" s="1277">
        <v>947900</v>
      </c>
      <c r="G143" s="1278"/>
      <c r="H143" s="1286">
        <f>SUM(E143:G143)</f>
        <v>947900</v>
      </c>
      <c r="I143" s="1815" t="s">
        <v>323</v>
      </c>
      <c r="J143" s="138"/>
      <c r="K143" s="90"/>
      <c r="L143" s="87">
        <v>5700000</v>
      </c>
      <c r="M143" s="1294">
        <f t="shared" si="84"/>
        <v>5700000</v>
      </c>
      <c r="N143" s="1815" t="s">
        <v>326</v>
      </c>
      <c r="O143" s="275">
        <f t="shared" ref="O143:Q145" si="87">E143+J143</f>
        <v>0</v>
      </c>
      <c r="P143" s="279">
        <f t="shared" si="87"/>
        <v>947900</v>
      </c>
      <c r="Q143" s="273">
        <f t="shared" si="87"/>
        <v>5700000</v>
      </c>
      <c r="R143" s="278">
        <f t="shared" si="86"/>
        <v>6647900</v>
      </c>
      <c r="S143" s="339"/>
      <c r="T143" s="182"/>
    </row>
    <row r="144" spans="1:20" customFormat="1" ht="20.100000000000001" customHeight="1">
      <c r="A144" s="284">
        <v>8140</v>
      </c>
      <c r="B144" s="305"/>
      <c r="C144" s="306">
        <v>2028</v>
      </c>
      <c r="D144" s="87"/>
      <c r="E144" s="1279"/>
      <c r="F144" s="1280">
        <v>994600</v>
      </c>
      <c r="G144" s="1281"/>
      <c r="H144" s="474">
        <f t="shared" ref="H144:H145" si="88">SUM(E144:G144)</f>
        <v>994600</v>
      </c>
      <c r="I144" s="1816"/>
      <c r="J144" s="25"/>
      <c r="K144" s="92"/>
      <c r="L144" s="87">
        <v>3900000</v>
      </c>
      <c r="M144" s="544">
        <f t="shared" si="84"/>
        <v>3900000</v>
      </c>
      <c r="N144" s="1816"/>
      <c r="O144" s="282">
        <f t="shared" si="87"/>
        <v>0</v>
      </c>
      <c r="P144" s="279">
        <f t="shared" si="87"/>
        <v>994600</v>
      </c>
      <c r="Q144" s="280">
        <f t="shared" si="87"/>
        <v>3900000</v>
      </c>
      <c r="R144" s="286">
        <f t="shared" si="86"/>
        <v>4894600</v>
      </c>
      <c r="S144" s="340"/>
      <c r="T144" s="182"/>
    </row>
    <row r="145" spans="1:56" ht="20.100000000000001" customHeight="1" thickBot="1">
      <c r="A145" s="291">
        <v>8140</v>
      </c>
      <c r="B145" s="310"/>
      <c r="C145" s="311">
        <v>2029</v>
      </c>
      <c r="D145" s="93"/>
      <c r="E145" s="1282"/>
      <c r="F145" s="1283">
        <v>788000</v>
      </c>
      <c r="G145" s="1284"/>
      <c r="H145" s="475">
        <f t="shared" si="88"/>
        <v>788000</v>
      </c>
      <c r="I145" s="1817"/>
      <c r="J145" s="26"/>
      <c r="K145" s="96"/>
      <c r="L145" s="93">
        <v>3800000</v>
      </c>
      <c r="M145" s="547">
        <f t="shared" si="84"/>
        <v>3800000</v>
      </c>
      <c r="N145" s="1817"/>
      <c r="O145" s="290">
        <f t="shared" si="87"/>
        <v>0</v>
      </c>
      <c r="P145" s="287">
        <f t="shared" si="87"/>
        <v>788000</v>
      </c>
      <c r="Q145" s="288">
        <f t="shared" si="87"/>
        <v>3800000</v>
      </c>
      <c r="R145" s="293">
        <f t="shared" si="86"/>
        <v>4588000</v>
      </c>
      <c r="S145" s="341"/>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row>
    <row r="146" spans="1:56" ht="37.5" customHeight="1">
      <c r="A146" s="276">
        <v>8610</v>
      </c>
      <c r="B146" s="301" t="s">
        <v>316</v>
      </c>
      <c r="C146" s="1285">
        <v>2027</v>
      </c>
      <c r="D146" s="87">
        <v>10</v>
      </c>
      <c r="E146" s="1276"/>
      <c r="F146" s="1277">
        <v>314890</v>
      </c>
      <c r="G146" s="1278">
        <v>100000</v>
      </c>
      <c r="H146" s="1286">
        <f>SUM(E146:G146)</f>
        <v>414890</v>
      </c>
      <c r="I146" s="1538" t="s">
        <v>382</v>
      </c>
      <c r="J146" s="138">
        <v>16280</v>
      </c>
      <c r="K146" s="90"/>
      <c r="L146" s="87">
        <v>150000</v>
      </c>
      <c r="M146" s="1294">
        <f t="shared" ref="M146:M148" si="89">SUM(J146:L146)</f>
        <v>166280</v>
      </c>
      <c r="N146" s="1815" t="s">
        <v>327</v>
      </c>
      <c r="O146" s="275">
        <f t="shared" ref="O146:O148" si="90">E146+J146</f>
        <v>16280</v>
      </c>
      <c r="P146" s="279">
        <f t="shared" ref="P146:P148" si="91">F146+K146</f>
        <v>314890</v>
      </c>
      <c r="Q146" s="273">
        <f t="shared" ref="Q146:Q148" si="92">G146+L146</f>
        <v>250000</v>
      </c>
      <c r="R146" s="278">
        <f t="shared" ref="R146:R148" si="93">SUM(O146:Q146)</f>
        <v>581170</v>
      </c>
      <c r="S146" s="339"/>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row>
    <row r="147" spans="1:56" ht="33.75" customHeight="1">
      <c r="A147" s="284">
        <v>8610</v>
      </c>
      <c r="B147" s="305"/>
      <c r="C147" s="306">
        <v>2028</v>
      </c>
      <c r="D147" s="87"/>
      <c r="E147" s="1279"/>
      <c r="F147" s="1280"/>
      <c r="G147" s="1281">
        <v>100000</v>
      </c>
      <c r="H147" s="474">
        <f>SUM(E147:G147)</f>
        <v>100000</v>
      </c>
      <c r="I147" s="1539"/>
      <c r="J147" s="25"/>
      <c r="K147" s="92"/>
      <c r="L147" s="87">
        <v>600000</v>
      </c>
      <c r="M147" s="544">
        <f t="shared" si="89"/>
        <v>600000</v>
      </c>
      <c r="N147" s="1816"/>
      <c r="O147" s="282">
        <f t="shared" si="90"/>
        <v>0</v>
      </c>
      <c r="P147" s="279">
        <f t="shared" si="91"/>
        <v>0</v>
      </c>
      <c r="Q147" s="280">
        <f t="shared" si="92"/>
        <v>700000</v>
      </c>
      <c r="R147" s="286">
        <f t="shared" si="93"/>
        <v>700000</v>
      </c>
      <c r="S147" s="340"/>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row>
    <row r="148" spans="1:56" ht="48" customHeight="1" thickBot="1">
      <c r="A148" s="291">
        <v>8610</v>
      </c>
      <c r="B148" s="310"/>
      <c r="C148" s="311">
        <v>2029</v>
      </c>
      <c r="D148" s="93"/>
      <c r="E148" s="1282"/>
      <c r="F148" s="1283"/>
      <c r="G148" s="1284">
        <v>100000</v>
      </c>
      <c r="H148" s="475">
        <f>SUM(E148:G148)</f>
        <v>100000</v>
      </c>
      <c r="I148" s="1540"/>
      <c r="J148" s="26"/>
      <c r="K148" s="96"/>
      <c r="L148" s="93">
        <v>600000</v>
      </c>
      <c r="M148" s="547">
        <f t="shared" si="89"/>
        <v>600000</v>
      </c>
      <c r="N148" s="1817"/>
      <c r="O148" s="290">
        <f t="shared" si="90"/>
        <v>0</v>
      </c>
      <c r="P148" s="287">
        <f t="shared" si="91"/>
        <v>0</v>
      </c>
      <c r="Q148" s="288">
        <f t="shared" si="92"/>
        <v>700000</v>
      </c>
      <c r="R148" s="293">
        <f t="shared" si="93"/>
        <v>700000</v>
      </c>
      <c r="S148" s="341"/>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row>
    <row r="149" spans="1:56" ht="20.100000000000001" customHeight="1" thickBot="1">
      <c r="A149" s="47">
        <v>13</v>
      </c>
      <c r="B149" s="17" t="s">
        <v>241</v>
      </c>
      <c r="C149" s="18"/>
      <c r="D149" s="148"/>
      <c r="E149" s="1060"/>
      <c r="F149" s="156"/>
      <c r="G149" s="156"/>
      <c r="H149" s="533"/>
      <c r="I149" s="968"/>
      <c r="J149" s="1122"/>
      <c r="K149" s="142"/>
      <c r="L149" s="148"/>
      <c r="M149" s="113"/>
      <c r="N149" s="166"/>
      <c r="O149" s="142"/>
      <c r="P149" s="142"/>
      <c r="Q149" s="142"/>
      <c r="R149" s="142"/>
      <c r="S149" s="167"/>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row>
    <row r="150" spans="1:56" ht="20.100000000000001" customHeight="1">
      <c r="A150" s="420">
        <v>1110</v>
      </c>
      <c r="B150" s="421" t="s">
        <v>172</v>
      </c>
      <c r="C150" s="178">
        <v>2027</v>
      </c>
      <c r="D150" s="272">
        <v>0</v>
      </c>
      <c r="E150" s="1061"/>
      <c r="F150" s="274"/>
      <c r="G150" s="279"/>
      <c r="H150" s="353">
        <f>SUM(E150:G150)</f>
        <v>0</v>
      </c>
      <c r="I150" s="1773"/>
      <c r="J150" s="1147"/>
      <c r="K150" s="275"/>
      <c r="L150" s="272"/>
      <c r="M150" s="277">
        <f>SUM(J150:L150)</f>
        <v>0</v>
      </c>
      <c r="N150" s="1782"/>
      <c r="O150" s="275">
        <f>J150+E150</f>
        <v>0</v>
      </c>
      <c r="P150" s="272">
        <f>K150+F150</f>
        <v>0</v>
      </c>
      <c r="Q150" s="273">
        <f t="shared" ref="Q150" si="94">L150+G150</f>
        <v>0</v>
      </c>
      <c r="R150" s="278">
        <f>SUM(O150:Q150)</f>
        <v>0</v>
      </c>
      <c r="S150" s="3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row>
    <row r="151" spans="1:56" ht="20.100000000000001" customHeight="1">
      <c r="A151" s="31"/>
      <c r="B151" s="32"/>
      <c r="C151" s="179">
        <v>2028</v>
      </c>
      <c r="D151" s="279"/>
      <c r="E151" s="1062"/>
      <c r="F151" s="281"/>
      <c r="G151" s="807"/>
      <c r="H151" s="353">
        <f t="shared" ref="H151:H167" si="95">SUM(E151:G151)</f>
        <v>0</v>
      </c>
      <c r="I151" s="1774"/>
      <c r="J151" s="1148"/>
      <c r="K151" s="282"/>
      <c r="L151" s="279"/>
      <c r="M151" s="285">
        <f t="shared" ref="M151:M195" si="96">SUM(J151:L151)</f>
        <v>0</v>
      </c>
      <c r="N151" s="1783"/>
      <c r="O151" s="282">
        <f t="shared" ref="O151:O167" si="97">J151+E151</f>
        <v>0</v>
      </c>
      <c r="P151" s="279">
        <f t="shared" ref="P151:P167" si="98">K151+F151</f>
        <v>0</v>
      </c>
      <c r="Q151" s="280">
        <f t="shared" ref="Q151:Q167" si="99">L151+G151</f>
        <v>0</v>
      </c>
      <c r="R151" s="286">
        <f t="shared" ref="R151:R167" si="100">SUM(O151:Q151)</f>
        <v>0</v>
      </c>
      <c r="S151" s="33"/>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row>
    <row r="152" spans="1:56" ht="20.100000000000001" customHeight="1" thickBot="1">
      <c r="A152" s="34"/>
      <c r="B152" s="35"/>
      <c r="C152" s="180">
        <v>2029</v>
      </c>
      <c r="D152" s="287"/>
      <c r="E152" s="1063"/>
      <c r="F152" s="289"/>
      <c r="G152" s="531"/>
      <c r="H152" s="528">
        <f t="shared" si="95"/>
        <v>0</v>
      </c>
      <c r="I152" s="1775"/>
      <c r="J152" s="1149"/>
      <c r="K152" s="290"/>
      <c r="L152" s="287"/>
      <c r="M152" s="292">
        <f t="shared" si="96"/>
        <v>0</v>
      </c>
      <c r="N152" s="1784"/>
      <c r="O152" s="290">
        <f t="shared" si="97"/>
        <v>0</v>
      </c>
      <c r="P152" s="287">
        <f t="shared" si="98"/>
        <v>0</v>
      </c>
      <c r="Q152" s="288">
        <f t="shared" si="99"/>
        <v>0</v>
      </c>
      <c r="R152" s="293">
        <f t="shared" si="100"/>
        <v>0</v>
      </c>
      <c r="S152" s="37"/>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row>
    <row r="153" spans="1:56" ht="20.100000000000001" customHeight="1">
      <c r="A153" s="420">
        <v>7220</v>
      </c>
      <c r="B153" s="421" t="s">
        <v>169</v>
      </c>
      <c r="C153" s="178">
        <v>2027</v>
      </c>
      <c r="D153" s="272"/>
      <c r="E153" s="1061"/>
      <c r="F153" s="274"/>
      <c r="G153" s="279">
        <v>55000</v>
      </c>
      <c r="H153" s="353">
        <f t="shared" si="95"/>
        <v>55000</v>
      </c>
      <c r="I153" s="1776"/>
      <c r="J153" s="1147"/>
      <c r="K153" s="275"/>
      <c r="L153" s="275"/>
      <c r="M153" s="277">
        <f t="shared" si="96"/>
        <v>0</v>
      </c>
      <c r="N153" s="1745"/>
      <c r="O153" s="275">
        <f t="shared" si="97"/>
        <v>0</v>
      </c>
      <c r="P153" s="272">
        <f t="shared" si="98"/>
        <v>0</v>
      </c>
      <c r="Q153" s="273">
        <f>L153+G153</f>
        <v>55000</v>
      </c>
      <c r="R153" s="278">
        <f t="shared" si="100"/>
        <v>55000</v>
      </c>
      <c r="S153" s="30"/>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row>
    <row r="154" spans="1:56" ht="20.100000000000001" customHeight="1">
      <c r="A154" s="31"/>
      <c r="B154" s="32"/>
      <c r="C154" s="179">
        <v>2028</v>
      </c>
      <c r="D154" s="279"/>
      <c r="E154" s="1062"/>
      <c r="F154" s="281"/>
      <c r="G154" s="807">
        <v>23007</v>
      </c>
      <c r="H154" s="353">
        <f t="shared" si="95"/>
        <v>23007</v>
      </c>
      <c r="I154" s="1777"/>
      <c r="J154" s="1148"/>
      <c r="K154" s="282"/>
      <c r="L154" s="279"/>
      <c r="M154" s="285">
        <f t="shared" si="96"/>
        <v>0</v>
      </c>
      <c r="N154" s="1746"/>
      <c r="O154" s="282">
        <f t="shared" si="97"/>
        <v>0</v>
      </c>
      <c r="P154" s="279">
        <f t="shared" si="98"/>
        <v>0</v>
      </c>
      <c r="Q154" s="280">
        <f>L154+G154</f>
        <v>23007</v>
      </c>
      <c r="R154" s="286">
        <f t="shared" si="100"/>
        <v>23007</v>
      </c>
      <c r="S154" s="33"/>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row>
    <row r="155" spans="1:56" ht="20.100000000000001" customHeight="1" thickBot="1">
      <c r="A155" s="34"/>
      <c r="B155" s="35"/>
      <c r="C155" s="180">
        <v>2029</v>
      </c>
      <c r="D155" s="287"/>
      <c r="E155" s="1063"/>
      <c r="F155" s="422"/>
      <c r="G155" s="531"/>
      <c r="H155" s="528">
        <f t="shared" si="95"/>
        <v>0</v>
      </c>
      <c r="I155" s="1778"/>
      <c r="J155" s="1149"/>
      <c r="K155" s="290"/>
      <c r="L155" s="287"/>
      <c r="M155" s="292">
        <f t="shared" si="96"/>
        <v>0</v>
      </c>
      <c r="N155" s="1747"/>
      <c r="O155" s="290">
        <f t="shared" si="97"/>
        <v>0</v>
      </c>
      <c r="P155" s="287">
        <f t="shared" si="98"/>
        <v>0</v>
      </c>
      <c r="Q155" s="288">
        <f>L155+G155</f>
        <v>0</v>
      </c>
      <c r="R155" s="293">
        <f t="shared" si="100"/>
        <v>0</v>
      </c>
      <c r="S155" s="37"/>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row>
    <row r="156" spans="1:56" ht="20.100000000000001" customHeight="1">
      <c r="A156" s="27">
        <v>7330</v>
      </c>
      <c r="B156" s="28" t="s">
        <v>41</v>
      </c>
      <c r="C156" s="178">
        <v>2027</v>
      </c>
      <c r="D156" s="272">
        <v>0</v>
      </c>
      <c r="E156" s="1061"/>
      <c r="F156" s="274">
        <v>1780000</v>
      </c>
      <c r="G156" s="279">
        <v>1777103</v>
      </c>
      <c r="H156" s="353">
        <f t="shared" si="95"/>
        <v>3557103</v>
      </c>
      <c r="I156" s="1633" t="s">
        <v>279</v>
      </c>
      <c r="J156" s="1147"/>
      <c r="K156" s="275">
        <v>4050000</v>
      </c>
      <c r="L156" s="279"/>
      <c r="M156" s="277">
        <f t="shared" si="96"/>
        <v>4050000</v>
      </c>
      <c r="N156" s="1633" t="s">
        <v>280</v>
      </c>
      <c r="O156" s="275">
        <f t="shared" si="97"/>
        <v>0</v>
      </c>
      <c r="P156" s="272">
        <f t="shared" si="98"/>
        <v>5830000</v>
      </c>
      <c r="Q156" s="273">
        <f>L156+G156</f>
        <v>1777103</v>
      </c>
      <c r="R156" s="278">
        <f t="shared" si="100"/>
        <v>7607103</v>
      </c>
      <c r="S156" s="30"/>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row>
    <row r="157" spans="1:56" ht="15.75">
      <c r="A157" s="31"/>
      <c r="B157" s="32"/>
      <c r="C157" s="179">
        <v>2028</v>
      </c>
      <c r="D157" s="279"/>
      <c r="E157" s="1062"/>
      <c r="F157" s="281">
        <v>1780000</v>
      </c>
      <c r="G157" s="807">
        <v>1080876</v>
      </c>
      <c r="H157" s="353">
        <f t="shared" si="95"/>
        <v>2860876</v>
      </c>
      <c r="I157" s="1634"/>
      <c r="J157" s="1148"/>
      <c r="K157" s="282">
        <v>4050000</v>
      </c>
      <c r="L157" s="279"/>
      <c r="M157" s="285">
        <f t="shared" si="96"/>
        <v>4050000</v>
      </c>
      <c r="N157" s="1634"/>
      <c r="O157" s="282">
        <f t="shared" si="97"/>
        <v>0</v>
      </c>
      <c r="P157" s="279">
        <f t="shared" si="98"/>
        <v>5830000</v>
      </c>
      <c r="Q157" s="280">
        <f>L157+G157</f>
        <v>1080876</v>
      </c>
      <c r="R157" s="286">
        <f t="shared" si="100"/>
        <v>6910876</v>
      </c>
      <c r="S157" s="33"/>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row>
    <row r="158" spans="1:56" ht="66.75" customHeight="1" thickBot="1">
      <c r="A158" s="34"/>
      <c r="B158" s="35"/>
      <c r="C158" s="180">
        <v>2029</v>
      </c>
      <c r="D158" s="287"/>
      <c r="E158" s="1063">
        <v>0</v>
      </c>
      <c r="F158" s="1149">
        <v>1780000</v>
      </c>
      <c r="G158" s="531"/>
      <c r="H158" s="528">
        <f t="shared" si="95"/>
        <v>1780000</v>
      </c>
      <c r="I158" s="1635"/>
      <c r="J158" s="1149"/>
      <c r="K158" s="290">
        <v>4050000</v>
      </c>
      <c r="L158" s="287"/>
      <c r="M158" s="292">
        <f t="shared" si="96"/>
        <v>4050000</v>
      </c>
      <c r="N158" s="1635"/>
      <c r="O158" s="290">
        <f t="shared" si="97"/>
        <v>0</v>
      </c>
      <c r="P158" s="287">
        <f t="shared" si="98"/>
        <v>5830000</v>
      </c>
      <c r="Q158" s="288">
        <f t="shared" si="99"/>
        <v>0</v>
      </c>
      <c r="R158" s="293">
        <f t="shared" si="100"/>
        <v>5830000</v>
      </c>
      <c r="S158" s="37"/>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row>
    <row r="159" spans="1:56" ht="20.100000000000001" customHeight="1">
      <c r="A159" s="420">
        <v>7450</v>
      </c>
      <c r="B159" s="421" t="s">
        <v>170</v>
      </c>
      <c r="C159" s="178">
        <v>2027</v>
      </c>
      <c r="D159" s="272">
        <v>0</v>
      </c>
      <c r="E159" s="1061">
        <v>0</v>
      </c>
      <c r="F159" s="274">
        <v>100000</v>
      </c>
      <c r="G159" s="279">
        <v>386462</v>
      </c>
      <c r="H159" s="353">
        <f t="shared" si="95"/>
        <v>486462</v>
      </c>
      <c r="I159" s="1633" t="s">
        <v>384</v>
      </c>
      <c r="J159" s="1147">
        <v>55000</v>
      </c>
      <c r="K159" s="275"/>
      <c r="L159" s="279"/>
      <c r="M159" s="277">
        <f t="shared" si="96"/>
        <v>55000</v>
      </c>
      <c r="N159" s="1633" t="s">
        <v>383</v>
      </c>
      <c r="O159" s="275">
        <f t="shared" si="97"/>
        <v>55000</v>
      </c>
      <c r="P159" s="272">
        <f t="shared" si="98"/>
        <v>100000</v>
      </c>
      <c r="Q159" s="273">
        <f t="shared" si="99"/>
        <v>386462</v>
      </c>
      <c r="R159" s="278">
        <f t="shared" si="100"/>
        <v>541462</v>
      </c>
      <c r="S159" s="30"/>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row>
    <row r="160" spans="1:56" ht="20.100000000000001" customHeight="1">
      <c r="A160" s="31"/>
      <c r="B160" s="32"/>
      <c r="C160" s="179">
        <v>2028</v>
      </c>
      <c r="D160" s="279"/>
      <c r="E160" s="1062">
        <v>0</v>
      </c>
      <c r="F160" s="281">
        <v>100000</v>
      </c>
      <c r="G160" s="807">
        <v>212618</v>
      </c>
      <c r="H160" s="353">
        <f t="shared" si="95"/>
        <v>312618</v>
      </c>
      <c r="I160" s="1634"/>
      <c r="J160" s="1148">
        <v>55000</v>
      </c>
      <c r="K160" s="282"/>
      <c r="L160" s="279"/>
      <c r="M160" s="285">
        <f t="shared" si="96"/>
        <v>55000</v>
      </c>
      <c r="N160" s="1634"/>
      <c r="O160" s="282">
        <f t="shared" si="97"/>
        <v>55000</v>
      </c>
      <c r="P160" s="279">
        <f t="shared" si="98"/>
        <v>100000</v>
      </c>
      <c r="Q160" s="280">
        <f t="shared" si="99"/>
        <v>212618</v>
      </c>
      <c r="R160" s="286">
        <f t="shared" si="100"/>
        <v>367618</v>
      </c>
      <c r="S160" s="33"/>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row>
    <row r="161" spans="1:56" ht="86.25" customHeight="1" thickBot="1">
      <c r="A161" s="34"/>
      <c r="B161" s="35"/>
      <c r="C161" s="180">
        <v>2029</v>
      </c>
      <c r="D161" s="287"/>
      <c r="E161" s="1063">
        <v>0</v>
      </c>
      <c r="F161" s="289">
        <v>100000</v>
      </c>
      <c r="G161" s="531">
        <v>54456</v>
      </c>
      <c r="H161" s="528">
        <f t="shared" si="95"/>
        <v>154456</v>
      </c>
      <c r="I161" s="1635"/>
      <c r="J161" s="1149">
        <v>55000</v>
      </c>
      <c r="K161" s="290"/>
      <c r="L161" s="287"/>
      <c r="M161" s="292">
        <f t="shared" si="96"/>
        <v>55000</v>
      </c>
      <c r="N161" s="1635"/>
      <c r="O161" s="290">
        <f t="shared" si="97"/>
        <v>55000</v>
      </c>
      <c r="P161" s="287">
        <f t="shared" si="98"/>
        <v>100000</v>
      </c>
      <c r="Q161" s="288">
        <f t="shared" si="99"/>
        <v>54456</v>
      </c>
      <c r="R161" s="293">
        <f t="shared" si="100"/>
        <v>209456</v>
      </c>
      <c r="S161" s="37"/>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row>
    <row r="162" spans="1:56" ht="20.100000000000001" customHeight="1">
      <c r="A162" s="420">
        <v>10430</v>
      </c>
      <c r="B162" s="421" t="s">
        <v>171</v>
      </c>
      <c r="C162" s="178">
        <v>2027</v>
      </c>
      <c r="D162" s="272">
        <v>0</v>
      </c>
      <c r="E162" s="1061"/>
      <c r="F162" s="274"/>
      <c r="G162" s="279">
        <v>10000</v>
      </c>
      <c r="H162" s="353">
        <f t="shared" si="95"/>
        <v>10000</v>
      </c>
      <c r="I162" s="1776"/>
      <c r="J162" s="1147"/>
      <c r="K162" s="275">
        <v>3500000</v>
      </c>
      <c r="L162" s="272"/>
      <c r="M162" s="277">
        <f t="shared" si="96"/>
        <v>3500000</v>
      </c>
      <c r="N162" s="1633" t="s">
        <v>281</v>
      </c>
      <c r="O162" s="275">
        <f t="shared" si="97"/>
        <v>0</v>
      </c>
      <c r="P162" s="272">
        <f t="shared" si="98"/>
        <v>3500000</v>
      </c>
      <c r="Q162" s="273">
        <f t="shared" si="99"/>
        <v>10000</v>
      </c>
      <c r="R162" s="278">
        <f t="shared" si="100"/>
        <v>3510000</v>
      </c>
      <c r="S162" s="30"/>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row>
    <row r="163" spans="1:56" ht="20.100000000000001" customHeight="1">
      <c r="A163" s="31"/>
      <c r="B163" s="32"/>
      <c r="C163" s="179">
        <v>2028</v>
      </c>
      <c r="D163" s="279"/>
      <c r="E163" s="1062"/>
      <c r="F163" s="281"/>
      <c r="G163" s="807">
        <v>10000</v>
      </c>
      <c r="H163" s="353">
        <f t="shared" si="95"/>
        <v>10000</v>
      </c>
      <c r="I163" s="1777"/>
      <c r="J163" s="1148"/>
      <c r="K163" s="282">
        <v>3500000</v>
      </c>
      <c r="L163" s="279"/>
      <c r="M163" s="285">
        <f t="shared" si="96"/>
        <v>3500000</v>
      </c>
      <c r="N163" s="1634"/>
      <c r="O163" s="282">
        <f t="shared" si="97"/>
        <v>0</v>
      </c>
      <c r="P163" s="279">
        <f t="shared" si="98"/>
        <v>3500000</v>
      </c>
      <c r="Q163" s="280">
        <f t="shared" si="99"/>
        <v>10000</v>
      </c>
      <c r="R163" s="286">
        <f t="shared" si="100"/>
        <v>3510000</v>
      </c>
      <c r="S163" s="3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row>
    <row r="164" spans="1:56" ht="42" customHeight="1" thickBot="1">
      <c r="A164" s="34"/>
      <c r="B164" s="35"/>
      <c r="C164" s="180">
        <v>2029</v>
      </c>
      <c r="D164" s="287"/>
      <c r="E164" s="1063"/>
      <c r="F164" s="289"/>
      <c r="G164" s="531"/>
      <c r="H164" s="528">
        <f t="shared" si="95"/>
        <v>0</v>
      </c>
      <c r="I164" s="1778"/>
      <c r="J164" s="1149"/>
      <c r="K164" s="290">
        <v>3500000</v>
      </c>
      <c r="L164" s="287"/>
      <c r="M164" s="292">
        <f t="shared" si="96"/>
        <v>3500000</v>
      </c>
      <c r="N164" s="1635"/>
      <c r="O164" s="290">
        <f t="shared" si="97"/>
        <v>0</v>
      </c>
      <c r="P164" s="287">
        <f t="shared" si="98"/>
        <v>3500000</v>
      </c>
      <c r="Q164" s="288">
        <f t="shared" si="99"/>
        <v>0</v>
      </c>
      <c r="R164" s="293">
        <f t="shared" si="100"/>
        <v>3500000</v>
      </c>
      <c r="S164" s="37"/>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row>
    <row r="165" spans="1:56" ht="20.100000000000001" customHeight="1">
      <c r="A165" s="420">
        <v>1190</v>
      </c>
      <c r="B165" s="421" t="s">
        <v>209</v>
      </c>
      <c r="C165" s="178">
        <v>2027</v>
      </c>
      <c r="D165" s="272">
        <v>0</v>
      </c>
      <c r="E165" s="1061"/>
      <c r="F165" s="274"/>
      <c r="G165" s="279"/>
      <c r="H165" s="353">
        <f t="shared" si="95"/>
        <v>0</v>
      </c>
      <c r="I165" s="1776"/>
      <c r="J165" s="1147"/>
      <c r="K165" s="275"/>
      <c r="L165" s="272"/>
      <c r="M165" s="277">
        <f t="shared" si="96"/>
        <v>0</v>
      </c>
      <c r="N165" s="1748"/>
      <c r="O165" s="275">
        <f t="shared" si="97"/>
        <v>0</v>
      </c>
      <c r="P165" s="272">
        <f t="shared" si="98"/>
        <v>0</v>
      </c>
      <c r="Q165" s="273">
        <f t="shared" si="99"/>
        <v>0</v>
      </c>
      <c r="R165" s="278">
        <f t="shared" si="100"/>
        <v>0</v>
      </c>
      <c r="S165" s="30"/>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row>
    <row r="166" spans="1:56" ht="20.100000000000001" customHeight="1">
      <c r="A166" s="31"/>
      <c r="B166" s="32"/>
      <c r="C166" s="179">
        <v>2028</v>
      </c>
      <c r="D166" s="279"/>
      <c r="E166" s="1061"/>
      <c r="F166" s="281"/>
      <c r="G166" s="807"/>
      <c r="H166" s="353">
        <f t="shared" si="95"/>
        <v>0</v>
      </c>
      <c r="I166" s="1777"/>
      <c r="J166" s="1148"/>
      <c r="K166" s="282"/>
      <c r="L166" s="279"/>
      <c r="M166" s="285">
        <f t="shared" si="96"/>
        <v>0</v>
      </c>
      <c r="N166" s="1749"/>
      <c r="O166" s="282">
        <f t="shared" si="97"/>
        <v>0</v>
      </c>
      <c r="P166" s="279">
        <f t="shared" si="98"/>
        <v>0</v>
      </c>
      <c r="Q166" s="280">
        <f t="shared" si="99"/>
        <v>0</v>
      </c>
      <c r="R166" s="286">
        <f t="shared" si="100"/>
        <v>0</v>
      </c>
      <c r="S166" s="33"/>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row>
    <row r="167" spans="1:56" ht="20.100000000000001" customHeight="1" thickBot="1">
      <c r="A167" s="34"/>
      <c r="B167" s="35"/>
      <c r="C167" s="180">
        <v>2029</v>
      </c>
      <c r="D167" s="287"/>
      <c r="E167" s="1061"/>
      <c r="F167" s="289"/>
      <c r="G167" s="531"/>
      <c r="H167" s="528">
        <f t="shared" si="95"/>
        <v>0</v>
      </c>
      <c r="I167" s="1778"/>
      <c r="J167" s="1149"/>
      <c r="K167" s="290"/>
      <c r="L167" s="287"/>
      <c r="M167" s="292">
        <f t="shared" si="96"/>
        <v>0</v>
      </c>
      <c r="N167" s="1750"/>
      <c r="O167" s="290">
        <f t="shared" si="97"/>
        <v>0</v>
      </c>
      <c r="P167" s="287">
        <f t="shared" si="98"/>
        <v>0</v>
      </c>
      <c r="Q167" s="288">
        <f t="shared" si="99"/>
        <v>0</v>
      </c>
      <c r="R167" s="293">
        <f t="shared" si="100"/>
        <v>0</v>
      </c>
      <c r="S167" s="3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row>
    <row r="168" spans="1:56" ht="20.100000000000001" customHeight="1" thickBot="1">
      <c r="A168" s="43">
        <v>14</v>
      </c>
      <c r="B168" s="6" t="s">
        <v>42</v>
      </c>
      <c r="C168" s="49"/>
      <c r="D168" s="115"/>
      <c r="E168" s="1050"/>
      <c r="F168" s="153"/>
      <c r="G168" s="153"/>
      <c r="H168" s="488"/>
      <c r="I168" s="966"/>
      <c r="J168" s="1150"/>
      <c r="K168" s="479"/>
      <c r="L168" s="479"/>
      <c r="M168" s="479"/>
      <c r="N168" s="165"/>
      <c r="O168" s="115"/>
      <c r="P168" s="115"/>
      <c r="Q168" s="153"/>
      <c r="R168" s="116"/>
      <c r="S168" s="837"/>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row>
    <row r="169" spans="1:56" ht="20.100000000000001" customHeight="1">
      <c r="A169" s="1520" t="s">
        <v>43</v>
      </c>
      <c r="B169" s="1510" t="s">
        <v>44</v>
      </c>
      <c r="C169" s="197">
        <v>2027</v>
      </c>
      <c r="D169" s="117">
        <v>135</v>
      </c>
      <c r="E169" s="1317"/>
      <c r="F169" s="198"/>
      <c r="G169" s="117">
        <v>3000</v>
      </c>
      <c r="H169" s="208">
        <f>E169+F169+G169</f>
        <v>3000</v>
      </c>
      <c r="I169" s="1516" t="s">
        <v>341</v>
      </c>
      <c r="J169" s="207">
        <v>200000</v>
      </c>
      <c r="K169" s="207">
        <v>100000</v>
      </c>
      <c r="L169" s="198"/>
      <c r="M169" s="208">
        <f t="shared" si="96"/>
        <v>300000</v>
      </c>
      <c r="N169" s="1516" t="s">
        <v>346</v>
      </c>
      <c r="O169" s="90">
        <f>E169+J169</f>
        <v>200000</v>
      </c>
      <c r="P169" s="87">
        <f t="shared" ref="P169:R169" si="101">F169+K169</f>
        <v>100000</v>
      </c>
      <c r="Q169" s="88">
        <f t="shared" si="101"/>
        <v>3000</v>
      </c>
      <c r="R169" s="89">
        <f t="shared" si="101"/>
        <v>303000</v>
      </c>
      <c r="S169" s="50"/>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row>
    <row r="170" spans="1:56" ht="20.100000000000001" customHeight="1">
      <c r="A170" s="1521"/>
      <c r="B170" s="1511"/>
      <c r="C170" s="197">
        <v>2028</v>
      </c>
      <c r="D170" s="119"/>
      <c r="E170" s="1318"/>
      <c r="F170" s="201"/>
      <c r="G170" s="158"/>
      <c r="H170" s="212">
        <f t="shared" ref="H170:H171" si="102">E170+F170+G170</f>
        <v>0</v>
      </c>
      <c r="I170" s="1517"/>
      <c r="J170" s="213"/>
      <c r="K170" s="51"/>
      <c r="L170" s="201"/>
      <c r="M170" s="212">
        <f t="shared" si="96"/>
        <v>0</v>
      </c>
      <c r="N170" s="1517"/>
      <c r="O170" s="92"/>
      <c r="P170" s="87"/>
      <c r="Q170" s="91"/>
      <c r="R170" s="109"/>
      <c r="S170" s="51"/>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row>
    <row r="171" spans="1:56" ht="20.100000000000001" customHeight="1" thickBot="1">
      <c r="A171" s="1522"/>
      <c r="B171" s="1512"/>
      <c r="C171" s="16">
        <v>2029</v>
      </c>
      <c r="D171" s="268"/>
      <c r="E171" s="1319"/>
      <c r="F171" s="201"/>
      <c r="G171" s="1275"/>
      <c r="H171" s="216">
        <f t="shared" si="102"/>
        <v>0</v>
      </c>
      <c r="I171" s="1518"/>
      <c r="J171" s="217"/>
      <c r="K171" s="51"/>
      <c r="L171" s="201"/>
      <c r="M171" s="216">
        <f t="shared" si="96"/>
        <v>0</v>
      </c>
      <c r="N171" s="1518"/>
      <c r="O171" s="96"/>
      <c r="P171" s="93"/>
      <c r="Q171" s="94"/>
      <c r="R171" s="110"/>
      <c r="S171" s="52"/>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row>
    <row r="172" spans="1:56" ht="20.100000000000001" customHeight="1">
      <c r="A172" s="1520" t="s">
        <v>45</v>
      </c>
      <c r="B172" s="1510" t="s">
        <v>46</v>
      </c>
      <c r="C172" s="197">
        <v>2027</v>
      </c>
      <c r="D172" s="117">
        <v>0</v>
      </c>
      <c r="E172" s="1320"/>
      <c r="F172" s="206"/>
      <c r="G172" s="118"/>
      <c r="H172" s="50">
        <f>E172+F172+G172</f>
        <v>0</v>
      </c>
      <c r="I172" s="1577"/>
      <c r="J172" s="207"/>
      <c r="K172" s="209"/>
      <c r="L172" s="207"/>
      <c r="M172" s="208">
        <f t="shared" si="96"/>
        <v>0</v>
      </c>
      <c r="N172" s="1580"/>
      <c r="O172" s="117">
        <f>J172+E172</f>
        <v>0</v>
      </c>
      <c r="P172" s="118">
        <f t="shared" ref="P172:R172" si="103">K172+F172</f>
        <v>0</v>
      </c>
      <c r="Q172" s="117">
        <f t="shared" si="103"/>
        <v>0</v>
      </c>
      <c r="R172" s="267">
        <f t="shared" si="103"/>
        <v>0</v>
      </c>
      <c r="S172" s="1624"/>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row>
    <row r="173" spans="1:56" ht="20.100000000000001" customHeight="1">
      <c r="A173" s="1521"/>
      <c r="B173" s="1511"/>
      <c r="C173" s="197">
        <v>2028</v>
      </c>
      <c r="D173" s="119"/>
      <c r="E173" s="1321"/>
      <c r="F173" s="210"/>
      <c r="G173" s="120"/>
      <c r="H173" s="51">
        <f t="shared" ref="H173:H174" si="104">E173+F173+G173</f>
        <v>0</v>
      </c>
      <c r="I173" s="1578"/>
      <c r="J173" s="211"/>
      <c r="K173" s="213"/>
      <c r="L173" s="211"/>
      <c r="M173" s="212">
        <f t="shared" si="96"/>
        <v>0</v>
      </c>
      <c r="N173" s="1581"/>
      <c r="O173" s="119"/>
      <c r="P173" s="120"/>
      <c r="Q173" s="119"/>
      <c r="R173" s="269"/>
      <c r="S173" s="1625"/>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row>
    <row r="174" spans="1:56" ht="20.100000000000001" customHeight="1" thickBot="1">
      <c r="A174" s="1522"/>
      <c r="B174" s="1512"/>
      <c r="C174" s="16">
        <v>2029</v>
      </c>
      <c r="D174" s="268"/>
      <c r="E174" s="1322"/>
      <c r="F174" s="214"/>
      <c r="G174" s="204"/>
      <c r="H174" s="52">
        <f t="shared" si="104"/>
        <v>0</v>
      </c>
      <c r="I174" s="1579"/>
      <c r="J174" s="215"/>
      <c r="K174" s="213"/>
      <c r="L174" s="215"/>
      <c r="M174" s="216">
        <f t="shared" si="96"/>
        <v>0</v>
      </c>
      <c r="N174" s="1582"/>
      <c r="O174" s="268"/>
      <c r="P174" s="268"/>
      <c r="Q174" s="268"/>
      <c r="R174" s="270"/>
      <c r="S174" s="1626"/>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row>
    <row r="175" spans="1:56" ht="20.100000000000001" customHeight="1">
      <c r="A175" s="1520" t="s">
        <v>47</v>
      </c>
      <c r="B175" s="1510" t="s">
        <v>48</v>
      </c>
      <c r="C175" s="197">
        <v>2027</v>
      </c>
      <c r="D175" s="117">
        <v>23</v>
      </c>
      <c r="E175" s="1317"/>
      <c r="F175" s="209"/>
      <c r="G175" s="117">
        <v>60000</v>
      </c>
      <c r="H175" s="208">
        <f>E175+F175+G175</f>
        <v>60000</v>
      </c>
      <c r="I175" s="1516" t="s">
        <v>342</v>
      </c>
      <c r="J175" s="207">
        <v>40000</v>
      </c>
      <c r="K175" s="1317"/>
      <c r="L175" s="117"/>
      <c r="M175" s="207">
        <f t="shared" si="96"/>
        <v>40000</v>
      </c>
      <c r="N175" s="1516" t="s">
        <v>347</v>
      </c>
      <c r="O175" s="90">
        <f>J175+E175</f>
        <v>40000</v>
      </c>
      <c r="P175" s="87">
        <f>K175+F175</f>
        <v>0</v>
      </c>
      <c r="Q175" s="88">
        <f>L175+G175</f>
        <v>60000</v>
      </c>
      <c r="R175" s="89">
        <f>O175+P175+Q175</f>
        <v>100000</v>
      </c>
      <c r="S175" s="1624"/>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row>
    <row r="176" spans="1:56" ht="20.100000000000001" customHeight="1">
      <c r="A176" s="1521"/>
      <c r="B176" s="1511"/>
      <c r="C176" s="197">
        <v>2028</v>
      </c>
      <c r="D176" s="119"/>
      <c r="E176" s="1318"/>
      <c r="F176" s="213"/>
      <c r="G176" s="119"/>
      <c r="H176" s="212">
        <f t="shared" ref="H176:H177" si="105">E176+F176+G176</f>
        <v>0</v>
      </c>
      <c r="I176" s="1517"/>
      <c r="J176" s="213"/>
      <c r="K176" s="211"/>
      <c r="L176" s="213"/>
      <c r="M176" s="211">
        <f t="shared" si="96"/>
        <v>0</v>
      </c>
      <c r="N176" s="1517"/>
      <c r="O176" s="90"/>
      <c r="P176" s="87"/>
      <c r="Q176" s="91"/>
      <c r="R176" s="109"/>
      <c r="S176" s="1625"/>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row>
    <row r="177" spans="1:56" ht="20.100000000000001" customHeight="1" thickBot="1">
      <c r="A177" s="1522"/>
      <c r="B177" s="1512"/>
      <c r="C177" s="16">
        <v>2029</v>
      </c>
      <c r="D177" s="268"/>
      <c r="E177" s="1319"/>
      <c r="F177" s="213"/>
      <c r="G177" s="268"/>
      <c r="H177" s="216">
        <f t="shared" si="105"/>
        <v>0</v>
      </c>
      <c r="I177" s="1518"/>
      <c r="J177" s="217"/>
      <c r="K177" s="215"/>
      <c r="L177" s="213"/>
      <c r="M177" s="215">
        <f t="shared" si="96"/>
        <v>0</v>
      </c>
      <c r="N177" s="1518"/>
      <c r="O177" s="96"/>
      <c r="P177" s="93"/>
      <c r="Q177" s="94"/>
      <c r="R177" s="110"/>
      <c r="S177" s="1626"/>
      <c r="V177" s="849"/>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row>
    <row r="178" spans="1:56" ht="20.100000000000001" customHeight="1">
      <c r="A178" s="1520" t="s">
        <v>49</v>
      </c>
      <c r="B178" s="1510" t="s">
        <v>50</v>
      </c>
      <c r="C178" s="197">
        <v>2027</v>
      </c>
      <c r="D178" s="117">
        <v>0</v>
      </c>
      <c r="E178" s="1317"/>
      <c r="F178" s="207">
        <v>380000</v>
      </c>
      <c r="G178" s="117">
        <v>525000</v>
      </c>
      <c r="H178" s="208">
        <f>E178+F178+G178</f>
        <v>905000</v>
      </c>
      <c r="I178" s="1516" t="s">
        <v>343</v>
      </c>
      <c r="J178" s="207"/>
      <c r="K178" s="209"/>
      <c r="L178" s="117"/>
      <c r="M178" s="207">
        <f t="shared" si="96"/>
        <v>0</v>
      </c>
      <c r="N178" s="1724"/>
      <c r="O178" s="90">
        <f>E178+J178</f>
        <v>0</v>
      </c>
      <c r="P178" s="87">
        <f t="shared" ref="P178:R180" si="106">F178+K178</f>
        <v>380000</v>
      </c>
      <c r="Q178" s="88">
        <f t="shared" si="106"/>
        <v>525000</v>
      </c>
      <c r="R178" s="89">
        <f t="shared" si="106"/>
        <v>905000</v>
      </c>
      <c r="S178" s="1624"/>
      <c r="V178" s="849"/>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row>
    <row r="179" spans="1:56" ht="20.100000000000001" customHeight="1">
      <c r="A179" s="1521"/>
      <c r="B179" s="1511"/>
      <c r="C179" s="197">
        <v>2028</v>
      </c>
      <c r="D179" s="119"/>
      <c r="E179" s="1318"/>
      <c r="F179" s="213"/>
      <c r="G179" s="119"/>
      <c r="H179" s="212">
        <f t="shared" ref="H179:H180" si="107">E179+F179+G179</f>
        <v>0</v>
      </c>
      <c r="I179" s="1517"/>
      <c r="J179" s="210"/>
      <c r="K179" s="211"/>
      <c r="L179" s="213"/>
      <c r="M179" s="211">
        <f t="shared" si="96"/>
        <v>0</v>
      </c>
      <c r="N179" s="1725"/>
      <c r="O179" s="92"/>
      <c r="P179" s="87"/>
      <c r="Q179" s="91">
        <f t="shared" si="106"/>
        <v>0</v>
      </c>
      <c r="R179" s="109">
        <f t="shared" si="106"/>
        <v>0</v>
      </c>
      <c r="S179" s="1625"/>
      <c r="V179" s="84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row>
    <row r="180" spans="1:56" ht="174.75" customHeight="1" thickBot="1">
      <c r="A180" s="1522"/>
      <c r="B180" s="1512"/>
      <c r="C180" s="16">
        <v>2029</v>
      </c>
      <c r="D180" s="268"/>
      <c r="E180" s="1319"/>
      <c r="F180" s="213"/>
      <c r="G180" s="268"/>
      <c r="H180" s="216">
        <f t="shared" si="107"/>
        <v>0</v>
      </c>
      <c r="I180" s="1518"/>
      <c r="J180" s="214"/>
      <c r="K180" s="215"/>
      <c r="L180" s="213"/>
      <c r="M180" s="215">
        <f t="shared" si="96"/>
        <v>0</v>
      </c>
      <c r="N180" s="1726"/>
      <c r="O180" s="96"/>
      <c r="P180" s="93"/>
      <c r="Q180" s="94">
        <f t="shared" si="106"/>
        <v>0</v>
      </c>
      <c r="R180" s="110">
        <f t="shared" si="106"/>
        <v>0</v>
      </c>
      <c r="S180" s="1626"/>
      <c r="V180" s="849"/>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row>
    <row r="181" spans="1:56" ht="20.100000000000001" customHeight="1">
      <c r="A181" s="1520" t="s">
        <v>51</v>
      </c>
      <c r="B181" s="1510" t="s">
        <v>52</v>
      </c>
      <c r="C181" s="197">
        <v>2027</v>
      </c>
      <c r="D181" s="117">
        <v>45</v>
      </c>
      <c r="E181" s="1317"/>
      <c r="F181" s="209"/>
      <c r="G181" s="117">
        <v>27000</v>
      </c>
      <c r="H181" s="209">
        <f>SUM(E181:G181)</f>
        <v>27000</v>
      </c>
      <c r="I181" s="1516" t="s">
        <v>344</v>
      </c>
      <c r="J181" s="117">
        <v>109000</v>
      </c>
      <c r="K181" s="1317"/>
      <c r="L181" s="117"/>
      <c r="M181" s="207">
        <f>SUM(J181:L181)</f>
        <v>109000</v>
      </c>
      <c r="N181" s="1516" t="s">
        <v>348</v>
      </c>
      <c r="O181" s="90">
        <f>E181+J181</f>
        <v>109000</v>
      </c>
      <c r="P181" s="87">
        <f t="shared" ref="P181:Q181" si="108">K181+F181</f>
        <v>0</v>
      </c>
      <c r="Q181" s="88">
        <f t="shared" si="108"/>
        <v>27000</v>
      </c>
      <c r="R181" s="89">
        <f>M181+H181</f>
        <v>136000</v>
      </c>
      <c r="S181" s="1624"/>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row>
    <row r="182" spans="1:56" ht="20.100000000000001" customHeight="1">
      <c r="A182" s="1521"/>
      <c r="B182" s="1511"/>
      <c r="C182" s="197">
        <v>2028</v>
      </c>
      <c r="D182" s="119"/>
      <c r="E182" s="1318"/>
      <c r="F182" s="213"/>
      <c r="G182" s="119"/>
      <c r="H182" s="995">
        <f t="shared" ref="H182:H183" si="109">SUM(E182:G182)</f>
        <v>0</v>
      </c>
      <c r="I182" s="1517"/>
      <c r="J182" s="210"/>
      <c r="K182" s="211"/>
      <c r="L182" s="213"/>
      <c r="M182" s="211">
        <f t="shared" si="96"/>
        <v>0</v>
      </c>
      <c r="N182" s="1517"/>
      <c r="O182" s="92"/>
      <c r="P182" s="87"/>
      <c r="Q182" s="91"/>
      <c r="R182" s="109"/>
      <c r="S182" s="1625"/>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row>
    <row r="183" spans="1:56" ht="20.100000000000001" customHeight="1" thickBot="1">
      <c r="A183" s="1522"/>
      <c r="B183" s="1512"/>
      <c r="C183" s="16">
        <v>2029</v>
      </c>
      <c r="D183" s="268"/>
      <c r="E183" s="1319"/>
      <c r="F183" s="213"/>
      <c r="G183" s="268"/>
      <c r="H183" s="996">
        <f t="shared" si="109"/>
        <v>0</v>
      </c>
      <c r="I183" s="1518"/>
      <c r="J183" s="214"/>
      <c r="K183" s="215"/>
      <c r="L183" s="213"/>
      <c r="M183" s="215">
        <f t="shared" si="96"/>
        <v>0</v>
      </c>
      <c r="N183" s="1518"/>
      <c r="O183" s="96"/>
      <c r="P183" s="93"/>
      <c r="Q183" s="94"/>
      <c r="R183" s="110"/>
      <c r="S183" s="1626"/>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row>
    <row r="184" spans="1:56" ht="20.100000000000001" customHeight="1">
      <c r="A184" s="1520" t="s">
        <v>53</v>
      </c>
      <c r="B184" s="1510" t="s">
        <v>54</v>
      </c>
      <c r="C184" s="197">
        <v>2027</v>
      </c>
      <c r="D184" s="117">
        <v>0</v>
      </c>
      <c r="E184" s="1320"/>
      <c r="F184" s="206"/>
      <c r="G184" s="118"/>
      <c r="H184" s="50">
        <f>E184+F184+G184</f>
        <v>0</v>
      </c>
      <c r="I184" s="1577"/>
      <c r="J184" s="207"/>
      <c r="K184" s="209"/>
      <c r="L184" s="207"/>
      <c r="M184" s="208">
        <f t="shared" si="96"/>
        <v>0</v>
      </c>
      <c r="N184" s="1580"/>
      <c r="O184" s="117">
        <f>J184+E184</f>
        <v>0</v>
      </c>
      <c r="P184" s="118">
        <f t="shared" ref="P184:R184" si="110">K184+F184</f>
        <v>0</v>
      </c>
      <c r="Q184" s="117">
        <f t="shared" si="110"/>
        <v>0</v>
      </c>
      <c r="R184" s="267">
        <f t="shared" si="110"/>
        <v>0</v>
      </c>
      <c r="S184" s="162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row>
    <row r="185" spans="1:56" ht="20.100000000000001" customHeight="1">
      <c r="A185" s="1521"/>
      <c r="B185" s="1511"/>
      <c r="C185" s="197">
        <v>2028</v>
      </c>
      <c r="D185" s="119"/>
      <c r="E185" s="1321"/>
      <c r="F185" s="210"/>
      <c r="G185" s="120"/>
      <c r="H185" s="51">
        <f t="shared" ref="H185:H186" si="111">E185+F185+G185</f>
        <v>0</v>
      </c>
      <c r="I185" s="1578"/>
      <c r="J185" s="211"/>
      <c r="K185" s="213"/>
      <c r="L185" s="211"/>
      <c r="M185" s="212">
        <f t="shared" si="96"/>
        <v>0</v>
      </c>
      <c r="N185" s="1581"/>
      <c r="O185" s="119"/>
      <c r="P185" s="120"/>
      <c r="Q185" s="119"/>
      <c r="R185" s="269"/>
      <c r="S185" s="162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row>
    <row r="186" spans="1:56" ht="20.100000000000001" customHeight="1" thickBot="1">
      <c r="A186" s="1522"/>
      <c r="B186" s="1512"/>
      <c r="C186" s="16">
        <v>2029</v>
      </c>
      <c r="D186" s="268"/>
      <c r="E186" s="1322"/>
      <c r="F186" s="214"/>
      <c r="G186" s="204"/>
      <c r="H186" s="52">
        <f t="shared" si="111"/>
        <v>0</v>
      </c>
      <c r="I186" s="1579"/>
      <c r="J186" s="215"/>
      <c r="K186" s="213"/>
      <c r="L186" s="215"/>
      <c r="M186" s="216">
        <f t="shared" si="96"/>
        <v>0</v>
      </c>
      <c r="N186" s="1582"/>
      <c r="O186" s="268"/>
      <c r="P186" s="268"/>
      <c r="Q186" s="268"/>
      <c r="R186" s="270"/>
      <c r="S186" s="162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row>
    <row r="187" spans="1:56" ht="20.100000000000001" customHeight="1">
      <c r="A187" s="1520" t="s">
        <v>55</v>
      </c>
      <c r="B187" s="1731" t="s">
        <v>56</v>
      </c>
      <c r="C187" s="197">
        <v>2027</v>
      </c>
      <c r="D187" s="117">
        <v>0</v>
      </c>
      <c r="E187" s="1323"/>
      <c r="F187" s="402"/>
      <c r="G187" s="481"/>
      <c r="H187" s="209">
        <f>E187+F187+G187</f>
        <v>0</v>
      </c>
      <c r="I187" s="1830"/>
      <c r="J187" s="207"/>
      <c r="K187" s="209"/>
      <c r="L187" s="207"/>
      <c r="M187" s="208">
        <f t="shared" si="96"/>
        <v>0</v>
      </c>
      <c r="N187" s="1833"/>
      <c r="O187" s="90">
        <f>J187+E187</f>
        <v>0</v>
      </c>
      <c r="P187" s="87">
        <f t="shared" ref="P187:R187" si="112">K187+F187</f>
        <v>0</v>
      </c>
      <c r="Q187" s="88">
        <f t="shared" si="112"/>
        <v>0</v>
      </c>
      <c r="R187" s="89">
        <f t="shared" si="112"/>
        <v>0</v>
      </c>
      <c r="S187" s="1624"/>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row>
    <row r="188" spans="1:56" ht="20.100000000000001" customHeight="1">
      <c r="A188" s="1521"/>
      <c r="B188" s="1732"/>
      <c r="C188" s="197">
        <v>2028</v>
      </c>
      <c r="D188" s="119"/>
      <c r="E188" s="1324"/>
      <c r="F188" s="403"/>
      <c r="G188" s="158"/>
      <c r="H188" s="213">
        <f t="shared" ref="H188:H189" si="113">E188+F188+G188</f>
        <v>0</v>
      </c>
      <c r="I188" s="1831"/>
      <c r="J188" s="211"/>
      <c r="K188" s="213"/>
      <c r="L188" s="211"/>
      <c r="M188" s="212">
        <f t="shared" si="96"/>
        <v>0</v>
      </c>
      <c r="N188" s="1834"/>
      <c r="O188" s="90"/>
      <c r="P188" s="87"/>
      <c r="Q188" s="91"/>
      <c r="R188" s="109"/>
      <c r="S188" s="1625"/>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row>
    <row r="189" spans="1:56" ht="20.100000000000001" customHeight="1" thickBot="1">
      <c r="A189" s="1522"/>
      <c r="B189" s="1733"/>
      <c r="C189" s="16">
        <v>2029</v>
      </c>
      <c r="D189" s="268"/>
      <c r="E189" s="1325"/>
      <c r="F189" s="404"/>
      <c r="G189" s="1275"/>
      <c r="H189" s="217">
        <f t="shared" si="113"/>
        <v>0</v>
      </c>
      <c r="I189" s="1832"/>
      <c r="J189" s="215"/>
      <c r="K189" s="213"/>
      <c r="L189" s="215"/>
      <c r="M189" s="216">
        <f t="shared" si="96"/>
        <v>0</v>
      </c>
      <c r="N189" s="1835"/>
      <c r="O189" s="96"/>
      <c r="P189" s="93"/>
      <c r="Q189" s="94"/>
      <c r="R189" s="110"/>
      <c r="S189" s="1626"/>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row>
    <row r="190" spans="1:56" ht="20.100000000000001" customHeight="1">
      <c r="A190" s="1520" t="s">
        <v>57</v>
      </c>
      <c r="B190" s="1510" t="s">
        <v>58</v>
      </c>
      <c r="C190" s="197">
        <v>2027</v>
      </c>
      <c r="D190" s="117">
        <v>0</v>
      </c>
      <c r="E190" s="1317"/>
      <c r="F190" s="209"/>
      <c r="G190" s="117">
        <v>7300</v>
      </c>
      <c r="H190" s="208">
        <f>E190+F190+G190</f>
        <v>7300</v>
      </c>
      <c r="I190" s="1516" t="s">
        <v>345</v>
      </c>
      <c r="J190" s="50"/>
      <c r="K190" s="117"/>
      <c r="L190" s="118">
        <v>400000</v>
      </c>
      <c r="M190" s="207">
        <f t="shared" si="96"/>
        <v>400000</v>
      </c>
      <c r="N190" s="1516" t="s">
        <v>349</v>
      </c>
      <c r="O190" s="90">
        <f>J190+E190</f>
        <v>0</v>
      </c>
      <c r="P190" s="87">
        <f t="shared" ref="P190:Q190" si="114">K190+F190</f>
        <v>0</v>
      </c>
      <c r="Q190" s="88">
        <f t="shared" si="114"/>
        <v>407300</v>
      </c>
      <c r="R190" s="89">
        <f>M190+H190</f>
        <v>407300</v>
      </c>
      <c r="S190" s="1624"/>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row>
    <row r="191" spans="1:56" ht="20.100000000000001" customHeight="1">
      <c r="A191" s="1521"/>
      <c r="B191" s="1511"/>
      <c r="C191" s="197">
        <v>2028</v>
      </c>
      <c r="D191" s="119"/>
      <c r="E191" s="1318"/>
      <c r="F191" s="213"/>
      <c r="G191" s="119"/>
      <c r="H191" s="212">
        <f t="shared" ref="H191:H192" si="115">E191+F191+G191</f>
        <v>0</v>
      </c>
      <c r="I191" s="1517"/>
      <c r="J191" s="51"/>
      <c r="K191" s="51"/>
      <c r="L191" s="486"/>
      <c r="M191" s="486">
        <f t="shared" si="96"/>
        <v>0</v>
      </c>
      <c r="N191" s="1517"/>
      <c r="O191" s="92"/>
      <c r="P191" s="87"/>
      <c r="Q191" s="91"/>
      <c r="R191" s="109"/>
      <c r="S191" s="1625"/>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row>
    <row r="192" spans="1:56" ht="29.25" customHeight="1" thickBot="1">
      <c r="A192" s="1522"/>
      <c r="B192" s="1512"/>
      <c r="C192" s="16">
        <v>2029</v>
      </c>
      <c r="D192" s="539"/>
      <c r="E192" s="1319"/>
      <c r="F192" s="213"/>
      <c r="G192" s="268"/>
      <c r="H192" s="216">
        <f t="shared" si="115"/>
        <v>0</v>
      </c>
      <c r="I192" s="1518"/>
      <c r="J192" s="52"/>
      <c r="K192" s="52"/>
      <c r="L192" s="218"/>
      <c r="M192" s="218">
        <f t="shared" si="96"/>
        <v>0</v>
      </c>
      <c r="N192" s="1518"/>
      <c r="O192" s="96"/>
      <c r="P192" s="93"/>
      <c r="Q192" s="94"/>
      <c r="R192" s="110"/>
      <c r="S192" s="1626"/>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row>
    <row r="193" spans="1:56" ht="20.100000000000001" customHeight="1">
      <c r="A193" s="1520" t="s">
        <v>127</v>
      </c>
      <c r="B193" s="1731" t="s">
        <v>155</v>
      </c>
      <c r="C193" s="197">
        <v>2027</v>
      </c>
      <c r="D193" s="117">
        <v>0</v>
      </c>
      <c r="E193" s="1326"/>
      <c r="F193" s="206"/>
      <c r="G193" s="118"/>
      <c r="H193" s="118">
        <f>E193+F193+G193</f>
        <v>0</v>
      </c>
      <c r="I193" s="1751"/>
      <c r="J193" s="206"/>
      <c r="K193" s="206"/>
      <c r="L193" s="118"/>
      <c r="M193" s="207">
        <f t="shared" si="96"/>
        <v>0</v>
      </c>
      <c r="N193" s="1724"/>
      <c r="O193" s="90">
        <f>J193+E193</f>
        <v>0</v>
      </c>
      <c r="P193" s="87">
        <f t="shared" ref="P193:R193" si="116">K193+F193</f>
        <v>0</v>
      </c>
      <c r="Q193" s="88">
        <f t="shared" si="116"/>
        <v>0</v>
      </c>
      <c r="R193" s="89">
        <f t="shared" si="116"/>
        <v>0</v>
      </c>
      <c r="S193" s="1624"/>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row>
    <row r="194" spans="1:56" ht="20.100000000000001" customHeight="1">
      <c r="A194" s="1521"/>
      <c r="B194" s="1732"/>
      <c r="C194" s="197">
        <v>2028</v>
      </c>
      <c r="D194" s="119"/>
      <c r="E194" s="1321"/>
      <c r="F194" s="210"/>
      <c r="G194" s="120"/>
      <c r="H194" s="51">
        <f t="shared" ref="H194:H195" si="117">E194+F194+G194</f>
        <v>0</v>
      </c>
      <c r="I194" s="1752"/>
      <c r="J194" s="201"/>
      <c r="K194" s="200"/>
      <c r="L194" s="200"/>
      <c r="M194" s="211">
        <f t="shared" si="96"/>
        <v>0</v>
      </c>
      <c r="N194" s="1725"/>
      <c r="O194" s="92"/>
      <c r="P194" s="87"/>
      <c r="Q194" s="91"/>
      <c r="R194" s="109"/>
      <c r="S194" s="1625"/>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row>
    <row r="195" spans="1:56" ht="20.100000000000001" customHeight="1" thickBot="1">
      <c r="A195" s="1522"/>
      <c r="B195" s="1733"/>
      <c r="C195" s="16">
        <v>2029</v>
      </c>
      <c r="D195" s="268"/>
      <c r="E195" s="1322"/>
      <c r="F195" s="214"/>
      <c r="G195" s="204"/>
      <c r="H195" s="52">
        <f t="shared" si="117"/>
        <v>0</v>
      </c>
      <c r="I195" s="1753"/>
      <c r="J195" s="203"/>
      <c r="K195" s="202"/>
      <c r="L195" s="202"/>
      <c r="M195" s="219">
        <f t="shared" si="96"/>
        <v>0</v>
      </c>
      <c r="N195" s="1726"/>
      <c r="O195" s="96"/>
      <c r="P195" s="93"/>
      <c r="Q195" s="94"/>
      <c r="R195" s="110"/>
      <c r="S195" s="1626"/>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row>
    <row r="196" spans="1:56" ht="20.100000000000001" customHeight="1" thickBot="1">
      <c r="A196" s="47">
        <v>15</v>
      </c>
      <c r="B196" s="17" t="s">
        <v>59</v>
      </c>
      <c r="C196" s="18"/>
      <c r="D196" s="148"/>
      <c r="E196" s="1060"/>
      <c r="F196" s="156"/>
      <c r="G196" s="156"/>
      <c r="H196" s="533"/>
      <c r="I196" s="968"/>
      <c r="J196" s="1122"/>
      <c r="K196" s="141"/>
      <c r="L196" s="141"/>
      <c r="M196" s="141"/>
      <c r="N196" s="166"/>
      <c r="O196" s="142"/>
      <c r="P196" s="142"/>
      <c r="Q196" s="142"/>
      <c r="R196" s="142"/>
      <c r="S196" s="167"/>
    </row>
    <row r="197" spans="1:56" ht="20.100000000000001" customHeight="1">
      <c r="A197" s="19" t="s">
        <v>43</v>
      </c>
      <c r="B197" s="53" t="s">
        <v>60</v>
      </c>
      <c r="C197" s="178">
        <v>2027</v>
      </c>
      <c r="D197" s="501" t="s">
        <v>350</v>
      </c>
      <c r="E197" s="1328"/>
      <c r="F197" s="1328">
        <v>3500</v>
      </c>
      <c r="G197" s="1328">
        <v>2000</v>
      </c>
      <c r="H197" s="904">
        <f>E197+F197+G197</f>
        <v>5500</v>
      </c>
      <c r="I197" s="1516" t="s">
        <v>351</v>
      </c>
      <c r="J197" s="604">
        <v>55500</v>
      </c>
      <c r="K197" s="118">
        <v>32400</v>
      </c>
      <c r="L197" s="209">
        <v>44000</v>
      </c>
      <c r="M197" s="256">
        <f>J197+K197+L197</f>
        <v>131900</v>
      </c>
      <c r="N197" s="1516" t="s">
        <v>352</v>
      </c>
      <c r="O197" s="90">
        <f>J197+E197</f>
        <v>55500</v>
      </c>
      <c r="P197" s="87">
        <f>K197+F197</f>
        <v>35900</v>
      </c>
      <c r="Q197" s="101">
        <f>L197+G197</f>
        <v>46000</v>
      </c>
      <c r="R197" s="121">
        <f>O197+P197+Q197</f>
        <v>137400</v>
      </c>
      <c r="S197" s="30"/>
    </row>
    <row r="198" spans="1:56" ht="20.100000000000001" customHeight="1">
      <c r="A198" s="54" t="s">
        <v>43</v>
      </c>
      <c r="B198" s="55"/>
      <c r="C198" s="179">
        <v>2028</v>
      </c>
      <c r="D198" s="941"/>
      <c r="E198" s="1329"/>
      <c r="F198" s="1330"/>
      <c r="G198" s="1331"/>
      <c r="H198" s="315">
        <f t="shared" ref="H198:H199" si="118">E198+F198+G198</f>
        <v>0</v>
      </c>
      <c r="I198" s="1517"/>
      <c r="J198" s="1337"/>
      <c r="K198" s="1327"/>
      <c r="L198" s="469"/>
      <c r="M198" s="469">
        <f t="shared" ref="M198:M205" si="119">J198+K198+L198</f>
        <v>0</v>
      </c>
      <c r="N198" s="1517"/>
      <c r="O198" s="92"/>
      <c r="P198" s="87"/>
      <c r="Q198" s="122"/>
      <c r="R198" s="471"/>
      <c r="S198" s="33"/>
    </row>
    <row r="199" spans="1:56" ht="89.25" customHeight="1" thickBot="1">
      <c r="A199" s="20" t="s">
        <v>43</v>
      </c>
      <c r="B199" s="56"/>
      <c r="C199" s="180">
        <v>2029</v>
      </c>
      <c r="D199" s="1464"/>
      <c r="E199" s="1332"/>
      <c r="F199" s="1333"/>
      <c r="G199" s="1331"/>
      <c r="H199" s="905">
        <f t="shared" si="118"/>
        <v>0</v>
      </c>
      <c r="I199" s="1518"/>
      <c r="J199" s="1338"/>
      <c r="K199" s="1339"/>
      <c r="L199" s="529"/>
      <c r="M199" s="529">
        <f t="shared" si="119"/>
        <v>0</v>
      </c>
      <c r="N199" s="1518"/>
      <c r="O199" s="96"/>
      <c r="P199" s="93"/>
      <c r="Q199" s="103"/>
      <c r="R199" s="472"/>
      <c r="S199" s="37"/>
    </row>
    <row r="200" spans="1:56" ht="20.100000000000001" customHeight="1">
      <c r="A200" s="19" t="s">
        <v>45</v>
      </c>
      <c r="B200" s="57" t="s">
        <v>61</v>
      </c>
      <c r="C200" s="178">
        <v>2027</v>
      </c>
      <c r="D200" s="941" t="s">
        <v>334</v>
      </c>
      <c r="E200" s="1334"/>
      <c r="F200" s="209"/>
      <c r="G200" s="209"/>
      <c r="H200" s="252">
        <f>E200+F200+G200</f>
        <v>0</v>
      </c>
      <c r="I200" s="1764"/>
      <c r="J200" s="1340"/>
      <c r="K200" s="1341">
        <v>100000</v>
      </c>
      <c r="L200" s="1349">
        <v>3710000</v>
      </c>
      <c r="M200" s="609">
        <f>J200+K200+L200</f>
        <v>3810000</v>
      </c>
      <c r="N200" s="1516" t="s">
        <v>353</v>
      </c>
      <c r="O200" s="681">
        <f>J200+E200</f>
        <v>0</v>
      </c>
      <c r="P200" s="681">
        <f>K200+F200</f>
        <v>100000</v>
      </c>
      <c r="Q200" s="681">
        <f>L200+G200</f>
        <v>3710000</v>
      </c>
      <c r="R200" s="343">
        <f>O200+P200+Q200</f>
        <v>3810000</v>
      </c>
      <c r="S200" s="30"/>
    </row>
    <row r="201" spans="1:56" ht="20.100000000000001" customHeight="1">
      <c r="A201" s="54" t="s">
        <v>45</v>
      </c>
      <c r="B201" s="55"/>
      <c r="C201" s="179">
        <v>2028</v>
      </c>
      <c r="D201" s="941"/>
      <c r="E201" s="1335"/>
      <c r="F201" s="995"/>
      <c r="G201" s="995"/>
      <c r="H201" s="679">
        <f t="shared" ref="H201:H202" si="120">E201+F201+G201</f>
        <v>0</v>
      </c>
      <c r="I201" s="1765"/>
      <c r="J201" s="1342"/>
      <c r="K201" s="1343"/>
      <c r="L201" s="1351"/>
      <c r="M201" s="448">
        <f t="shared" si="119"/>
        <v>0</v>
      </c>
      <c r="N201" s="1517"/>
      <c r="O201" s="90"/>
      <c r="P201" s="90"/>
      <c r="Q201" s="90"/>
      <c r="R201" s="344"/>
      <c r="S201" s="33"/>
    </row>
    <row r="202" spans="1:56" ht="50.25" customHeight="1" thickBot="1">
      <c r="A202" s="20" t="s">
        <v>45</v>
      </c>
      <c r="B202" s="56"/>
      <c r="C202" s="180">
        <v>2029</v>
      </c>
      <c r="D202" s="1464"/>
      <c r="E202" s="1336"/>
      <c r="F202" s="996"/>
      <c r="G202" s="996"/>
      <c r="H202" s="266">
        <f t="shared" si="120"/>
        <v>0</v>
      </c>
      <c r="I202" s="1766"/>
      <c r="J202" s="1344"/>
      <c r="K202" s="1345"/>
      <c r="L202" s="1350"/>
      <c r="M202" s="451">
        <f t="shared" si="119"/>
        <v>0</v>
      </c>
      <c r="N202" s="1518"/>
      <c r="O202" s="342"/>
      <c r="P202" s="342"/>
      <c r="Q202" s="342"/>
      <c r="R202" s="345"/>
      <c r="S202" s="37"/>
    </row>
    <row r="203" spans="1:56" ht="20.100000000000001" customHeight="1">
      <c r="A203" s="19" t="s">
        <v>47</v>
      </c>
      <c r="B203" s="53" t="s">
        <v>62</v>
      </c>
      <c r="C203" s="178">
        <v>2027</v>
      </c>
      <c r="D203" s="941" t="s">
        <v>334</v>
      </c>
      <c r="E203" s="1334"/>
      <c r="F203" s="209"/>
      <c r="G203" s="209"/>
      <c r="H203" s="252">
        <f>E203+F203+G203</f>
        <v>0</v>
      </c>
      <c r="I203" s="1764"/>
      <c r="J203" s="604"/>
      <c r="K203" s="1346"/>
      <c r="L203" s="1341">
        <v>155000</v>
      </c>
      <c r="M203" s="608">
        <f>J203+K203+L203</f>
        <v>155000</v>
      </c>
      <c r="N203" s="1516" t="s">
        <v>354</v>
      </c>
      <c r="O203" s="681">
        <f>J203+E203</f>
        <v>0</v>
      </c>
      <c r="P203" s="681">
        <f>K203+F203</f>
        <v>0</v>
      </c>
      <c r="Q203" s="681">
        <f>L203+G203</f>
        <v>155000</v>
      </c>
      <c r="R203" s="343">
        <f>O203+P203+Q203</f>
        <v>155000</v>
      </c>
      <c r="S203" s="30"/>
    </row>
    <row r="204" spans="1:56" ht="20.100000000000001" customHeight="1">
      <c r="A204" s="54" t="s">
        <v>47</v>
      </c>
      <c r="B204" s="58"/>
      <c r="C204" s="179">
        <v>2028</v>
      </c>
      <c r="D204" s="941"/>
      <c r="E204" s="1335"/>
      <c r="F204" s="995"/>
      <c r="G204" s="995"/>
      <c r="H204" s="679">
        <f t="shared" ref="H204:H205" si="121">E204+F204+G204</f>
        <v>0</v>
      </c>
      <c r="I204" s="1765"/>
      <c r="J204" s="1347"/>
      <c r="K204" s="1337"/>
      <c r="L204" s="29"/>
      <c r="M204" s="122">
        <f t="shared" si="119"/>
        <v>0</v>
      </c>
      <c r="N204" s="1517"/>
      <c r="O204" s="90"/>
      <c r="P204" s="90"/>
      <c r="Q204" s="90"/>
      <c r="R204" s="344"/>
      <c r="S204" s="33"/>
    </row>
    <row r="205" spans="1:56" ht="20.100000000000001" customHeight="1" thickBot="1">
      <c r="A205" s="20" t="s">
        <v>47</v>
      </c>
      <c r="B205" s="59"/>
      <c r="C205" s="180">
        <v>2029</v>
      </c>
      <c r="D205" s="1464"/>
      <c r="E205" s="1336"/>
      <c r="F205" s="996"/>
      <c r="G205" s="996"/>
      <c r="H205" s="266">
        <f t="shared" si="121"/>
        <v>0</v>
      </c>
      <c r="I205" s="1766"/>
      <c r="J205" s="1348"/>
      <c r="K205" s="1345"/>
      <c r="L205" s="36"/>
      <c r="M205" s="103">
        <f t="shared" si="119"/>
        <v>0</v>
      </c>
      <c r="N205" s="1518"/>
      <c r="O205" s="342"/>
      <c r="P205" s="342"/>
      <c r="Q205" s="342"/>
      <c r="R205" s="345"/>
      <c r="S205" s="37"/>
    </row>
    <row r="206" spans="1:56" s="177" customFormat="1" ht="20.100000000000001" customHeight="1" thickBot="1">
      <c r="A206" s="43">
        <v>16</v>
      </c>
      <c r="B206" s="176" t="s">
        <v>63</v>
      </c>
      <c r="C206" s="72"/>
      <c r="D206" s="72"/>
      <c r="E206" s="1068"/>
      <c r="F206" s="72"/>
      <c r="G206" s="938"/>
      <c r="H206" s="72"/>
      <c r="I206" s="969"/>
      <c r="J206" s="1068"/>
      <c r="K206" s="72"/>
      <c r="L206" s="72"/>
      <c r="M206" s="72"/>
      <c r="N206" s="72"/>
      <c r="O206" s="72"/>
      <c r="P206" s="72"/>
      <c r="Q206" s="72"/>
      <c r="R206" s="72"/>
      <c r="S206" s="72"/>
      <c r="T206" s="850"/>
      <c r="U206" s="850"/>
      <c r="V206" s="850"/>
      <c r="W206" s="850"/>
      <c r="X206" s="850"/>
      <c r="Y206" s="850"/>
      <c r="Z206" s="850"/>
      <c r="AA206" s="850"/>
      <c r="AB206" s="850"/>
      <c r="AC206" s="850"/>
      <c r="AD206" s="850"/>
      <c r="AE206" s="850"/>
      <c r="AF206" s="850"/>
      <c r="AG206" s="850"/>
      <c r="AH206" s="850"/>
      <c r="AI206" s="850"/>
      <c r="AJ206" s="850"/>
      <c r="AK206" s="850"/>
      <c r="AL206" s="850"/>
      <c r="AM206" s="850"/>
      <c r="AN206" s="850"/>
      <c r="AO206" s="850"/>
      <c r="AP206" s="850"/>
      <c r="AQ206" s="850"/>
      <c r="AR206" s="850"/>
      <c r="AS206" s="850"/>
      <c r="AT206" s="850"/>
      <c r="AU206" s="850"/>
      <c r="AV206" s="850"/>
      <c r="AW206" s="850"/>
      <c r="AX206" s="850"/>
      <c r="AY206" s="850"/>
      <c r="AZ206" s="850"/>
      <c r="BA206" s="850"/>
      <c r="BB206" s="850"/>
      <c r="BC206" s="850"/>
      <c r="BD206" s="850"/>
    </row>
    <row r="207" spans="1:56" ht="20.100000000000001" customHeight="1">
      <c r="A207" s="430" t="s">
        <v>43</v>
      </c>
      <c r="B207" s="1510" t="s">
        <v>64</v>
      </c>
      <c r="C207" s="178">
        <v>2027</v>
      </c>
      <c r="D207" s="696">
        <v>0</v>
      </c>
      <c r="E207" s="1199">
        <v>12885</v>
      </c>
      <c r="F207" s="1200">
        <v>162666</v>
      </c>
      <c r="G207" s="1201">
        <v>82819</v>
      </c>
      <c r="H207" s="127">
        <f>SUM(E207:G207)</f>
        <v>258370</v>
      </c>
      <c r="I207" s="1615" t="s">
        <v>287</v>
      </c>
      <c r="J207" s="1197">
        <v>0</v>
      </c>
      <c r="K207" s="1197"/>
      <c r="L207" s="1198">
        <v>165300</v>
      </c>
      <c r="M207" s="127">
        <f>SUM(J207:L207)</f>
        <v>165300</v>
      </c>
      <c r="N207" s="1562" t="s">
        <v>282</v>
      </c>
      <c r="O207" s="90">
        <f>J207+E207</f>
        <v>12885</v>
      </c>
      <c r="P207" s="87">
        <f t="shared" ref="P207:Q221" si="122">K207+F207</f>
        <v>162666</v>
      </c>
      <c r="Q207" s="101">
        <f t="shared" si="122"/>
        <v>248119</v>
      </c>
      <c r="R207" s="121">
        <f>SUM(O207:Q207)</f>
        <v>423670</v>
      </c>
      <c r="S207" s="1612"/>
    </row>
    <row r="208" spans="1:56" ht="20.100000000000001" customHeight="1">
      <c r="A208" s="431" t="s">
        <v>43</v>
      </c>
      <c r="B208" s="1511"/>
      <c r="C208" s="179">
        <v>2028</v>
      </c>
      <c r="D208" s="87"/>
      <c r="E208" s="1202"/>
      <c r="F208" s="138"/>
      <c r="G208" s="911"/>
      <c r="H208" s="127">
        <f t="shared" ref="H208:H221" si="123">SUM(E208:G208)</f>
        <v>0</v>
      </c>
      <c r="I208" s="1616"/>
      <c r="J208" s="1123"/>
      <c r="K208" s="91"/>
      <c r="L208" s="138"/>
      <c r="M208" s="128">
        <f t="shared" ref="M208:M221" si="124">SUM(J208:L208)</f>
        <v>0</v>
      </c>
      <c r="N208" s="1563"/>
      <c r="O208" s="92">
        <f t="shared" ref="O208:O221" si="125">J208+E208</f>
        <v>0</v>
      </c>
      <c r="P208" s="87">
        <f t="shared" si="122"/>
        <v>0</v>
      </c>
      <c r="Q208" s="122">
        <f t="shared" si="122"/>
        <v>0</v>
      </c>
      <c r="R208" s="631">
        <f t="shared" ref="R208:R221" si="126">SUM(O208:Q208)</f>
        <v>0</v>
      </c>
      <c r="S208" s="1613"/>
    </row>
    <row r="209" spans="1:56" ht="65.25" customHeight="1" thickBot="1">
      <c r="A209" s="432" t="s">
        <v>43</v>
      </c>
      <c r="B209" s="1512"/>
      <c r="C209" s="16">
        <v>2029</v>
      </c>
      <c r="D209" s="93"/>
      <c r="E209" s="1203"/>
      <c r="F209" s="496"/>
      <c r="G209" s="939"/>
      <c r="H209" s="429">
        <f t="shared" si="123"/>
        <v>0</v>
      </c>
      <c r="I209" s="1617"/>
      <c r="J209" s="1124"/>
      <c r="K209" s="94"/>
      <c r="L209" s="95"/>
      <c r="M209" s="129">
        <f t="shared" si="124"/>
        <v>0</v>
      </c>
      <c r="N209" s="1564"/>
      <c r="O209" s="96">
        <f t="shared" si="125"/>
        <v>0</v>
      </c>
      <c r="P209" s="93">
        <f t="shared" si="122"/>
        <v>0</v>
      </c>
      <c r="Q209" s="103">
        <f t="shared" si="122"/>
        <v>0</v>
      </c>
      <c r="R209" s="632">
        <f t="shared" si="126"/>
        <v>0</v>
      </c>
      <c r="S209" s="1614"/>
    </row>
    <row r="210" spans="1:56" ht="20.100000000000001" customHeight="1">
      <c r="A210" s="430" t="s">
        <v>65</v>
      </c>
      <c r="B210" s="1510" t="s">
        <v>66</v>
      </c>
      <c r="C210" s="178">
        <v>2027</v>
      </c>
      <c r="D210" s="427">
        <v>130</v>
      </c>
      <c r="E210" s="1204">
        <v>1278645</v>
      </c>
      <c r="F210" s="1205">
        <v>1721905</v>
      </c>
      <c r="G210" s="1206">
        <v>7640234</v>
      </c>
      <c r="H210" s="428">
        <f t="shared" si="123"/>
        <v>10640784</v>
      </c>
      <c r="I210" s="1615" t="s">
        <v>288</v>
      </c>
      <c r="J210" s="1151">
        <v>520000</v>
      </c>
      <c r="K210" s="424">
        <v>334000</v>
      </c>
      <c r="L210" s="424">
        <v>722000</v>
      </c>
      <c r="M210" s="127">
        <f t="shared" si="124"/>
        <v>1576000</v>
      </c>
      <c r="N210" s="1562" t="s">
        <v>283</v>
      </c>
      <c r="O210" s="90">
        <f>J210+E210</f>
        <v>1798645</v>
      </c>
      <c r="P210" s="87">
        <f t="shared" si="122"/>
        <v>2055905</v>
      </c>
      <c r="Q210" s="101">
        <f t="shared" si="122"/>
        <v>8362234</v>
      </c>
      <c r="R210" s="121">
        <f t="shared" si="126"/>
        <v>12216784</v>
      </c>
      <c r="S210" s="1770"/>
      <c r="X210" s="581"/>
    </row>
    <row r="211" spans="1:56" ht="20.100000000000001" customHeight="1">
      <c r="A211" s="431" t="s">
        <v>65</v>
      </c>
      <c r="B211" s="1511"/>
      <c r="C211" s="179">
        <v>2028</v>
      </c>
      <c r="D211" s="87"/>
      <c r="E211" s="1207"/>
      <c r="F211" s="1208"/>
      <c r="G211" s="1209">
        <v>5144798</v>
      </c>
      <c r="H211" s="127">
        <f t="shared" si="123"/>
        <v>5144798</v>
      </c>
      <c r="I211" s="1616"/>
      <c r="J211" s="1152"/>
      <c r="K211" s="425"/>
      <c r="L211" s="425"/>
      <c r="M211" s="128">
        <f t="shared" si="124"/>
        <v>0</v>
      </c>
      <c r="N211" s="1563"/>
      <c r="O211" s="92">
        <f t="shared" si="125"/>
        <v>0</v>
      </c>
      <c r="P211" s="87">
        <f t="shared" si="122"/>
        <v>0</v>
      </c>
      <c r="Q211" s="122">
        <f t="shared" si="122"/>
        <v>5144798</v>
      </c>
      <c r="R211" s="633">
        <f t="shared" si="126"/>
        <v>5144798</v>
      </c>
      <c r="S211" s="1771"/>
      <c r="U211" s="581"/>
      <c r="V211" s="581"/>
      <c r="X211" s="581"/>
    </row>
    <row r="212" spans="1:56" ht="69" customHeight="1" thickBot="1">
      <c r="A212" s="432" t="s">
        <v>65</v>
      </c>
      <c r="B212" s="1512"/>
      <c r="C212" s="16">
        <v>2029</v>
      </c>
      <c r="D212" s="93"/>
      <c r="E212" s="1210"/>
      <c r="F212" s="1211"/>
      <c r="G212" s="1212">
        <v>5879213</v>
      </c>
      <c r="H212" s="429">
        <f t="shared" si="123"/>
        <v>5879213</v>
      </c>
      <c r="I212" s="1617"/>
      <c r="J212" s="1153"/>
      <c r="K212" s="426"/>
      <c r="L212" s="426"/>
      <c r="M212" s="129">
        <f t="shared" si="124"/>
        <v>0</v>
      </c>
      <c r="N212" s="1564"/>
      <c r="O212" s="96">
        <f t="shared" si="125"/>
        <v>0</v>
      </c>
      <c r="P212" s="93">
        <f t="shared" si="122"/>
        <v>0</v>
      </c>
      <c r="Q212" s="103">
        <f t="shared" si="122"/>
        <v>5879213</v>
      </c>
      <c r="R212" s="634">
        <f t="shared" si="126"/>
        <v>5879213</v>
      </c>
      <c r="S212" s="177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row>
    <row r="213" spans="1:56" ht="20.100000000000001" customHeight="1">
      <c r="A213" s="430" t="s">
        <v>67</v>
      </c>
      <c r="B213" s="1510" t="s">
        <v>68</v>
      </c>
      <c r="C213" s="178">
        <v>2027</v>
      </c>
      <c r="D213" s="87">
        <v>0</v>
      </c>
      <c r="E213" s="1213">
        <v>26018</v>
      </c>
      <c r="F213" s="1214">
        <v>0</v>
      </c>
      <c r="G213" s="1209">
        <v>3017126</v>
      </c>
      <c r="H213" s="127">
        <f t="shared" si="123"/>
        <v>3043144</v>
      </c>
      <c r="I213" s="1615" t="s">
        <v>289</v>
      </c>
      <c r="J213" s="1123"/>
      <c r="K213" s="88"/>
      <c r="L213" s="138">
        <v>585773</v>
      </c>
      <c r="M213" s="127">
        <f t="shared" si="124"/>
        <v>585773</v>
      </c>
      <c r="N213" s="1562" t="s">
        <v>284</v>
      </c>
      <c r="O213" s="90">
        <f t="shared" si="125"/>
        <v>26018</v>
      </c>
      <c r="P213" s="87">
        <f t="shared" si="122"/>
        <v>0</v>
      </c>
      <c r="Q213" s="101">
        <f>L213+G213</f>
        <v>3602899</v>
      </c>
      <c r="R213" s="121">
        <f t="shared" si="126"/>
        <v>3628917</v>
      </c>
      <c r="S213" s="1715"/>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row>
    <row r="214" spans="1:56" ht="20.100000000000001" customHeight="1">
      <c r="A214" s="431" t="s">
        <v>67</v>
      </c>
      <c r="B214" s="1511"/>
      <c r="C214" s="179">
        <v>2028</v>
      </c>
      <c r="D214" s="87"/>
      <c r="E214" s="1026"/>
      <c r="F214" s="497"/>
      <c r="G214" s="911"/>
      <c r="H214" s="127">
        <f t="shared" si="123"/>
        <v>0</v>
      </c>
      <c r="I214" s="1616"/>
      <c r="J214" s="1123"/>
      <c r="K214" s="91"/>
      <c r="L214" s="138"/>
      <c r="M214" s="128">
        <f t="shared" si="124"/>
        <v>0</v>
      </c>
      <c r="N214" s="1563"/>
      <c r="O214" s="92">
        <f t="shared" si="125"/>
        <v>0</v>
      </c>
      <c r="P214" s="87">
        <f t="shared" si="122"/>
        <v>0</v>
      </c>
      <c r="Q214" s="122">
        <f t="shared" si="122"/>
        <v>0</v>
      </c>
      <c r="R214" s="134">
        <f t="shared" si="126"/>
        <v>0</v>
      </c>
      <c r="S214" s="1716"/>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row>
    <row r="215" spans="1:56" ht="54" customHeight="1" thickBot="1">
      <c r="A215" s="432" t="s">
        <v>67</v>
      </c>
      <c r="B215" s="1512"/>
      <c r="C215" s="16">
        <v>2029</v>
      </c>
      <c r="D215" s="93"/>
      <c r="E215" s="1027"/>
      <c r="F215" s="498"/>
      <c r="G215" s="401"/>
      <c r="H215" s="429">
        <f t="shared" si="123"/>
        <v>0</v>
      </c>
      <c r="I215" s="1617"/>
      <c r="J215" s="1124"/>
      <c r="K215" s="94"/>
      <c r="L215" s="95"/>
      <c r="M215" s="129">
        <f t="shared" si="124"/>
        <v>0</v>
      </c>
      <c r="N215" s="1564"/>
      <c r="O215" s="96">
        <f t="shared" si="125"/>
        <v>0</v>
      </c>
      <c r="P215" s="93">
        <f t="shared" si="122"/>
        <v>0</v>
      </c>
      <c r="Q215" s="103">
        <f t="shared" si="122"/>
        <v>0</v>
      </c>
      <c r="R215" s="135">
        <f t="shared" si="126"/>
        <v>0</v>
      </c>
      <c r="S215" s="1717"/>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row>
    <row r="216" spans="1:56" ht="20.100000000000001" customHeight="1">
      <c r="A216" s="430" t="s">
        <v>69</v>
      </c>
      <c r="B216" s="1510" t="s">
        <v>70</v>
      </c>
      <c r="C216" s="178">
        <v>2027</v>
      </c>
      <c r="D216" s="87">
        <v>0</v>
      </c>
      <c r="E216" s="1046">
        <v>67390</v>
      </c>
      <c r="F216" s="497">
        <v>0</v>
      </c>
      <c r="G216" s="87">
        <v>3000</v>
      </c>
      <c r="H216" s="127">
        <f t="shared" si="123"/>
        <v>70390</v>
      </c>
      <c r="I216" s="1615" t="s">
        <v>285</v>
      </c>
      <c r="J216" s="1123"/>
      <c r="K216" s="88"/>
      <c r="L216" s="423"/>
      <c r="M216" s="127">
        <f t="shared" si="124"/>
        <v>0</v>
      </c>
      <c r="N216" s="1731"/>
      <c r="O216" s="90">
        <f t="shared" si="125"/>
        <v>67390</v>
      </c>
      <c r="P216" s="87">
        <f t="shared" si="122"/>
        <v>0</v>
      </c>
      <c r="Q216" s="101">
        <f t="shared" si="122"/>
        <v>3000</v>
      </c>
      <c r="R216" s="121">
        <f t="shared" si="126"/>
        <v>70390</v>
      </c>
      <c r="S216" s="1715"/>
      <c r="W216" s="581"/>
      <c r="X216" s="581"/>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row>
    <row r="217" spans="1:56" ht="20.100000000000001" customHeight="1">
      <c r="A217" s="431" t="s">
        <v>69</v>
      </c>
      <c r="B217" s="1511"/>
      <c r="C217" s="179">
        <v>2028</v>
      </c>
      <c r="D217" s="87"/>
      <c r="E217" s="1026"/>
      <c r="F217" s="497"/>
      <c r="G217" s="911"/>
      <c r="H217" s="127">
        <f t="shared" si="123"/>
        <v>0</v>
      </c>
      <c r="I217" s="1616"/>
      <c r="J217" s="1123"/>
      <c r="K217" s="91"/>
      <c r="L217" s="138"/>
      <c r="M217" s="128">
        <f t="shared" si="124"/>
        <v>0</v>
      </c>
      <c r="N217" s="1732"/>
      <c r="O217" s="92">
        <f t="shared" si="125"/>
        <v>0</v>
      </c>
      <c r="P217" s="87">
        <f t="shared" si="122"/>
        <v>0</v>
      </c>
      <c r="Q217" s="122">
        <f t="shared" si="122"/>
        <v>0</v>
      </c>
      <c r="R217" s="134">
        <f t="shared" si="126"/>
        <v>0</v>
      </c>
      <c r="S217" s="1716"/>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row>
    <row r="218" spans="1:56" ht="20.100000000000001" customHeight="1" thickBot="1">
      <c r="A218" s="432" t="s">
        <v>69</v>
      </c>
      <c r="B218" s="1512"/>
      <c r="C218" s="16">
        <v>2029</v>
      </c>
      <c r="D218" s="93"/>
      <c r="E218" s="1027"/>
      <c r="F218" s="498"/>
      <c r="G218" s="401"/>
      <c r="H218" s="429">
        <f t="shared" si="123"/>
        <v>0</v>
      </c>
      <c r="I218" s="1617"/>
      <c r="J218" s="1124"/>
      <c r="K218" s="94"/>
      <c r="L218" s="95"/>
      <c r="M218" s="129">
        <f t="shared" si="124"/>
        <v>0</v>
      </c>
      <c r="N218" s="1733"/>
      <c r="O218" s="96">
        <f t="shared" si="125"/>
        <v>0</v>
      </c>
      <c r="P218" s="93">
        <f t="shared" si="122"/>
        <v>0</v>
      </c>
      <c r="Q218" s="103">
        <f t="shared" si="122"/>
        <v>0</v>
      </c>
      <c r="R218" s="135">
        <f t="shared" si="126"/>
        <v>0</v>
      </c>
      <c r="S218" s="1717"/>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row>
    <row r="219" spans="1:56" ht="20.100000000000001" customHeight="1">
      <c r="A219" s="430" t="s">
        <v>71</v>
      </c>
      <c r="B219" s="1510" t="s">
        <v>72</v>
      </c>
      <c r="C219" s="178">
        <v>2027</v>
      </c>
      <c r="D219" s="87">
        <v>0</v>
      </c>
      <c r="E219" s="1025">
        <v>9544</v>
      </c>
      <c r="F219" s="497">
        <v>0</v>
      </c>
      <c r="G219" s="87">
        <v>0</v>
      </c>
      <c r="H219" s="127">
        <f t="shared" si="123"/>
        <v>9544</v>
      </c>
      <c r="I219" s="1767" t="s">
        <v>286</v>
      </c>
      <c r="J219" s="1123"/>
      <c r="K219" s="88"/>
      <c r="L219" s="410"/>
      <c r="M219" s="127">
        <f t="shared" si="124"/>
        <v>0</v>
      </c>
      <c r="N219" s="1709"/>
      <c r="O219" s="90">
        <f t="shared" si="125"/>
        <v>9544</v>
      </c>
      <c r="P219" s="87">
        <f t="shared" si="122"/>
        <v>0</v>
      </c>
      <c r="Q219" s="101">
        <f t="shared" si="122"/>
        <v>0</v>
      </c>
      <c r="R219" s="121">
        <f t="shared" si="126"/>
        <v>9544</v>
      </c>
      <c r="S219" s="1612"/>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row>
    <row r="220" spans="1:56" ht="20.100000000000001" customHeight="1">
      <c r="A220" s="431" t="s">
        <v>71</v>
      </c>
      <c r="B220" s="1511"/>
      <c r="C220" s="179">
        <v>2028</v>
      </c>
      <c r="D220" s="87"/>
      <c r="E220" s="1026"/>
      <c r="F220" s="497"/>
      <c r="G220" s="911"/>
      <c r="H220" s="127">
        <f t="shared" si="123"/>
        <v>0</v>
      </c>
      <c r="I220" s="1768"/>
      <c r="J220" s="1123"/>
      <c r="K220" s="91"/>
      <c r="L220" s="138"/>
      <c r="M220" s="128">
        <f t="shared" si="124"/>
        <v>0</v>
      </c>
      <c r="N220" s="1710"/>
      <c r="O220" s="92">
        <f t="shared" si="125"/>
        <v>0</v>
      </c>
      <c r="P220" s="87">
        <f t="shared" si="122"/>
        <v>0</v>
      </c>
      <c r="Q220" s="122">
        <f t="shared" si="122"/>
        <v>0</v>
      </c>
      <c r="R220" s="134">
        <f t="shared" si="126"/>
        <v>0</v>
      </c>
      <c r="S220" s="1613"/>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row>
    <row r="221" spans="1:56" ht="20.100000000000001" customHeight="1" thickBot="1">
      <c r="A221" s="432" t="s">
        <v>71</v>
      </c>
      <c r="B221" s="1512"/>
      <c r="C221" s="16">
        <v>2029</v>
      </c>
      <c r="D221" s="93"/>
      <c r="E221" s="1027"/>
      <c r="F221" s="498"/>
      <c r="G221" s="401"/>
      <c r="H221" s="429">
        <f t="shared" si="123"/>
        <v>0</v>
      </c>
      <c r="I221" s="1769"/>
      <c r="J221" s="1124"/>
      <c r="K221" s="94"/>
      <c r="L221" s="95"/>
      <c r="M221" s="129">
        <f t="shared" si="124"/>
        <v>0</v>
      </c>
      <c r="N221" s="1711"/>
      <c r="O221" s="96">
        <f t="shared" si="125"/>
        <v>0</v>
      </c>
      <c r="P221" s="93">
        <f t="shared" si="122"/>
        <v>0</v>
      </c>
      <c r="Q221" s="103">
        <f t="shared" si="122"/>
        <v>0</v>
      </c>
      <c r="R221" s="135">
        <f t="shared" si="126"/>
        <v>0</v>
      </c>
      <c r="S221" s="1614"/>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row>
    <row r="222" spans="1:56" ht="20.100000000000001" customHeight="1" thickBot="1">
      <c r="A222" s="43">
        <v>17</v>
      </c>
      <c r="B222" s="6" t="s">
        <v>141</v>
      </c>
      <c r="C222" s="49"/>
      <c r="D222" s="115"/>
      <c r="E222" s="1069"/>
      <c r="F222" s="480"/>
      <c r="G222" s="115"/>
      <c r="H222" s="994"/>
      <c r="I222" s="176"/>
      <c r="J222" s="1154"/>
      <c r="K222" s="480"/>
      <c r="L222" s="480"/>
      <c r="M222" s="480"/>
      <c r="N222" s="6"/>
      <c r="O222" s="115"/>
      <c r="P222" s="115"/>
      <c r="Q222" s="112"/>
      <c r="R222" s="116"/>
      <c r="S222" s="837"/>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row>
    <row r="223" spans="1:56" ht="20.100000000000001" customHeight="1">
      <c r="A223" s="1757" t="s">
        <v>43</v>
      </c>
      <c r="B223" s="1758" t="s">
        <v>142</v>
      </c>
      <c r="C223" s="224">
        <v>2027</v>
      </c>
      <c r="D223" s="677">
        <v>0</v>
      </c>
      <c r="E223" s="677">
        <v>20000</v>
      </c>
      <c r="F223" s="677">
        <v>100000</v>
      </c>
      <c r="G223" s="677"/>
      <c r="H223" s="209">
        <f>SUM(E223:G223)</f>
        <v>120000</v>
      </c>
      <c r="I223" s="1538" t="s">
        <v>386</v>
      </c>
      <c r="J223" s="1155"/>
      <c r="K223" s="241"/>
      <c r="L223" s="198"/>
      <c r="M223" s="198">
        <f>SUM(J223:L223)</f>
        <v>0</v>
      </c>
      <c r="N223" s="1827"/>
      <c r="O223" s="117">
        <f t="shared" ref="O223:O243" si="127">J223+E223</f>
        <v>20000</v>
      </c>
      <c r="P223" s="117">
        <f t="shared" ref="P223:P243" si="128">K223+F223</f>
        <v>100000</v>
      </c>
      <c r="Q223" s="117">
        <f t="shared" ref="Q223:Q243" si="129">L223+G223</f>
        <v>0</v>
      </c>
      <c r="R223" s="118">
        <f t="shared" ref="R223:R243" si="130">SUM(O223:Q223)</f>
        <v>120000</v>
      </c>
      <c r="S223" s="1740"/>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row>
    <row r="224" spans="1:56" ht="39.75" customHeight="1">
      <c r="A224" s="1755"/>
      <c r="B224" s="1759"/>
      <c r="C224" s="225">
        <v>2028</v>
      </c>
      <c r="D224" s="435"/>
      <c r="E224" s="435">
        <v>20000</v>
      </c>
      <c r="F224" s="435">
        <v>100000</v>
      </c>
      <c r="G224" s="435"/>
      <c r="H224" s="995">
        <f t="shared" ref="H224:H225" si="131">SUM(E224:G224)</f>
        <v>120000</v>
      </c>
      <c r="I224" s="1539"/>
      <c r="J224" s="1156"/>
      <c r="K224" s="436"/>
      <c r="L224" s="298"/>
      <c r="M224" s="298">
        <f t="shared" ref="M224:M225" si="132">SUM(J224:L224)</f>
        <v>0</v>
      </c>
      <c r="N224" s="1828"/>
      <c r="O224" s="787">
        <f t="shared" si="127"/>
        <v>20000</v>
      </c>
      <c r="P224" s="787">
        <f t="shared" si="128"/>
        <v>100000</v>
      </c>
      <c r="Q224" s="787">
        <f t="shared" si="129"/>
        <v>0</v>
      </c>
      <c r="R224" s="777">
        <f t="shared" si="130"/>
        <v>120000</v>
      </c>
      <c r="S224" s="1741"/>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row>
    <row r="225" spans="1:56" ht="51" customHeight="1" thickBot="1">
      <c r="A225" s="1756"/>
      <c r="B225" s="1760"/>
      <c r="C225" s="21">
        <v>2029</v>
      </c>
      <c r="D225" s="438"/>
      <c r="E225" s="438">
        <v>20000</v>
      </c>
      <c r="F225" s="438">
        <v>100000</v>
      </c>
      <c r="G225" s="438"/>
      <c r="H225" s="996">
        <f t="shared" si="131"/>
        <v>120000</v>
      </c>
      <c r="I225" s="1540"/>
      <c r="J225" s="1157"/>
      <c r="K225" s="439"/>
      <c r="L225" s="299"/>
      <c r="M225" s="299">
        <f t="shared" si="132"/>
        <v>0</v>
      </c>
      <c r="N225" s="1829"/>
      <c r="O225" s="788">
        <f t="shared" si="127"/>
        <v>20000</v>
      </c>
      <c r="P225" s="788">
        <f t="shared" si="128"/>
        <v>100000</v>
      </c>
      <c r="Q225" s="788">
        <f t="shared" si="129"/>
        <v>0</v>
      </c>
      <c r="R225" s="776">
        <f t="shared" si="130"/>
        <v>120000</v>
      </c>
      <c r="S225" s="1742"/>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row>
    <row r="226" spans="1:56" ht="20.100000000000001" customHeight="1">
      <c r="A226" s="1754" t="s">
        <v>143</v>
      </c>
      <c r="B226" s="1762" t="s">
        <v>144</v>
      </c>
      <c r="C226" s="440">
        <v>2027</v>
      </c>
      <c r="D226" s="678">
        <v>0</v>
      </c>
      <c r="E226" s="678">
        <v>971103</v>
      </c>
      <c r="F226" s="678">
        <v>3175628</v>
      </c>
      <c r="G226" s="678">
        <v>6651524</v>
      </c>
      <c r="H226" s="213">
        <f>SUM(E226:G226)</f>
        <v>10798255</v>
      </c>
      <c r="I226" s="1538" t="s">
        <v>385</v>
      </c>
      <c r="J226" s="1158"/>
      <c r="K226" s="200"/>
      <c r="L226" s="201"/>
      <c r="M226" s="201">
        <f>SUM(J226:L226)</f>
        <v>0</v>
      </c>
      <c r="N226" s="1743"/>
      <c r="O226" s="119">
        <f t="shared" si="127"/>
        <v>971103</v>
      </c>
      <c r="P226" s="119">
        <f t="shared" si="128"/>
        <v>3175628</v>
      </c>
      <c r="Q226" s="119">
        <f t="shared" si="129"/>
        <v>6651524</v>
      </c>
      <c r="R226" s="120">
        <f t="shared" si="130"/>
        <v>10798255</v>
      </c>
      <c r="S226" s="1743"/>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row>
    <row r="227" spans="1:56" ht="20.100000000000001" customHeight="1">
      <c r="A227" s="1755"/>
      <c r="B227" s="1759"/>
      <c r="C227" s="225">
        <v>2028</v>
      </c>
      <c r="D227" s="435"/>
      <c r="E227" s="435">
        <v>948045</v>
      </c>
      <c r="F227" s="435">
        <v>3058208</v>
      </c>
      <c r="G227" s="435">
        <v>6837335</v>
      </c>
      <c r="H227" s="213">
        <f t="shared" ref="H227:H231" si="133">SUM(E227:G227)</f>
        <v>10843588</v>
      </c>
      <c r="I227" s="1539"/>
      <c r="J227" s="1156"/>
      <c r="K227" s="412"/>
      <c r="L227" s="298"/>
      <c r="M227" s="298">
        <f t="shared" ref="M227:M234" si="134">SUM(J227:L227)</f>
        <v>0</v>
      </c>
      <c r="N227" s="1741"/>
      <c r="O227" s="787">
        <f t="shared" si="127"/>
        <v>948045</v>
      </c>
      <c r="P227" s="787">
        <f t="shared" si="128"/>
        <v>3058208</v>
      </c>
      <c r="Q227" s="787">
        <f t="shared" si="129"/>
        <v>6837335</v>
      </c>
      <c r="R227" s="777">
        <f t="shared" si="130"/>
        <v>10843588</v>
      </c>
      <c r="S227" s="1741"/>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row>
    <row r="228" spans="1:56" ht="115.5" customHeight="1" thickBot="1">
      <c r="A228" s="1761"/>
      <c r="B228" s="1763"/>
      <c r="C228" s="237">
        <v>2029</v>
      </c>
      <c r="D228" s="441"/>
      <c r="E228" s="441">
        <v>900849</v>
      </c>
      <c r="F228" s="441">
        <v>1676685</v>
      </c>
      <c r="G228" s="441">
        <v>10857499</v>
      </c>
      <c r="H228" s="997">
        <f t="shared" si="133"/>
        <v>13435033</v>
      </c>
      <c r="I228" s="1540"/>
      <c r="J228" s="1159"/>
      <c r="K228" s="442"/>
      <c r="L228" s="443"/>
      <c r="M228" s="443">
        <f t="shared" si="134"/>
        <v>0</v>
      </c>
      <c r="N228" s="1744"/>
      <c r="O228" s="789">
        <f t="shared" si="127"/>
        <v>900849</v>
      </c>
      <c r="P228" s="789">
        <f t="shared" si="128"/>
        <v>1676685</v>
      </c>
      <c r="Q228" s="789">
        <f t="shared" si="129"/>
        <v>10857499</v>
      </c>
      <c r="R228" s="790">
        <f t="shared" si="130"/>
        <v>13435033</v>
      </c>
      <c r="S228" s="1744"/>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row>
    <row r="229" spans="1:56" ht="20.100000000000001" customHeight="1">
      <c r="A229" s="1757" t="s">
        <v>145</v>
      </c>
      <c r="B229" s="1758" t="s">
        <v>146</v>
      </c>
      <c r="C229" s="224">
        <v>2027</v>
      </c>
      <c r="D229" s="677">
        <v>0</v>
      </c>
      <c r="E229" s="677">
        <v>729729</v>
      </c>
      <c r="F229" s="677">
        <v>2134121</v>
      </c>
      <c r="G229" s="677">
        <v>4198826</v>
      </c>
      <c r="H229" s="209">
        <f t="shared" si="133"/>
        <v>7062676</v>
      </c>
      <c r="I229" s="1538" t="s">
        <v>328</v>
      </c>
      <c r="J229" s="1155"/>
      <c r="K229" s="411"/>
      <c r="L229" s="198"/>
      <c r="M229" s="198">
        <f t="shared" si="134"/>
        <v>0</v>
      </c>
      <c r="N229" s="1740"/>
      <c r="O229" s="428">
        <f t="shared" si="127"/>
        <v>729729</v>
      </c>
      <c r="P229" s="428">
        <f t="shared" si="128"/>
        <v>2134121</v>
      </c>
      <c r="Q229" s="428">
        <f t="shared" si="129"/>
        <v>4198826</v>
      </c>
      <c r="R229" s="118">
        <f t="shared" si="130"/>
        <v>7062676</v>
      </c>
      <c r="S229" s="1740"/>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row>
    <row r="230" spans="1:56" ht="20.100000000000001" customHeight="1">
      <c r="A230" s="1755"/>
      <c r="B230" s="1759"/>
      <c r="C230" s="225">
        <v>2028</v>
      </c>
      <c r="D230" s="435"/>
      <c r="E230" s="435">
        <v>725827</v>
      </c>
      <c r="F230" s="435">
        <v>1784944</v>
      </c>
      <c r="G230" s="435">
        <v>3272250</v>
      </c>
      <c r="H230" s="213">
        <f t="shared" si="133"/>
        <v>5783021</v>
      </c>
      <c r="I230" s="1539"/>
      <c r="J230" s="1156"/>
      <c r="K230" s="412"/>
      <c r="L230" s="298"/>
      <c r="M230" s="298">
        <f t="shared" si="134"/>
        <v>0</v>
      </c>
      <c r="N230" s="1741"/>
      <c r="O230" s="128">
        <f t="shared" si="127"/>
        <v>725827</v>
      </c>
      <c r="P230" s="791">
        <f t="shared" si="128"/>
        <v>1784944</v>
      </c>
      <c r="Q230" s="577">
        <f t="shared" si="129"/>
        <v>3272250</v>
      </c>
      <c r="R230" s="777">
        <f t="shared" si="130"/>
        <v>5783021</v>
      </c>
      <c r="S230" s="1741"/>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row>
    <row r="231" spans="1:56" ht="138.75" customHeight="1" thickBot="1">
      <c r="A231" s="1756"/>
      <c r="B231" s="1760"/>
      <c r="C231" s="21">
        <v>2029</v>
      </c>
      <c r="D231" s="438"/>
      <c r="E231" s="438">
        <v>903823</v>
      </c>
      <c r="F231" s="438">
        <v>1141086</v>
      </c>
      <c r="G231" s="438">
        <v>2623377</v>
      </c>
      <c r="H231" s="217">
        <f t="shared" si="133"/>
        <v>4668286</v>
      </c>
      <c r="I231" s="1540"/>
      <c r="J231" s="1157"/>
      <c r="K231" s="413"/>
      <c r="L231" s="299"/>
      <c r="M231" s="299">
        <f t="shared" si="134"/>
        <v>0</v>
      </c>
      <c r="N231" s="1742"/>
      <c r="O231" s="129">
        <f t="shared" si="127"/>
        <v>903823</v>
      </c>
      <c r="P231" s="792">
        <f t="shared" si="128"/>
        <v>1141086</v>
      </c>
      <c r="Q231" s="485">
        <f t="shared" si="129"/>
        <v>2623377</v>
      </c>
      <c r="R231" s="776">
        <f t="shared" si="130"/>
        <v>4668286</v>
      </c>
      <c r="S231" s="1742"/>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row>
    <row r="232" spans="1:56" ht="20.100000000000001" customHeight="1">
      <c r="A232" s="1754" t="s">
        <v>147</v>
      </c>
      <c r="B232" s="1762" t="s">
        <v>148</v>
      </c>
      <c r="C232" s="440">
        <v>2027</v>
      </c>
      <c r="D232" s="678">
        <v>0</v>
      </c>
      <c r="E232" s="677">
        <v>26380</v>
      </c>
      <c r="F232" s="677">
        <v>367805</v>
      </c>
      <c r="G232" s="677"/>
      <c r="H232" s="201">
        <f>SUM(E232:G232)</f>
        <v>394185</v>
      </c>
      <c r="I232" s="1538" t="s">
        <v>387</v>
      </c>
      <c r="J232" s="1158"/>
      <c r="K232" s="200"/>
      <c r="L232" s="201"/>
      <c r="M232" s="201">
        <f t="shared" si="134"/>
        <v>0</v>
      </c>
      <c r="N232" s="1743"/>
      <c r="O232" s="127">
        <f t="shared" si="127"/>
        <v>26380</v>
      </c>
      <c r="P232" s="114">
        <f t="shared" si="128"/>
        <v>367805</v>
      </c>
      <c r="Q232" s="578">
        <f t="shared" si="129"/>
        <v>0</v>
      </c>
      <c r="R232" s="120">
        <f t="shared" si="130"/>
        <v>394185</v>
      </c>
      <c r="S232" s="1743"/>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row>
    <row r="233" spans="1:56" ht="20.100000000000001" customHeight="1">
      <c r="A233" s="1755"/>
      <c r="B233" s="1759"/>
      <c r="C233" s="225">
        <v>2028</v>
      </c>
      <c r="D233" s="435"/>
      <c r="E233" s="435">
        <v>41223</v>
      </c>
      <c r="F233" s="435">
        <v>446974</v>
      </c>
      <c r="G233" s="435"/>
      <c r="H233" s="298">
        <f t="shared" ref="H233:H234" si="135">SUM(E233:G233)</f>
        <v>488197</v>
      </c>
      <c r="I233" s="1539"/>
      <c r="J233" s="1156"/>
      <c r="K233" s="412"/>
      <c r="L233" s="298"/>
      <c r="M233" s="298">
        <f t="shared" si="134"/>
        <v>0</v>
      </c>
      <c r="N233" s="1741"/>
      <c r="O233" s="128">
        <f t="shared" si="127"/>
        <v>41223</v>
      </c>
      <c r="P233" s="791">
        <f t="shared" si="128"/>
        <v>446974</v>
      </c>
      <c r="Q233" s="577">
        <f t="shared" si="129"/>
        <v>0</v>
      </c>
      <c r="R233" s="777">
        <f t="shared" si="130"/>
        <v>488197</v>
      </c>
      <c r="S233" s="1741"/>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row>
    <row r="234" spans="1:56" ht="152.25" customHeight="1" thickBot="1">
      <c r="A234" s="1761"/>
      <c r="B234" s="1763"/>
      <c r="C234" s="237">
        <v>2029</v>
      </c>
      <c r="D234" s="441"/>
      <c r="E234" s="438">
        <v>39960</v>
      </c>
      <c r="F234" s="438">
        <v>429605</v>
      </c>
      <c r="G234" s="438"/>
      <c r="H234" s="443">
        <f t="shared" si="135"/>
        <v>469565</v>
      </c>
      <c r="I234" s="1540"/>
      <c r="J234" s="1159"/>
      <c r="K234" s="442"/>
      <c r="L234" s="443"/>
      <c r="M234" s="443">
        <f t="shared" si="134"/>
        <v>0</v>
      </c>
      <c r="N234" s="1744"/>
      <c r="O234" s="793">
        <f t="shared" si="127"/>
        <v>39960</v>
      </c>
      <c r="P234" s="794">
        <f t="shared" si="128"/>
        <v>429605</v>
      </c>
      <c r="Q234" s="795">
        <f t="shared" si="129"/>
        <v>0</v>
      </c>
      <c r="R234" s="790">
        <f t="shared" si="130"/>
        <v>469565</v>
      </c>
      <c r="S234" s="174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row>
    <row r="235" spans="1:56" ht="20.100000000000001" customHeight="1">
      <c r="A235" s="1757" t="s">
        <v>149</v>
      </c>
      <c r="B235" s="1758" t="s">
        <v>150</v>
      </c>
      <c r="C235" s="224">
        <v>2027</v>
      </c>
      <c r="D235" s="677">
        <v>0</v>
      </c>
      <c r="E235" s="677">
        <v>59000</v>
      </c>
      <c r="F235" s="677">
        <v>315235</v>
      </c>
      <c r="G235" s="677">
        <v>220000</v>
      </c>
      <c r="H235" s="198">
        <f>SUM(E235:G235)</f>
        <v>594235</v>
      </c>
      <c r="I235" s="1538" t="s">
        <v>329</v>
      </c>
      <c r="J235" s="1155"/>
      <c r="K235" s="411"/>
      <c r="L235" s="198"/>
      <c r="M235" s="198">
        <f>SUM(J235:L235)</f>
        <v>0</v>
      </c>
      <c r="N235" s="1740"/>
      <c r="O235" s="428">
        <f t="shared" si="127"/>
        <v>59000</v>
      </c>
      <c r="P235" s="685">
        <f t="shared" si="128"/>
        <v>315235</v>
      </c>
      <c r="Q235" s="483">
        <f t="shared" si="129"/>
        <v>220000</v>
      </c>
      <c r="R235" s="118">
        <f t="shared" si="130"/>
        <v>594235</v>
      </c>
      <c r="S235" s="1740"/>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row>
    <row r="236" spans="1:56" ht="31.5" customHeight="1">
      <c r="A236" s="1755"/>
      <c r="B236" s="1759"/>
      <c r="C236" s="225">
        <v>2028</v>
      </c>
      <c r="D236" s="435"/>
      <c r="E236" s="435">
        <v>59000</v>
      </c>
      <c r="F236" s="435"/>
      <c r="G236" s="435"/>
      <c r="H236" s="298">
        <f t="shared" ref="H236:H237" si="136">SUM(E236:G236)</f>
        <v>59000</v>
      </c>
      <c r="I236" s="1539"/>
      <c r="J236" s="1156"/>
      <c r="K236" s="412"/>
      <c r="L236" s="298"/>
      <c r="M236" s="298">
        <f t="shared" ref="M236:M237" si="137">SUM(J236:L236)</f>
        <v>0</v>
      </c>
      <c r="N236" s="1741"/>
      <c r="O236" s="128">
        <f t="shared" si="127"/>
        <v>59000</v>
      </c>
      <c r="P236" s="791">
        <f t="shared" si="128"/>
        <v>0</v>
      </c>
      <c r="Q236" s="577">
        <f t="shared" si="129"/>
        <v>0</v>
      </c>
      <c r="R236" s="777">
        <f t="shared" si="130"/>
        <v>59000</v>
      </c>
      <c r="S236" s="1741"/>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row>
    <row r="237" spans="1:56" ht="60" customHeight="1" thickBot="1">
      <c r="A237" s="1756"/>
      <c r="B237" s="1760"/>
      <c r="C237" s="21">
        <v>2029</v>
      </c>
      <c r="D237" s="438"/>
      <c r="E237" s="438">
        <v>59000</v>
      </c>
      <c r="F237" s="438"/>
      <c r="G237" s="438"/>
      <c r="H237" s="299">
        <f t="shared" si="136"/>
        <v>59000</v>
      </c>
      <c r="I237" s="1540"/>
      <c r="J237" s="1157"/>
      <c r="K237" s="413"/>
      <c r="L237" s="299"/>
      <c r="M237" s="299">
        <f t="shared" si="137"/>
        <v>0</v>
      </c>
      <c r="N237" s="1742"/>
      <c r="O237" s="129">
        <f t="shared" si="127"/>
        <v>59000</v>
      </c>
      <c r="P237" s="792">
        <f t="shared" si="128"/>
        <v>0</v>
      </c>
      <c r="Q237" s="485">
        <f t="shared" si="129"/>
        <v>0</v>
      </c>
      <c r="R237" s="776">
        <f t="shared" si="130"/>
        <v>59000</v>
      </c>
      <c r="S237" s="1742"/>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row>
    <row r="238" spans="1:56" ht="20.100000000000001" customHeight="1">
      <c r="A238" s="1757" t="s">
        <v>151</v>
      </c>
      <c r="B238" s="1758" t="s">
        <v>152</v>
      </c>
      <c r="C238" s="224">
        <v>2027</v>
      </c>
      <c r="D238" s="677">
        <v>0</v>
      </c>
      <c r="E238" s="1304"/>
      <c r="F238" s="677"/>
      <c r="G238" s="677"/>
      <c r="H238" s="198"/>
      <c r="I238" s="1538" t="s">
        <v>292</v>
      </c>
      <c r="J238" s="1155"/>
      <c r="K238" s="411"/>
      <c r="L238" s="198"/>
      <c r="M238" s="69"/>
      <c r="N238" s="1740"/>
      <c r="O238" s="428">
        <f t="shared" si="127"/>
        <v>0</v>
      </c>
      <c r="P238" s="685">
        <f t="shared" si="128"/>
        <v>0</v>
      </c>
      <c r="Q238" s="483">
        <f t="shared" si="129"/>
        <v>0</v>
      </c>
      <c r="R238" s="118">
        <f t="shared" si="130"/>
        <v>0</v>
      </c>
      <c r="S238" s="1740"/>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row>
    <row r="239" spans="1:56" ht="20.100000000000001" customHeight="1">
      <c r="A239" s="1755"/>
      <c r="B239" s="1759"/>
      <c r="C239" s="225">
        <v>2028</v>
      </c>
      <c r="D239" s="435"/>
      <c r="E239" s="1305"/>
      <c r="F239" s="435"/>
      <c r="G239" s="435"/>
      <c r="H239" s="298"/>
      <c r="I239" s="1539"/>
      <c r="J239" s="1156"/>
      <c r="K239" s="412"/>
      <c r="L239" s="298"/>
      <c r="M239" s="434"/>
      <c r="N239" s="1741"/>
      <c r="O239" s="128">
        <f t="shared" si="127"/>
        <v>0</v>
      </c>
      <c r="P239" s="791">
        <f t="shared" si="128"/>
        <v>0</v>
      </c>
      <c r="Q239" s="577">
        <f t="shared" si="129"/>
        <v>0</v>
      </c>
      <c r="R239" s="777">
        <f t="shared" si="130"/>
        <v>0</v>
      </c>
      <c r="S239" s="1741"/>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row>
    <row r="240" spans="1:56" ht="20.100000000000001" customHeight="1" thickBot="1">
      <c r="A240" s="1756"/>
      <c r="B240" s="1760"/>
      <c r="C240" s="21">
        <v>2029</v>
      </c>
      <c r="D240" s="438"/>
      <c r="E240" s="1306"/>
      <c r="F240" s="438"/>
      <c r="G240" s="438"/>
      <c r="H240" s="299"/>
      <c r="I240" s="1540"/>
      <c r="J240" s="1157"/>
      <c r="K240" s="413"/>
      <c r="L240" s="299"/>
      <c r="M240" s="437"/>
      <c r="N240" s="1742"/>
      <c r="O240" s="129">
        <f t="shared" si="127"/>
        <v>0</v>
      </c>
      <c r="P240" s="792">
        <f t="shared" si="128"/>
        <v>0</v>
      </c>
      <c r="Q240" s="485">
        <f t="shared" si="129"/>
        <v>0</v>
      </c>
      <c r="R240" s="776">
        <f t="shared" si="130"/>
        <v>0</v>
      </c>
      <c r="S240" s="1742"/>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row>
    <row r="241" spans="1:56" ht="31.5" customHeight="1">
      <c r="A241" s="1754" t="s">
        <v>153</v>
      </c>
      <c r="B241" s="1743" t="s">
        <v>154</v>
      </c>
      <c r="C241" s="440">
        <v>2027</v>
      </c>
      <c r="D241" s="678">
        <v>0</v>
      </c>
      <c r="E241" s="677">
        <v>17736</v>
      </c>
      <c r="F241" s="678">
        <v>42239</v>
      </c>
      <c r="G241" s="678">
        <v>3107000</v>
      </c>
      <c r="H241" s="213">
        <f>SUM(E241:G241)</f>
        <v>3166975</v>
      </c>
      <c r="I241" s="1538" t="s">
        <v>330</v>
      </c>
      <c r="J241" s="1158"/>
      <c r="K241" s="200"/>
      <c r="L241" s="201"/>
      <c r="M241" s="171">
        <f>SUM(J241:L241)</f>
        <v>0</v>
      </c>
      <c r="N241" s="1743"/>
      <c r="O241" s="127">
        <f t="shared" si="127"/>
        <v>17736</v>
      </c>
      <c r="P241" s="114">
        <f t="shared" si="128"/>
        <v>42239</v>
      </c>
      <c r="Q241" s="578">
        <f t="shared" si="129"/>
        <v>3107000</v>
      </c>
      <c r="R241" s="120">
        <f t="shared" si="130"/>
        <v>3166975</v>
      </c>
      <c r="S241" s="1743"/>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row>
    <row r="242" spans="1:56" ht="40.5" customHeight="1">
      <c r="A242" s="1755"/>
      <c r="B242" s="1741"/>
      <c r="C242" s="225">
        <v>2028</v>
      </c>
      <c r="D242" s="435"/>
      <c r="E242" s="435">
        <v>17736</v>
      </c>
      <c r="F242" s="435">
        <v>15395</v>
      </c>
      <c r="G242" s="435">
        <v>434200</v>
      </c>
      <c r="H242" s="213">
        <f t="shared" ref="H242:H243" si="138">SUM(E242:G242)</f>
        <v>467331</v>
      </c>
      <c r="I242" s="1539"/>
      <c r="J242" s="1156"/>
      <c r="K242" s="412"/>
      <c r="L242" s="298"/>
      <c r="M242" s="434">
        <f t="shared" ref="M242:M243" si="139">SUM(J242:L242)</f>
        <v>0</v>
      </c>
      <c r="N242" s="1741"/>
      <c r="O242" s="128">
        <f t="shared" si="127"/>
        <v>17736</v>
      </c>
      <c r="P242" s="791">
        <f t="shared" si="128"/>
        <v>15395</v>
      </c>
      <c r="Q242" s="577">
        <f t="shared" si="129"/>
        <v>434200</v>
      </c>
      <c r="R242" s="777">
        <f t="shared" si="130"/>
        <v>467331</v>
      </c>
      <c r="S242" s="1741"/>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row>
    <row r="243" spans="1:56" ht="72" customHeight="1" thickBot="1">
      <c r="A243" s="1756"/>
      <c r="B243" s="1742"/>
      <c r="C243" s="21">
        <v>2029</v>
      </c>
      <c r="D243" s="438"/>
      <c r="E243" s="438">
        <v>17736</v>
      </c>
      <c r="F243" s="438">
        <v>1237</v>
      </c>
      <c r="G243" s="438">
        <v>1485000</v>
      </c>
      <c r="H243" s="213">
        <f t="shared" si="138"/>
        <v>1503973</v>
      </c>
      <c r="I243" s="1540"/>
      <c r="J243" s="1157"/>
      <c r="K243" s="413"/>
      <c r="L243" s="299"/>
      <c r="M243" s="437">
        <f t="shared" si="139"/>
        <v>0</v>
      </c>
      <c r="N243" s="1742"/>
      <c r="O243" s="129">
        <f t="shared" si="127"/>
        <v>17736</v>
      </c>
      <c r="P243" s="792">
        <f t="shared" si="128"/>
        <v>1237</v>
      </c>
      <c r="Q243" s="485">
        <f t="shared" si="129"/>
        <v>1485000</v>
      </c>
      <c r="R243" s="776">
        <f t="shared" si="130"/>
        <v>1503973</v>
      </c>
      <c r="S243" s="1742"/>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row>
    <row r="244" spans="1:56" ht="20.100000000000001" customHeight="1" thickBot="1">
      <c r="A244" s="43">
        <v>18</v>
      </c>
      <c r="B244" s="60" t="s">
        <v>73</v>
      </c>
      <c r="C244" s="45"/>
      <c r="D244" s="159"/>
      <c r="E244" s="1050"/>
      <c r="F244" s="153"/>
      <c r="G244" s="153"/>
      <c r="H244" s="993"/>
      <c r="I244" s="966"/>
      <c r="J244" s="1160"/>
      <c r="K244" s="160"/>
      <c r="L244" s="160"/>
      <c r="M244" s="160"/>
      <c r="N244" s="160"/>
      <c r="O244" s="502"/>
      <c r="P244" s="502"/>
      <c r="Q244" s="502"/>
      <c r="R244" s="502"/>
      <c r="S244" s="836"/>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row>
    <row r="245" spans="1:56" ht="72.75" customHeight="1">
      <c r="A245" s="61"/>
      <c r="B245" s="46" t="s">
        <v>74</v>
      </c>
      <c r="C245" s="178">
        <v>2027</v>
      </c>
      <c r="D245" s="86">
        <v>0</v>
      </c>
      <c r="E245" s="1028"/>
      <c r="F245" s="815">
        <v>177500</v>
      </c>
      <c r="G245" s="941">
        <v>152850</v>
      </c>
      <c r="H245" s="604">
        <f>SUM(E245:G245)</f>
        <v>330350</v>
      </c>
      <c r="I245" s="1553" t="s">
        <v>400</v>
      </c>
      <c r="J245" s="1161"/>
      <c r="K245" s="46"/>
      <c r="L245" s="155">
        <v>250347</v>
      </c>
      <c r="M245" s="136">
        <f>SUM(J245:L245)</f>
        <v>250347</v>
      </c>
      <c r="N245" s="1727" t="s">
        <v>401</v>
      </c>
      <c r="O245" s="127">
        <f t="shared" ref="O245:O247" si="140">J245+E245</f>
        <v>0</v>
      </c>
      <c r="P245" s="114">
        <f t="shared" ref="P245:P247" si="141">K245+F245</f>
        <v>177500</v>
      </c>
      <c r="Q245" s="612">
        <f t="shared" ref="Q245" si="142">L245+G245</f>
        <v>403197</v>
      </c>
      <c r="R245" s="121">
        <f>SUM(O245:Q245)</f>
        <v>580697</v>
      </c>
      <c r="S245" s="1612"/>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row>
    <row r="246" spans="1:56" ht="67.5" customHeight="1">
      <c r="A246" s="61"/>
      <c r="B246" s="46"/>
      <c r="C246" s="179">
        <v>2028</v>
      </c>
      <c r="D246" s="86"/>
      <c r="E246" s="1072"/>
      <c r="F246" s="815">
        <v>206800</v>
      </c>
      <c r="G246" s="942">
        <v>80213</v>
      </c>
      <c r="H246" s="604">
        <f t="shared" ref="H246:H247" si="143">SUM(E246:G246)</f>
        <v>287013</v>
      </c>
      <c r="I246" s="1554"/>
      <c r="J246" s="1161"/>
      <c r="K246" s="46"/>
      <c r="L246" s="155">
        <v>164101</v>
      </c>
      <c r="M246" s="136">
        <f>SUM(J246:L246)</f>
        <v>164101</v>
      </c>
      <c r="N246" s="1563"/>
      <c r="O246" s="128">
        <f t="shared" si="140"/>
        <v>0</v>
      </c>
      <c r="P246" s="114">
        <f t="shared" si="141"/>
        <v>206800</v>
      </c>
      <c r="Q246" s="884">
        <f>L246+G246</f>
        <v>244314</v>
      </c>
      <c r="R246" s="134">
        <f t="shared" ref="R246:R247" si="144">SUM(O246:Q246)</f>
        <v>451114</v>
      </c>
      <c r="S246" s="1613"/>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row>
    <row r="247" spans="1:56" ht="96" customHeight="1" thickBot="1">
      <c r="A247" s="62"/>
      <c r="B247" s="63"/>
      <c r="C247" s="16">
        <v>2029</v>
      </c>
      <c r="D247" s="86"/>
      <c r="E247" s="1073"/>
      <c r="F247" s="816">
        <v>201800</v>
      </c>
      <c r="G247" s="943">
        <v>311283</v>
      </c>
      <c r="H247" s="998">
        <f t="shared" si="143"/>
        <v>513083</v>
      </c>
      <c r="I247" s="1555"/>
      <c r="J247" s="1161"/>
      <c r="K247" s="46"/>
      <c r="L247" s="155">
        <v>2484</v>
      </c>
      <c r="M247" s="136">
        <f>SUM(J247:L247)</f>
        <v>2484</v>
      </c>
      <c r="N247" s="1564"/>
      <c r="O247" s="129">
        <f t="shared" si="140"/>
        <v>0</v>
      </c>
      <c r="P247" s="125">
        <f t="shared" si="141"/>
        <v>201800</v>
      </c>
      <c r="Q247" s="885">
        <f>L247+G247</f>
        <v>313767</v>
      </c>
      <c r="R247" s="135">
        <f t="shared" si="144"/>
        <v>515567</v>
      </c>
      <c r="S247" s="1614"/>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row>
    <row r="248" spans="1:56" ht="20.100000000000001" customHeight="1" thickBot="1">
      <c r="A248" s="43">
        <v>19</v>
      </c>
      <c r="B248" s="60" t="s">
        <v>75</v>
      </c>
      <c r="C248" s="45"/>
      <c r="D248" s="159"/>
      <c r="E248" s="1050"/>
      <c r="F248" s="153"/>
      <c r="G248" s="153"/>
      <c r="H248" s="993"/>
      <c r="I248" s="966"/>
      <c r="J248" s="1160"/>
      <c r="K248" s="160"/>
      <c r="L248" s="160"/>
      <c r="M248" s="160"/>
      <c r="N248" s="160"/>
      <c r="O248" s="152"/>
      <c r="P248" s="152"/>
      <c r="Q248" s="152"/>
      <c r="R248" s="152"/>
      <c r="S248" s="836"/>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row>
    <row r="249" spans="1:56" s="182" customFormat="1" ht="57" customHeight="1">
      <c r="A249" s="367" t="s">
        <v>76</v>
      </c>
      <c r="B249" s="368" t="s">
        <v>77</v>
      </c>
      <c r="C249" s="302">
        <v>2027</v>
      </c>
      <c r="D249" s="369">
        <v>0</v>
      </c>
      <c r="E249" s="1074"/>
      <c r="F249" s="370">
        <v>108497.71799999999</v>
      </c>
      <c r="G249" s="371"/>
      <c r="H249" s="999">
        <f>SUM(E249:F249)</f>
        <v>108497.71799999999</v>
      </c>
      <c r="I249" s="1788" t="s">
        <v>388</v>
      </c>
      <c r="J249" s="1162"/>
      <c r="K249" s="371"/>
      <c r="L249" s="369"/>
      <c r="M249" s="372">
        <f t="shared" ref="M249:M252" si="145">SUM(J249:L249)</f>
        <v>0</v>
      </c>
      <c r="N249" s="368"/>
      <c r="O249" s="353">
        <f t="shared" ref="O249:O252" si="146">J249+E249</f>
        <v>0</v>
      </c>
      <c r="P249" s="283">
        <f t="shared" ref="P249:P252" si="147">K249+F249</f>
        <v>108497.71799999999</v>
      </c>
      <c r="Q249" s="801">
        <f t="shared" ref="Q249:Q252" si="148">L249+G249</f>
        <v>0</v>
      </c>
      <c r="R249" s="373">
        <f>SUM(O249:Q249)</f>
        <v>108497.71799999999</v>
      </c>
      <c r="S249" s="838"/>
    </row>
    <row r="250" spans="1:56" s="182" customFormat="1" ht="47.25" customHeight="1">
      <c r="A250" s="367" t="s">
        <v>78</v>
      </c>
      <c r="B250" s="374" t="s">
        <v>79</v>
      </c>
      <c r="C250" s="306">
        <v>2027</v>
      </c>
      <c r="D250" s="375">
        <v>0</v>
      </c>
      <c r="E250" s="1074"/>
      <c r="F250" s="370">
        <v>40000</v>
      </c>
      <c r="G250" s="376"/>
      <c r="H250" s="999">
        <f>SUM(E250:F250)</f>
        <v>40000</v>
      </c>
      <c r="I250" s="1789"/>
      <c r="J250" s="1163"/>
      <c r="K250" s="376"/>
      <c r="L250" s="375"/>
      <c r="M250" s="372">
        <f t="shared" si="145"/>
        <v>0</v>
      </c>
      <c r="N250" s="374"/>
      <c r="O250" s="358">
        <f t="shared" si="146"/>
        <v>0</v>
      </c>
      <c r="P250" s="283">
        <f t="shared" si="147"/>
        <v>40000</v>
      </c>
      <c r="Q250" s="544">
        <f t="shared" si="148"/>
        <v>0</v>
      </c>
      <c r="R250" s="378">
        <f t="shared" ref="R250:R252" si="149">SUM(O250:Q250)</f>
        <v>40000</v>
      </c>
      <c r="S250" s="839"/>
    </row>
    <row r="251" spans="1:56" s="182" customFormat="1" ht="36.75" customHeight="1">
      <c r="A251" s="367" t="s">
        <v>80</v>
      </c>
      <c r="B251" s="374" t="s">
        <v>81</v>
      </c>
      <c r="C251" s="379">
        <v>2027</v>
      </c>
      <c r="D251" s="375">
        <v>0</v>
      </c>
      <c r="E251" s="1074"/>
      <c r="F251" s="370">
        <v>19387.125</v>
      </c>
      <c r="G251" s="376"/>
      <c r="H251" s="999">
        <f>SUM(E251:F251)</f>
        <v>19387.125</v>
      </c>
      <c r="I251" s="1789"/>
      <c r="J251" s="1163"/>
      <c r="K251" s="376"/>
      <c r="L251" s="375"/>
      <c r="M251" s="372">
        <f t="shared" si="145"/>
        <v>0</v>
      </c>
      <c r="N251" s="374"/>
      <c r="O251" s="358">
        <f t="shared" si="146"/>
        <v>0</v>
      </c>
      <c r="P251" s="803">
        <f t="shared" si="147"/>
        <v>19387.125</v>
      </c>
      <c r="Q251" s="544">
        <f t="shared" si="148"/>
        <v>0</v>
      </c>
      <c r="R251" s="804">
        <f t="shared" si="149"/>
        <v>19387.125</v>
      </c>
      <c r="S251" s="839"/>
    </row>
    <row r="252" spans="1:56" s="182" customFormat="1" ht="75" customHeight="1" thickBot="1">
      <c r="A252" s="367" t="s">
        <v>82</v>
      </c>
      <c r="B252" s="381" t="s">
        <v>83</v>
      </c>
      <c r="C252" s="311">
        <v>2027</v>
      </c>
      <c r="D252" s="369">
        <v>0</v>
      </c>
      <c r="E252" s="1074"/>
      <c r="F252" s="370"/>
      <c r="G252" s="382"/>
      <c r="H252" s="999">
        <f>SUM(E252:G252)</f>
        <v>0</v>
      </c>
      <c r="I252" s="1790"/>
      <c r="J252" s="1164"/>
      <c r="K252" s="382"/>
      <c r="L252" s="369">
        <v>255628</v>
      </c>
      <c r="M252" s="372">
        <f t="shared" si="145"/>
        <v>255628</v>
      </c>
      <c r="N252" s="1485" t="s">
        <v>402</v>
      </c>
      <c r="O252" s="353">
        <f t="shared" si="146"/>
        <v>0</v>
      </c>
      <c r="P252" s="283">
        <f t="shared" si="147"/>
        <v>0</v>
      </c>
      <c r="Q252" s="886">
        <f t="shared" si="148"/>
        <v>255628</v>
      </c>
      <c r="R252" s="802">
        <f t="shared" si="149"/>
        <v>255628</v>
      </c>
      <c r="S252" s="840"/>
    </row>
    <row r="253" spans="1:56" ht="20.100000000000001" customHeight="1" thickBot="1">
      <c r="A253" s="43">
        <v>20</v>
      </c>
      <c r="B253" s="60" t="s">
        <v>84</v>
      </c>
      <c r="C253" s="45"/>
      <c r="D253" s="159"/>
      <c r="E253" s="1050"/>
      <c r="F253" s="160"/>
      <c r="G253" s="152"/>
      <c r="H253" s="907"/>
      <c r="I253" s="1022"/>
      <c r="J253" s="1160"/>
      <c r="K253" s="152"/>
      <c r="L253" s="159"/>
      <c r="M253" s="112"/>
      <c r="N253" s="160"/>
      <c r="O253" s="152"/>
      <c r="P253" s="159"/>
      <c r="Q253" s="159"/>
      <c r="R253" s="159"/>
      <c r="S253" s="836"/>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row>
    <row r="254" spans="1:56" s="182" customFormat="1" ht="20.100000000000001" customHeight="1">
      <c r="A254" s="367" t="s">
        <v>43</v>
      </c>
      <c r="B254" s="897" t="s">
        <v>85</v>
      </c>
      <c r="C254" s="383">
        <v>2027</v>
      </c>
      <c r="D254" s="369">
        <v>0</v>
      </c>
      <c r="E254" s="1074"/>
      <c r="F254" s="370">
        <v>30000</v>
      </c>
      <c r="G254" s="944"/>
      <c r="H254" s="999">
        <f>SUM(E254:G254)</f>
        <v>30000</v>
      </c>
      <c r="I254" s="1785" t="s">
        <v>254</v>
      </c>
      <c r="J254" s="1165"/>
      <c r="K254" s="370"/>
      <c r="L254" s="385"/>
      <c r="M254" s="389"/>
      <c r="N254" s="808"/>
      <c r="O254" s="662">
        <f t="shared" ref="O254:O256" si="150">J254+E254</f>
        <v>0</v>
      </c>
      <c r="P254" s="603">
        <f t="shared" ref="P254:P256" si="151">K254+F254</f>
        <v>30000</v>
      </c>
      <c r="Q254" s="377">
        <f t="shared" ref="Q254:Q256" si="152">L254+G254</f>
        <v>0</v>
      </c>
      <c r="R254" s="809">
        <f t="shared" ref="R254:R256" si="153">SUM(O254:Q254)</f>
        <v>30000</v>
      </c>
      <c r="S254" s="841"/>
    </row>
    <row r="255" spans="1:56" s="182" customFormat="1" ht="20.100000000000001" customHeight="1">
      <c r="A255" s="367" t="s">
        <v>43</v>
      </c>
      <c r="B255" s="897" t="s">
        <v>85</v>
      </c>
      <c r="C255" s="383">
        <v>2028</v>
      </c>
      <c r="D255" s="386"/>
      <c r="E255" s="1075"/>
      <c r="F255" s="386">
        <v>33800</v>
      </c>
      <c r="G255" s="386"/>
      <c r="H255" s="999">
        <f t="shared" ref="H255:H256" si="154">SUM(E255:G255)</f>
        <v>33800</v>
      </c>
      <c r="I255" s="1786"/>
      <c r="J255" s="1166"/>
      <c r="K255" s="388"/>
      <c r="L255" s="506"/>
      <c r="M255" s="806"/>
      <c r="N255" s="808"/>
      <c r="O255" s="282">
        <f t="shared" si="150"/>
        <v>0</v>
      </c>
      <c r="P255" s="807">
        <f t="shared" si="151"/>
        <v>33800</v>
      </c>
      <c r="Q255" s="377">
        <f t="shared" si="152"/>
        <v>0</v>
      </c>
      <c r="R255" s="810">
        <f t="shared" si="153"/>
        <v>33800</v>
      </c>
      <c r="S255" s="841"/>
    </row>
    <row r="256" spans="1:56" s="182" customFormat="1" ht="20.100000000000001" customHeight="1" thickBot="1">
      <c r="A256" s="367" t="s">
        <v>43</v>
      </c>
      <c r="B256" s="897" t="s">
        <v>85</v>
      </c>
      <c r="C256" s="391">
        <v>2029</v>
      </c>
      <c r="D256" s="392"/>
      <c r="E256" s="1076"/>
      <c r="F256" s="387">
        <v>33800</v>
      </c>
      <c r="G256" s="393"/>
      <c r="H256" s="999">
        <f t="shared" si="154"/>
        <v>33800</v>
      </c>
      <c r="I256" s="1787"/>
      <c r="J256" s="1166"/>
      <c r="K256" s="394"/>
      <c r="L256" s="805"/>
      <c r="M256" s="395"/>
      <c r="N256" s="808"/>
      <c r="O256" s="687">
        <f t="shared" si="150"/>
        <v>0</v>
      </c>
      <c r="P256" s="287">
        <f t="shared" si="151"/>
        <v>33800</v>
      </c>
      <c r="Q256" s="688">
        <f t="shared" si="152"/>
        <v>0</v>
      </c>
      <c r="R256" s="811">
        <f t="shared" si="153"/>
        <v>33800</v>
      </c>
      <c r="S256" s="841"/>
    </row>
    <row r="257" spans="1:56" ht="20.100000000000001" customHeight="1" thickBot="1">
      <c r="A257" s="43">
        <v>22</v>
      </c>
      <c r="B257" s="60" t="s">
        <v>194</v>
      </c>
      <c r="C257" s="45"/>
      <c r="D257" s="159"/>
      <c r="E257" s="1050"/>
      <c r="F257" s="160"/>
      <c r="G257" s="152"/>
      <c r="H257" s="907"/>
      <c r="I257" s="1022"/>
      <c r="J257" s="1160"/>
      <c r="K257" s="152"/>
      <c r="L257" s="159"/>
      <c r="M257" s="112"/>
      <c r="N257" s="160"/>
      <c r="O257" s="152"/>
      <c r="P257" s="159"/>
      <c r="Q257" s="153"/>
      <c r="R257" s="60"/>
      <c r="S257" s="836"/>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row>
    <row r="258" spans="1:56" s="182" customFormat="1" ht="64.5" customHeight="1">
      <c r="A258" s="367" t="s">
        <v>195</v>
      </c>
      <c r="B258" s="897" t="s">
        <v>196</v>
      </c>
      <c r="C258" s="383">
        <v>2027</v>
      </c>
      <c r="D258" s="369">
        <v>0</v>
      </c>
      <c r="E258" s="1074">
        <v>2770</v>
      </c>
      <c r="F258" s="384">
        <v>78468</v>
      </c>
      <c r="G258" s="944">
        <v>5545</v>
      </c>
      <c r="H258" s="999">
        <f>SUM(E258:G258)</f>
        <v>86783</v>
      </c>
      <c r="I258" s="1798" t="s">
        <v>403</v>
      </c>
      <c r="J258" s="1167"/>
      <c r="K258" s="503"/>
      <c r="L258" s="385">
        <v>7300</v>
      </c>
      <c r="M258" s="504">
        <f>SUM(J258:L258)</f>
        <v>7300</v>
      </c>
      <c r="N258" s="1791" t="s">
        <v>404</v>
      </c>
      <c r="O258" s="127">
        <f t="shared" ref="O258:O260" si="155">J258+E258</f>
        <v>2770</v>
      </c>
      <c r="P258" s="114">
        <f>K258+F258</f>
        <v>78468</v>
      </c>
      <c r="Q258" s="612">
        <f t="shared" ref="Q258:Q260" si="156">L258+G258</f>
        <v>12845</v>
      </c>
      <c r="R258" s="121">
        <f t="shared" ref="R258:R260" si="157">SUM(O258:Q258)</f>
        <v>94083</v>
      </c>
      <c r="S258" s="842"/>
    </row>
    <row r="259" spans="1:56" s="182" customFormat="1" ht="49.5" customHeight="1">
      <c r="A259" s="367" t="s">
        <v>195</v>
      </c>
      <c r="B259" s="897"/>
      <c r="C259" s="383">
        <v>2028</v>
      </c>
      <c r="D259" s="386"/>
      <c r="E259" s="1075">
        <v>2450</v>
      </c>
      <c r="F259" s="386">
        <v>34818</v>
      </c>
      <c r="G259" s="386">
        <v>12938</v>
      </c>
      <c r="H259" s="999">
        <f>SUM(E259:G259)</f>
        <v>50206</v>
      </c>
      <c r="I259" s="1799"/>
      <c r="J259" s="1166"/>
      <c r="K259" s="505"/>
      <c r="L259" s="506">
        <v>6500</v>
      </c>
      <c r="M259" s="507">
        <f>SUM(J259:L259)</f>
        <v>6500</v>
      </c>
      <c r="N259" s="1792"/>
      <c r="O259" s="128">
        <f t="shared" si="155"/>
        <v>2450</v>
      </c>
      <c r="P259" s="114">
        <f t="shared" ref="P259:P260" si="158">K259+F259</f>
        <v>34818</v>
      </c>
      <c r="Q259" s="884">
        <f t="shared" si="156"/>
        <v>19438</v>
      </c>
      <c r="R259" s="134">
        <f t="shared" si="157"/>
        <v>56706</v>
      </c>
      <c r="S259" s="842"/>
    </row>
    <row r="260" spans="1:56" s="182" customFormat="1" ht="51.75" customHeight="1" thickBot="1">
      <c r="A260" s="367" t="s">
        <v>195</v>
      </c>
      <c r="B260" s="897"/>
      <c r="C260" s="391">
        <v>2029</v>
      </c>
      <c r="D260" s="392"/>
      <c r="E260" s="1077">
        <v>2130</v>
      </c>
      <c r="F260" s="635">
        <v>4450</v>
      </c>
      <c r="G260" s="636">
        <v>9462</v>
      </c>
      <c r="H260" s="1000">
        <f>SUM(E260:G260)</f>
        <v>16042</v>
      </c>
      <c r="I260" s="1799"/>
      <c r="J260" s="1168"/>
      <c r="K260" s="637"/>
      <c r="L260" s="638">
        <v>6500</v>
      </c>
      <c r="M260" s="639">
        <f>SUM(J260:L260)</f>
        <v>6500</v>
      </c>
      <c r="N260" s="1792"/>
      <c r="O260" s="129">
        <f t="shared" si="155"/>
        <v>2130</v>
      </c>
      <c r="P260" s="125">
        <f t="shared" si="158"/>
        <v>4450</v>
      </c>
      <c r="Q260" s="885">
        <f t="shared" si="156"/>
        <v>15962</v>
      </c>
      <c r="R260" s="135">
        <f t="shared" si="157"/>
        <v>22542</v>
      </c>
      <c r="S260" s="842"/>
    </row>
    <row r="261" spans="1:56" ht="20.100000000000001" customHeight="1" thickBot="1">
      <c r="A261" s="43">
        <v>24</v>
      </c>
      <c r="B261" s="45" t="s">
        <v>86</v>
      </c>
      <c r="C261" s="45"/>
      <c r="D261" s="319"/>
      <c r="E261" s="1078"/>
      <c r="F261" s="320"/>
      <c r="G261" s="320"/>
      <c r="H261" s="908"/>
      <c r="I261" s="970"/>
      <c r="J261" s="1169"/>
      <c r="K261" s="321"/>
      <c r="L261" s="321"/>
      <c r="M261" s="322"/>
      <c r="N261" s="323"/>
      <c r="O261" s="152"/>
      <c r="P261" s="159"/>
      <c r="Q261" s="153"/>
      <c r="R261" s="111"/>
      <c r="S261" s="836"/>
    </row>
    <row r="262" spans="1:56" ht="68.25" customHeight="1">
      <c r="A262" s="61"/>
      <c r="B262" s="898" t="s">
        <v>87</v>
      </c>
      <c r="C262" s="178">
        <v>2027</v>
      </c>
      <c r="D262" s="146">
        <v>10</v>
      </c>
      <c r="E262" s="1070">
        <v>35000</v>
      </c>
      <c r="F262" s="508">
        <v>30000</v>
      </c>
      <c r="G262" s="945">
        <v>7800</v>
      </c>
      <c r="H262" s="893">
        <f>SUM(E262:G262)</f>
        <v>72800</v>
      </c>
      <c r="I262" s="1615" t="s">
        <v>405</v>
      </c>
      <c r="J262" s="1032">
        <v>26900</v>
      </c>
      <c r="K262" s="416"/>
      <c r="L262" s="508">
        <v>69200</v>
      </c>
      <c r="M262" s="61">
        <f>SUM(J262:L262)</f>
        <v>96100</v>
      </c>
      <c r="N262" s="1595" t="s">
        <v>406</v>
      </c>
      <c r="O262" s="127">
        <f t="shared" ref="O262:O264" si="159">J262+E262</f>
        <v>61900</v>
      </c>
      <c r="P262" s="114">
        <f t="shared" ref="P262:P264" si="160">K262+F262</f>
        <v>30000</v>
      </c>
      <c r="Q262" s="483">
        <f t="shared" ref="Q262:Q264" si="161">L262+G262</f>
        <v>77000</v>
      </c>
      <c r="R262" s="121">
        <f>SUM(O262:Q262)</f>
        <v>168900</v>
      </c>
      <c r="S262" s="843"/>
    </row>
    <row r="263" spans="1:56" ht="71.25" customHeight="1">
      <c r="A263" s="61"/>
      <c r="B263" s="46"/>
      <c r="C263" s="179">
        <v>2028</v>
      </c>
      <c r="D263" s="146">
        <v>5</v>
      </c>
      <c r="E263" s="1071">
        <v>35000</v>
      </c>
      <c r="F263" s="1471">
        <v>30000</v>
      </c>
      <c r="G263" s="146">
        <v>7800</v>
      </c>
      <c r="H263" s="893">
        <f t="shared" ref="H263:H264" si="162">SUM(E263:G263)</f>
        <v>72800</v>
      </c>
      <c r="I263" s="1796"/>
      <c r="J263" s="1032">
        <v>39300</v>
      </c>
      <c r="K263" s="414"/>
      <c r="L263" s="509">
        <v>106700</v>
      </c>
      <c r="M263" s="61">
        <f t="shared" ref="M263:M264" si="163">SUM(J263:L263)</f>
        <v>146000</v>
      </c>
      <c r="N263" s="1596"/>
      <c r="O263" s="128">
        <f t="shared" si="159"/>
        <v>74300</v>
      </c>
      <c r="P263" s="114">
        <f t="shared" si="160"/>
        <v>30000</v>
      </c>
      <c r="Q263" s="577">
        <f t="shared" si="161"/>
        <v>114500</v>
      </c>
      <c r="R263" s="134">
        <f t="shared" ref="R263:R264" si="164">SUM(O263:Q263)</f>
        <v>218800</v>
      </c>
      <c r="S263" s="843"/>
    </row>
    <row r="264" spans="1:56" ht="82.5" customHeight="1" thickBot="1">
      <c r="A264" s="62"/>
      <c r="B264" s="63"/>
      <c r="C264" s="16">
        <v>2029</v>
      </c>
      <c r="D264" s="146">
        <v>5</v>
      </c>
      <c r="E264" s="1079">
        <v>35000</v>
      </c>
      <c r="F264" s="1471">
        <v>32000</v>
      </c>
      <c r="G264" s="146">
        <v>0</v>
      </c>
      <c r="H264" s="893">
        <f t="shared" si="162"/>
        <v>67000</v>
      </c>
      <c r="I264" s="1797"/>
      <c r="J264" s="1032">
        <v>49200</v>
      </c>
      <c r="K264" s="415"/>
      <c r="L264" s="509">
        <v>11500</v>
      </c>
      <c r="M264" s="61">
        <f t="shared" si="163"/>
        <v>60700</v>
      </c>
      <c r="N264" s="1597"/>
      <c r="O264" s="129">
        <f t="shared" si="159"/>
        <v>84200</v>
      </c>
      <c r="P264" s="125">
        <f t="shared" si="160"/>
        <v>32000</v>
      </c>
      <c r="Q264" s="485">
        <f t="shared" si="161"/>
        <v>11500</v>
      </c>
      <c r="R264" s="135">
        <f t="shared" si="164"/>
        <v>127700</v>
      </c>
      <c r="S264" s="844"/>
      <c r="T264" s="855"/>
    </row>
    <row r="265" spans="1:56" ht="20.100000000000001" customHeight="1" thickBot="1">
      <c r="A265" s="43">
        <v>26</v>
      </c>
      <c r="B265" s="6" t="s">
        <v>242</v>
      </c>
      <c r="C265" s="6"/>
      <c r="D265" s="159"/>
      <c r="E265" s="1080"/>
      <c r="F265" s="159"/>
      <c r="G265" s="946"/>
      <c r="H265" s="536"/>
      <c r="I265" s="966"/>
      <c r="J265" s="1150"/>
      <c r="K265" s="157"/>
      <c r="L265" s="159"/>
      <c r="M265" s="112"/>
      <c r="N265" s="165"/>
      <c r="O265" s="157"/>
      <c r="P265" s="159"/>
      <c r="Q265" s="153"/>
      <c r="R265" s="116"/>
      <c r="S265" s="845"/>
      <c r="T265" s="855"/>
    </row>
    <row r="266" spans="1:56" ht="20.100000000000001" customHeight="1">
      <c r="A266" s="1520" t="s">
        <v>43</v>
      </c>
      <c r="B266" s="1559" t="s">
        <v>17</v>
      </c>
      <c r="C266" s="178">
        <v>2027</v>
      </c>
      <c r="D266" s="117">
        <v>0</v>
      </c>
      <c r="E266" s="1065"/>
      <c r="F266" s="206">
        <v>-4000</v>
      </c>
      <c r="G266" s="947"/>
      <c r="H266" s="50">
        <f t="shared" ref="H266:H268" si="165">SUM(E266:G266)</f>
        <v>-4000</v>
      </c>
      <c r="I266" s="1504" t="s">
        <v>389</v>
      </c>
      <c r="J266" s="1065"/>
      <c r="K266" s="50"/>
      <c r="L266" s="206"/>
      <c r="M266" s="206">
        <f t="shared" ref="M266:M277" si="166">SUM(J266:L266)</f>
        <v>0</v>
      </c>
      <c r="N266" s="1731"/>
      <c r="O266" s="69">
        <f t="shared" ref="O266:O277" si="167">J266+E266</f>
        <v>0</v>
      </c>
      <c r="P266" s="241">
        <f t="shared" ref="P266:P277" si="168">K266+F266</f>
        <v>-4000</v>
      </c>
      <c r="Q266" s="241">
        <f t="shared" ref="Q266:Q277" si="169">L266+G266</f>
        <v>0</v>
      </c>
      <c r="R266" s="206">
        <f t="shared" ref="R266:R277" si="170">SUM(O266:Q266)</f>
        <v>-4000</v>
      </c>
      <c r="S266" s="50"/>
      <c r="T266" s="854"/>
    </row>
    <row r="267" spans="1:56" ht="27.75" customHeight="1">
      <c r="A267" s="1521"/>
      <c r="B267" s="1560"/>
      <c r="C267" s="179">
        <v>2028</v>
      </c>
      <c r="D267" s="119"/>
      <c r="E267" s="1066"/>
      <c r="F267" s="210">
        <v>-4000</v>
      </c>
      <c r="G267" s="616"/>
      <c r="H267" s="51">
        <f t="shared" si="165"/>
        <v>-4000</v>
      </c>
      <c r="I267" s="1734"/>
      <c r="J267" s="1066"/>
      <c r="K267" s="51"/>
      <c r="L267" s="210"/>
      <c r="M267" s="210">
        <f t="shared" si="166"/>
        <v>0</v>
      </c>
      <c r="N267" s="1732"/>
      <c r="O267" s="171">
        <f t="shared" si="167"/>
        <v>0</v>
      </c>
      <c r="P267" s="199">
        <f t="shared" si="168"/>
        <v>-4000</v>
      </c>
      <c r="Q267" s="199">
        <f t="shared" si="169"/>
        <v>0</v>
      </c>
      <c r="R267" s="210">
        <f t="shared" si="170"/>
        <v>-4000</v>
      </c>
      <c r="S267" s="51"/>
      <c r="T267" s="854"/>
    </row>
    <row r="268" spans="1:56" ht="72" customHeight="1" thickBot="1">
      <c r="A268" s="1522"/>
      <c r="B268" s="1561"/>
      <c r="C268" s="16">
        <v>2029</v>
      </c>
      <c r="D268" s="539"/>
      <c r="E268" s="1081"/>
      <c r="F268" s="218">
        <v>-4000</v>
      </c>
      <c r="G268" s="594"/>
      <c r="H268" s="797">
        <f t="shared" si="165"/>
        <v>-4000</v>
      </c>
      <c r="I268" s="1735"/>
      <c r="J268" s="1081"/>
      <c r="K268" s="52"/>
      <c r="L268" s="218"/>
      <c r="M268" s="218">
        <f t="shared" si="166"/>
        <v>0</v>
      </c>
      <c r="N268" s="1733"/>
      <c r="O268" s="798">
        <f t="shared" si="167"/>
        <v>0</v>
      </c>
      <c r="P268" s="433">
        <f t="shared" si="168"/>
        <v>-4000</v>
      </c>
      <c r="Q268" s="433">
        <f t="shared" si="169"/>
        <v>0</v>
      </c>
      <c r="R268" s="218">
        <f t="shared" si="170"/>
        <v>-4000</v>
      </c>
      <c r="S268" s="52"/>
      <c r="T268" s="854"/>
    </row>
    <row r="269" spans="1:56" ht="20.100000000000001" customHeight="1" thickBot="1">
      <c r="A269" s="1520" t="s">
        <v>88</v>
      </c>
      <c r="B269" s="1556" t="s">
        <v>89</v>
      </c>
      <c r="C269" s="178">
        <v>2027</v>
      </c>
      <c r="D269" s="117">
        <v>2</v>
      </c>
      <c r="E269" s="1082">
        <v>0</v>
      </c>
      <c r="F269" s="117">
        <v>10000</v>
      </c>
      <c r="G269" s="934"/>
      <c r="H269" s="118">
        <f t="shared" ref="H269:H277" si="171">SUM(E269:G269)</f>
        <v>10000</v>
      </c>
      <c r="I269" s="1737" t="s">
        <v>390</v>
      </c>
      <c r="J269" s="1110">
        <v>2900</v>
      </c>
      <c r="K269" s="50"/>
      <c r="L269" s="411"/>
      <c r="M269" s="1472">
        <f t="shared" si="166"/>
        <v>2900</v>
      </c>
      <c r="N269" s="1833" t="s">
        <v>256</v>
      </c>
      <c r="O269" s="69">
        <f t="shared" si="167"/>
        <v>2900</v>
      </c>
      <c r="P269" s="481">
        <f t="shared" si="168"/>
        <v>10000</v>
      </c>
      <c r="Q269" s="677">
        <f t="shared" si="169"/>
        <v>0</v>
      </c>
      <c r="R269" s="118">
        <f>SUM(O269:Q269)</f>
        <v>12900</v>
      </c>
      <c r="S269" s="50"/>
      <c r="T269" s="854"/>
    </row>
    <row r="270" spans="1:56" ht="43.5" customHeight="1" thickBot="1">
      <c r="A270" s="1521"/>
      <c r="B270" s="1557"/>
      <c r="C270" s="179">
        <v>2028</v>
      </c>
      <c r="D270" s="119"/>
      <c r="E270" s="1083">
        <v>0</v>
      </c>
      <c r="F270" s="119">
        <v>10000</v>
      </c>
      <c r="G270" s="935"/>
      <c r="H270" s="120">
        <f t="shared" si="171"/>
        <v>10000</v>
      </c>
      <c r="I270" s="1738"/>
      <c r="J270" s="1486">
        <v>2900</v>
      </c>
      <c r="K270" s="51"/>
      <c r="L270" s="210"/>
      <c r="M270" s="1472">
        <f t="shared" si="166"/>
        <v>2900</v>
      </c>
      <c r="N270" s="1834"/>
      <c r="O270" s="171">
        <f t="shared" si="167"/>
        <v>2900</v>
      </c>
      <c r="P270" s="158">
        <f t="shared" si="168"/>
        <v>10000</v>
      </c>
      <c r="Q270" s="678">
        <f t="shared" si="169"/>
        <v>0</v>
      </c>
      <c r="R270" s="119">
        <f t="shared" si="170"/>
        <v>12900</v>
      </c>
      <c r="S270" s="51"/>
      <c r="T270" s="854"/>
    </row>
    <row r="271" spans="1:56" ht="120.75" customHeight="1" thickBot="1">
      <c r="A271" s="1522"/>
      <c r="B271" s="1558"/>
      <c r="C271" s="16">
        <v>2029</v>
      </c>
      <c r="D271" s="539"/>
      <c r="E271" s="1084">
        <v>0</v>
      </c>
      <c r="F271" s="539">
        <v>10000</v>
      </c>
      <c r="G271" s="936"/>
      <c r="H271" s="271">
        <f t="shared" si="171"/>
        <v>10000</v>
      </c>
      <c r="I271" s="1739"/>
      <c r="J271" s="1487">
        <v>2900</v>
      </c>
      <c r="K271" s="52"/>
      <c r="L271" s="218"/>
      <c r="M271" s="1472">
        <f t="shared" si="166"/>
        <v>2900</v>
      </c>
      <c r="N271" s="1835"/>
      <c r="O271" s="798">
        <f t="shared" si="167"/>
        <v>2900</v>
      </c>
      <c r="P271" s="812">
        <f t="shared" si="168"/>
        <v>10000</v>
      </c>
      <c r="Q271" s="205">
        <f t="shared" si="169"/>
        <v>0</v>
      </c>
      <c r="R271" s="539">
        <f t="shared" si="170"/>
        <v>12900</v>
      </c>
      <c r="S271" s="52"/>
      <c r="T271" s="854"/>
    </row>
    <row r="272" spans="1:56" ht="69" customHeight="1">
      <c r="A272" s="1520" t="s">
        <v>31</v>
      </c>
      <c r="B272" s="1559" t="s">
        <v>90</v>
      </c>
      <c r="C272" s="178">
        <v>2027</v>
      </c>
      <c r="D272" s="117">
        <v>0</v>
      </c>
      <c r="E272" s="1067"/>
      <c r="F272" s="117">
        <f>2500+4000</f>
        <v>6500</v>
      </c>
      <c r="G272" s="934">
        <v>30952</v>
      </c>
      <c r="H272" s="118">
        <f t="shared" si="171"/>
        <v>37452</v>
      </c>
      <c r="I272" s="1736" t="s">
        <v>407</v>
      </c>
      <c r="J272" s="1064"/>
      <c r="K272" s="50"/>
      <c r="L272" s="411"/>
      <c r="M272" s="207">
        <f t="shared" si="166"/>
        <v>0</v>
      </c>
      <c r="N272" s="1562"/>
      <c r="O272" s="677">
        <f t="shared" si="167"/>
        <v>0</v>
      </c>
      <c r="P272" s="241">
        <f t="shared" si="168"/>
        <v>6500</v>
      </c>
      <c r="Q272" s="198">
        <f t="shared" si="169"/>
        <v>30952</v>
      </c>
      <c r="R272" s="207">
        <f t="shared" si="170"/>
        <v>37452</v>
      </c>
      <c r="S272" s="50"/>
      <c r="T272" s="854"/>
    </row>
    <row r="273" spans="1:56" ht="42.75" customHeight="1">
      <c r="A273" s="1521"/>
      <c r="B273" s="1560"/>
      <c r="C273" s="179">
        <v>2028</v>
      </c>
      <c r="D273" s="119"/>
      <c r="E273" s="1085"/>
      <c r="F273" s="119">
        <f t="shared" ref="F273:F274" si="172">2500+4000</f>
        <v>6500</v>
      </c>
      <c r="G273" s="935">
        <v>0</v>
      </c>
      <c r="H273" s="120">
        <f t="shared" si="171"/>
        <v>6500</v>
      </c>
      <c r="I273" s="1680"/>
      <c r="J273" s="1066"/>
      <c r="K273" s="51"/>
      <c r="L273" s="200"/>
      <c r="M273" s="210">
        <f t="shared" si="166"/>
        <v>0</v>
      </c>
      <c r="N273" s="1563"/>
      <c r="O273" s="678">
        <f t="shared" si="167"/>
        <v>0</v>
      </c>
      <c r="P273" s="199">
        <f t="shared" si="168"/>
        <v>6500</v>
      </c>
      <c r="Q273" s="120">
        <f t="shared" si="169"/>
        <v>0</v>
      </c>
      <c r="R273" s="210">
        <f t="shared" si="170"/>
        <v>6500</v>
      </c>
      <c r="S273" s="51"/>
      <c r="T273" s="854"/>
    </row>
    <row r="274" spans="1:56" ht="69.75" customHeight="1" thickBot="1">
      <c r="A274" s="1522"/>
      <c r="B274" s="1561"/>
      <c r="C274" s="16">
        <v>2029</v>
      </c>
      <c r="D274" s="539"/>
      <c r="E274" s="1086"/>
      <c r="F274" s="539">
        <f t="shared" si="172"/>
        <v>6500</v>
      </c>
      <c r="G274" s="936">
        <v>0</v>
      </c>
      <c r="H274" s="204">
        <f t="shared" si="171"/>
        <v>6500</v>
      </c>
      <c r="I274" s="1681"/>
      <c r="J274" s="1081"/>
      <c r="K274" s="52"/>
      <c r="L274" s="337"/>
      <c r="M274" s="218">
        <f t="shared" si="166"/>
        <v>0</v>
      </c>
      <c r="N274" s="1564"/>
      <c r="O274" s="205">
        <f t="shared" si="167"/>
        <v>0</v>
      </c>
      <c r="P274" s="433">
        <f t="shared" si="168"/>
        <v>6500</v>
      </c>
      <c r="Q274" s="204">
        <f t="shared" si="169"/>
        <v>0</v>
      </c>
      <c r="R274" s="218">
        <f t="shared" si="170"/>
        <v>6500</v>
      </c>
      <c r="S274" s="52"/>
      <c r="T274" s="854"/>
    </row>
    <row r="275" spans="1:56" s="538" customFormat="1" ht="20.100000000000001" customHeight="1">
      <c r="A275" s="1520">
        <v>6220</v>
      </c>
      <c r="B275" s="1556" t="s">
        <v>164</v>
      </c>
      <c r="C275" s="178">
        <v>2027</v>
      </c>
      <c r="D275" s="117">
        <v>0</v>
      </c>
      <c r="E275" s="1065"/>
      <c r="F275" s="117"/>
      <c r="G275" s="937"/>
      <c r="H275" s="118">
        <f t="shared" si="171"/>
        <v>0</v>
      </c>
      <c r="I275" s="1679"/>
      <c r="J275" s="1065"/>
      <c r="K275" s="117"/>
      <c r="L275" s="411"/>
      <c r="M275" s="207">
        <f t="shared" si="166"/>
        <v>0</v>
      </c>
      <c r="N275" s="1562"/>
      <c r="O275" s="69">
        <f t="shared" si="167"/>
        <v>0</v>
      </c>
      <c r="P275" s="241">
        <f t="shared" si="168"/>
        <v>0</v>
      </c>
      <c r="Q275" s="198">
        <f t="shared" si="169"/>
        <v>0</v>
      </c>
      <c r="R275" s="207">
        <f t="shared" si="170"/>
        <v>0</v>
      </c>
      <c r="S275" s="50"/>
      <c r="T275" s="851"/>
      <c r="U275" s="851"/>
      <c r="V275" s="851"/>
      <c r="W275" s="851"/>
      <c r="X275" s="851"/>
      <c r="Y275" s="851"/>
      <c r="Z275" s="851"/>
      <c r="AA275" s="851"/>
      <c r="AB275" s="851"/>
      <c r="AC275" s="851"/>
      <c r="AD275" s="851"/>
      <c r="AE275" s="851"/>
      <c r="AF275" s="851"/>
      <c r="AG275" s="851"/>
      <c r="AH275" s="851"/>
      <c r="AI275" s="851"/>
      <c r="AJ275" s="851"/>
      <c r="AK275" s="851"/>
      <c r="AL275" s="851"/>
      <c r="AM275" s="851"/>
      <c r="AN275" s="851"/>
      <c r="AO275" s="851"/>
      <c r="AP275" s="851"/>
      <c r="AQ275" s="851"/>
      <c r="AR275" s="851"/>
      <c r="AS275" s="851"/>
      <c r="AT275" s="851"/>
      <c r="AU275" s="851"/>
      <c r="AV275" s="851"/>
      <c r="AW275" s="851"/>
      <c r="AX275" s="851"/>
      <c r="AY275" s="851"/>
      <c r="AZ275" s="851"/>
      <c r="BA275" s="851"/>
      <c r="BB275" s="851"/>
      <c r="BC275" s="851"/>
      <c r="BD275" s="851"/>
    </row>
    <row r="276" spans="1:56" s="538" customFormat="1" ht="20.100000000000001" customHeight="1">
      <c r="A276" s="1521">
        <v>6220</v>
      </c>
      <c r="B276" s="1557"/>
      <c r="C276" s="179">
        <v>2028</v>
      </c>
      <c r="D276" s="119"/>
      <c r="E276" s="1066"/>
      <c r="F276" s="119"/>
      <c r="G276" s="935"/>
      <c r="H276" s="120">
        <f t="shared" si="171"/>
        <v>0</v>
      </c>
      <c r="I276" s="1680"/>
      <c r="J276" s="1066"/>
      <c r="K276" s="51"/>
      <c r="L276" s="200"/>
      <c r="M276" s="211">
        <f t="shared" si="166"/>
        <v>0</v>
      </c>
      <c r="N276" s="1563"/>
      <c r="O276" s="171">
        <f t="shared" si="167"/>
        <v>0</v>
      </c>
      <c r="P276" s="199">
        <f t="shared" si="168"/>
        <v>0</v>
      </c>
      <c r="Q276" s="201">
        <f t="shared" si="169"/>
        <v>0</v>
      </c>
      <c r="R276" s="211">
        <f t="shared" si="170"/>
        <v>0</v>
      </c>
      <c r="S276" s="51"/>
      <c r="T276" s="851"/>
      <c r="U276" s="851"/>
      <c r="V276" s="851"/>
      <c r="W276" s="851"/>
      <c r="X276" s="851"/>
      <c r="Y276" s="851"/>
      <c r="Z276" s="851"/>
      <c r="AA276" s="851"/>
      <c r="AB276" s="851"/>
      <c r="AC276" s="851"/>
      <c r="AD276" s="851"/>
      <c r="AE276" s="851"/>
      <c r="AF276" s="851"/>
      <c r="AG276" s="851"/>
      <c r="AH276" s="851"/>
      <c r="AI276" s="851"/>
      <c r="AJ276" s="851"/>
      <c r="AK276" s="851"/>
      <c r="AL276" s="851"/>
      <c r="AM276" s="851"/>
      <c r="AN276" s="851"/>
      <c r="AO276" s="851"/>
      <c r="AP276" s="851"/>
      <c r="AQ276" s="851"/>
      <c r="AR276" s="851"/>
      <c r="AS276" s="851"/>
      <c r="AT276" s="851"/>
      <c r="AU276" s="851"/>
      <c r="AV276" s="851"/>
      <c r="AW276" s="851"/>
      <c r="AX276" s="851"/>
      <c r="AY276" s="851"/>
      <c r="AZ276" s="851"/>
      <c r="BA276" s="851"/>
      <c r="BB276" s="851"/>
      <c r="BC276" s="851"/>
      <c r="BD276" s="851"/>
    </row>
    <row r="277" spans="1:56" s="538" customFormat="1" ht="20.100000000000001" customHeight="1" thickBot="1">
      <c r="A277" s="1522">
        <v>6220</v>
      </c>
      <c r="B277" s="1558"/>
      <c r="C277" s="16">
        <v>2029</v>
      </c>
      <c r="D277" s="539"/>
      <c r="E277" s="1081"/>
      <c r="F277" s="539"/>
      <c r="G277" s="936"/>
      <c r="H277" s="271">
        <f t="shared" si="171"/>
        <v>0</v>
      </c>
      <c r="I277" s="1681"/>
      <c r="J277" s="1081"/>
      <c r="K277" s="52"/>
      <c r="L277" s="337"/>
      <c r="M277" s="219">
        <f t="shared" si="166"/>
        <v>0</v>
      </c>
      <c r="N277" s="1564"/>
      <c r="O277" s="798">
        <f t="shared" si="167"/>
        <v>0</v>
      </c>
      <c r="P277" s="433">
        <f t="shared" si="168"/>
        <v>0</v>
      </c>
      <c r="Q277" s="205">
        <f t="shared" si="169"/>
        <v>0</v>
      </c>
      <c r="R277" s="539">
        <f t="shared" si="170"/>
        <v>0</v>
      </c>
      <c r="S277" s="52"/>
      <c r="T277" s="851"/>
      <c r="U277" s="851"/>
      <c r="V277" s="851"/>
      <c r="W277" s="851"/>
      <c r="X277" s="851"/>
      <c r="Y277" s="851"/>
      <c r="Z277" s="851"/>
      <c r="AA277" s="851"/>
      <c r="AB277" s="851"/>
      <c r="AC277" s="851"/>
      <c r="AD277" s="851"/>
      <c r="AE277" s="851"/>
      <c r="AF277" s="851"/>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row>
    <row r="278" spans="1:56" ht="20.100000000000001" customHeight="1" thickBot="1">
      <c r="A278" s="43">
        <v>31</v>
      </c>
      <c r="B278" s="45" t="s">
        <v>139</v>
      </c>
      <c r="C278" s="45"/>
      <c r="D278" s="159"/>
      <c r="E278" s="1050"/>
      <c r="F278" s="153"/>
      <c r="G278" s="153"/>
      <c r="H278" s="993"/>
      <c r="I278" s="966"/>
      <c r="J278" s="1170"/>
      <c r="K278" s="152"/>
      <c r="L278" s="159"/>
      <c r="M278" s="112"/>
      <c r="N278" s="170"/>
      <c r="O278" s="152"/>
      <c r="P278" s="159"/>
      <c r="Q278" s="153"/>
      <c r="R278" s="111"/>
      <c r="S278" s="836"/>
    </row>
    <row r="279" spans="1:56" ht="37.5" customHeight="1">
      <c r="A279" s="61"/>
      <c r="B279" s="898" t="s">
        <v>140</v>
      </c>
      <c r="C279" s="178">
        <v>2027</v>
      </c>
      <c r="D279" s="86">
        <v>0</v>
      </c>
      <c r="E279" s="1032"/>
      <c r="F279" s="510">
        <v>8581.2620000000006</v>
      </c>
      <c r="G279" s="508"/>
      <c r="H279" s="1001">
        <f>SUM(E279:G279)</f>
        <v>8581.2620000000006</v>
      </c>
      <c r="I279" s="1553" t="s">
        <v>391</v>
      </c>
      <c r="J279" s="1032"/>
      <c r="K279" s="416"/>
      <c r="L279" s="508"/>
      <c r="M279" s="61">
        <f>SUM(J279:L279)</f>
        <v>0</v>
      </c>
      <c r="N279" s="1721"/>
      <c r="O279" s="90">
        <f t="shared" ref="O279:O281" si="173">J279+E279</f>
        <v>0</v>
      </c>
      <c r="P279" s="87">
        <f t="shared" ref="P279:P281" si="174">K279+F279</f>
        <v>8581.2620000000006</v>
      </c>
      <c r="Q279" s="101">
        <f t="shared" ref="Q279:Q281" si="175">L279+G279</f>
        <v>0</v>
      </c>
      <c r="R279" s="121">
        <f t="shared" ref="R279:R281" si="176">SUM(O279:Q279)</f>
        <v>8581.2620000000006</v>
      </c>
      <c r="S279" s="418"/>
    </row>
    <row r="280" spans="1:56" ht="58.5" customHeight="1">
      <c r="A280" s="61"/>
      <c r="B280" s="46"/>
      <c r="C280" s="179">
        <v>2028</v>
      </c>
      <c r="D280" s="86"/>
      <c r="E280" s="1032"/>
      <c r="F280" s="511">
        <v>3400</v>
      </c>
      <c r="G280" s="508"/>
      <c r="H280" s="1001">
        <f t="shared" ref="H280:H281" si="177">SUM(E280:G280)</f>
        <v>3400</v>
      </c>
      <c r="I280" s="1554"/>
      <c r="J280" s="1032"/>
      <c r="K280" s="414"/>
      <c r="L280" s="509"/>
      <c r="M280" s="61">
        <f t="shared" ref="M280:M285" si="178">SUM(J280:L280)</f>
        <v>0</v>
      </c>
      <c r="N280" s="1722"/>
      <c r="O280" s="92">
        <f t="shared" si="173"/>
        <v>0</v>
      </c>
      <c r="P280" s="87">
        <f t="shared" si="174"/>
        <v>3400</v>
      </c>
      <c r="Q280" s="122">
        <f t="shared" si="175"/>
        <v>0</v>
      </c>
      <c r="R280" s="134">
        <f t="shared" si="176"/>
        <v>3400</v>
      </c>
      <c r="S280" s="168"/>
    </row>
    <row r="281" spans="1:56" ht="114" customHeight="1" thickBot="1">
      <c r="A281" s="62"/>
      <c r="B281" s="63"/>
      <c r="C281" s="16">
        <v>2029</v>
      </c>
      <c r="D281" s="86"/>
      <c r="E281" s="1032"/>
      <c r="F281" s="417">
        <v>3400</v>
      </c>
      <c r="G281" s="508"/>
      <c r="H281" s="1001">
        <f t="shared" si="177"/>
        <v>3400</v>
      </c>
      <c r="I281" s="1555"/>
      <c r="J281" s="1032"/>
      <c r="K281" s="415"/>
      <c r="L281" s="509"/>
      <c r="M281" s="61">
        <f t="shared" si="178"/>
        <v>0</v>
      </c>
      <c r="N281" s="1723"/>
      <c r="O281" s="96">
        <f t="shared" si="173"/>
        <v>0</v>
      </c>
      <c r="P281" s="93">
        <f t="shared" si="174"/>
        <v>3400</v>
      </c>
      <c r="Q281" s="103">
        <f t="shared" si="175"/>
        <v>0</v>
      </c>
      <c r="R281" s="135">
        <f t="shared" si="176"/>
        <v>3400</v>
      </c>
      <c r="S281" s="169"/>
    </row>
    <row r="282" spans="1:56" s="182" customFormat="1" ht="20.100000000000001" customHeight="1" thickBot="1">
      <c r="A282" s="47">
        <v>50</v>
      </c>
      <c r="B282" s="17" t="s">
        <v>93</v>
      </c>
      <c r="C282" s="18"/>
      <c r="D282" s="159"/>
      <c r="E282" s="1060"/>
      <c r="F282" s="156"/>
      <c r="G282" s="156"/>
      <c r="H282" s="907"/>
      <c r="I282" s="968"/>
      <c r="J282" s="1122"/>
      <c r="K282" s="141"/>
      <c r="L282" s="141"/>
      <c r="M282" s="113"/>
      <c r="N282" s="166"/>
      <c r="O282" s="142"/>
      <c r="P282" s="159"/>
      <c r="Q282" s="156"/>
      <c r="R282" s="99"/>
      <c r="S282" s="167"/>
    </row>
    <row r="283" spans="1:56" s="182" customFormat="1" ht="43.5" customHeight="1">
      <c r="A283" s="346">
        <v>1320</v>
      </c>
      <c r="B283" s="303" t="s">
        <v>94</v>
      </c>
      <c r="C283" s="302">
        <v>2027</v>
      </c>
      <c r="D283" s="662" t="s">
        <v>331</v>
      </c>
      <c r="E283" s="560">
        <f>-18900+104120</f>
        <v>85220</v>
      </c>
      <c r="F283" s="560">
        <v>177483</v>
      </c>
      <c r="G283" s="397"/>
      <c r="H283" s="541">
        <f>SUM(E283:G283)</f>
        <v>262703</v>
      </c>
      <c r="I283" s="1538" t="s">
        <v>393</v>
      </c>
      <c r="J283" s="1397">
        <v>18900</v>
      </c>
      <c r="K283" s="275"/>
      <c r="L283" s="397">
        <v>19580</v>
      </c>
      <c r="M283" s="397">
        <f>SUM(J283:L283)</f>
        <v>38480</v>
      </c>
      <c r="N283" s="1568" t="s">
        <v>392</v>
      </c>
      <c r="O283" s="275">
        <f>E283+J283</f>
        <v>104120</v>
      </c>
      <c r="P283" s="279">
        <f t="shared" ref="P283:P285" si="179">F283+K283</f>
        <v>177483</v>
      </c>
      <c r="Q283" s="348">
        <f t="shared" ref="Q283:Q285" si="180">G283+L283</f>
        <v>19580</v>
      </c>
      <c r="R283" s="373">
        <f>O283+P283+Q283</f>
        <v>301183</v>
      </c>
      <c r="S283" s="339"/>
    </row>
    <row r="284" spans="1:56" s="182" customFormat="1" ht="39" customHeight="1">
      <c r="A284" s="307">
        <v>1320</v>
      </c>
      <c r="B284" s="308"/>
      <c r="C284" s="306">
        <v>2028</v>
      </c>
      <c r="D284" s="275"/>
      <c r="E284" s="1307">
        <v>43373</v>
      </c>
      <c r="F284" s="1307">
        <v>166099</v>
      </c>
      <c r="G284" s="398"/>
      <c r="H284" s="909">
        <f t="shared" ref="H284:H285" si="181">SUM(E284:G284)</f>
        <v>209472</v>
      </c>
      <c r="I284" s="1539"/>
      <c r="J284" s="1171"/>
      <c r="K284" s="282"/>
      <c r="L284" s="398">
        <v>12746</v>
      </c>
      <c r="M284" s="398">
        <f t="shared" si="178"/>
        <v>12746</v>
      </c>
      <c r="N284" s="1569"/>
      <c r="O284" s="282">
        <f>E284+J284</f>
        <v>43373</v>
      </c>
      <c r="P284" s="279">
        <f t="shared" si="179"/>
        <v>166099</v>
      </c>
      <c r="Q284" s="377">
        <f t="shared" si="180"/>
        <v>12746</v>
      </c>
      <c r="R284" s="378">
        <f t="shared" ref="R284:R285" si="182">O284+P284+Q284</f>
        <v>222218</v>
      </c>
      <c r="S284" s="340"/>
    </row>
    <row r="285" spans="1:56" s="182" customFormat="1" ht="107.25" customHeight="1" thickBot="1">
      <c r="A285" s="312">
        <v>1320</v>
      </c>
      <c r="B285" s="313"/>
      <c r="C285" s="399">
        <v>2029</v>
      </c>
      <c r="D285" s="687"/>
      <c r="E285" s="1308">
        <v>22662</v>
      </c>
      <c r="F285" s="1308">
        <v>173966</v>
      </c>
      <c r="G285" s="400"/>
      <c r="H285" s="910">
        <f t="shared" si="181"/>
        <v>196628</v>
      </c>
      <c r="I285" s="1540"/>
      <c r="J285" s="1172"/>
      <c r="K285" s="290"/>
      <c r="L285" s="400"/>
      <c r="M285" s="400">
        <f t="shared" si="178"/>
        <v>0</v>
      </c>
      <c r="N285" s="1570"/>
      <c r="O285" s="290">
        <f>E285+J285</f>
        <v>22662</v>
      </c>
      <c r="P285" s="287">
        <f t="shared" si="179"/>
        <v>173966</v>
      </c>
      <c r="Q285" s="360">
        <f t="shared" si="180"/>
        <v>0</v>
      </c>
      <c r="R285" s="380">
        <f t="shared" si="182"/>
        <v>196628</v>
      </c>
      <c r="S285" s="341"/>
    </row>
    <row r="286" spans="1:56" ht="20.100000000000001" customHeight="1" thickBot="1">
      <c r="A286" s="43">
        <v>55</v>
      </c>
      <c r="B286" s="45" t="s">
        <v>95</v>
      </c>
      <c r="C286" s="45"/>
      <c r="D286" s="159"/>
      <c r="E286" s="1080"/>
      <c r="F286" s="159"/>
      <c r="G286" s="946"/>
      <c r="H286" s="907"/>
      <c r="I286" s="966"/>
      <c r="J286" s="1170"/>
      <c r="K286" s="152"/>
      <c r="L286" s="152"/>
      <c r="M286" s="112"/>
      <c r="N286" s="170"/>
      <c r="O286" s="152"/>
      <c r="P286" s="159"/>
      <c r="Q286" s="153"/>
      <c r="R286" s="111"/>
      <c r="S286" s="836"/>
    </row>
    <row r="287" spans="1:56" ht="20.100000000000001" customHeight="1" thickBot="1">
      <c r="A287" s="1510"/>
      <c r="B287" s="1565" t="s">
        <v>96</v>
      </c>
      <c r="C287" s="178">
        <v>2027</v>
      </c>
      <c r="D287" s="85">
        <v>1</v>
      </c>
      <c r="E287" s="1032"/>
      <c r="F287" s="136"/>
      <c r="G287" s="948"/>
      <c r="H287" s="118">
        <f>(E287+F287+G287)</f>
        <v>0</v>
      </c>
      <c r="I287" s="1793"/>
      <c r="J287" s="1173"/>
      <c r="K287" s="221"/>
      <c r="L287" s="220"/>
      <c r="M287" s="132">
        <f t="shared" ref="M287:M299" si="183">SUM(J287:L287)</f>
        <v>0</v>
      </c>
      <c r="N287" s="1728" t="s">
        <v>355</v>
      </c>
      <c r="O287" s="198">
        <f>E286+J285</f>
        <v>0</v>
      </c>
      <c r="P287" s="198">
        <f t="shared" ref="P287:Q289" si="184">F287+K287</f>
        <v>0</v>
      </c>
      <c r="Q287" s="198">
        <f t="shared" si="184"/>
        <v>0</v>
      </c>
      <c r="R287" s="408">
        <f>O287+P287+Q287</f>
        <v>0</v>
      </c>
      <c r="S287" s="50"/>
    </row>
    <row r="288" spans="1:56" ht="20.100000000000001" customHeight="1" thickBot="1">
      <c r="A288" s="1511"/>
      <c r="B288" s="1566"/>
      <c r="C288" s="179">
        <v>2028</v>
      </c>
      <c r="D288" s="85"/>
      <c r="E288" s="1032"/>
      <c r="F288" s="136"/>
      <c r="G288" s="948"/>
      <c r="H288" s="120">
        <f>E288+F288+G288</f>
        <v>0</v>
      </c>
      <c r="I288" s="1794"/>
      <c r="J288" s="1173"/>
      <c r="K288" s="221"/>
      <c r="L288" s="220"/>
      <c r="M288" s="132">
        <f t="shared" si="183"/>
        <v>0</v>
      </c>
      <c r="N288" s="1729"/>
      <c r="O288" s="198">
        <f>J288+E288</f>
        <v>0</v>
      </c>
      <c r="P288" s="198">
        <f t="shared" si="184"/>
        <v>0</v>
      </c>
      <c r="Q288" s="198">
        <f t="shared" si="184"/>
        <v>0</v>
      </c>
      <c r="R288" s="408">
        <f>O288+P288+Q288</f>
        <v>0</v>
      </c>
      <c r="S288" s="51"/>
    </row>
    <row r="289" spans="1:56" ht="20.100000000000001" customHeight="1" thickBot="1">
      <c r="A289" s="1512"/>
      <c r="B289" s="1567"/>
      <c r="C289" s="16">
        <v>2029</v>
      </c>
      <c r="D289" s="85"/>
      <c r="E289" s="1033"/>
      <c r="F289" s="611"/>
      <c r="G289" s="949"/>
      <c r="H289" s="120">
        <f>E289+F289+G289</f>
        <v>0</v>
      </c>
      <c r="I289" s="1795"/>
      <c r="J289" s="1173"/>
      <c r="K289" s="222"/>
      <c r="L289" s="223"/>
      <c r="M289" s="137">
        <f t="shared" si="183"/>
        <v>0</v>
      </c>
      <c r="N289" s="1730"/>
      <c r="O289" s="198">
        <f>E289+J289</f>
        <v>0</v>
      </c>
      <c r="P289" s="198">
        <f t="shared" si="184"/>
        <v>0</v>
      </c>
      <c r="Q289" s="198">
        <f t="shared" si="184"/>
        <v>0</v>
      </c>
      <c r="R289" s="408">
        <f>Q289+P289+O289</f>
        <v>0</v>
      </c>
      <c r="S289" s="52"/>
    </row>
    <row r="290" spans="1:56" ht="20.100000000000001" customHeight="1" thickBot="1">
      <c r="A290" s="43">
        <v>56</v>
      </c>
      <c r="B290" s="45" t="s">
        <v>197</v>
      </c>
      <c r="C290" s="45"/>
      <c r="D290" s="159"/>
      <c r="E290" s="1080"/>
      <c r="F290" s="159"/>
      <c r="G290" s="946"/>
      <c r="H290" s="907"/>
      <c r="I290" s="966"/>
      <c r="J290" s="1170"/>
      <c r="K290" s="152"/>
      <c r="L290" s="152"/>
      <c r="M290" s="112"/>
      <c r="N290" s="170"/>
      <c r="O290" s="152"/>
      <c r="P290" s="159"/>
      <c r="Q290" s="153"/>
      <c r="R290" s="111"/>
      <c r="S290" s="836"/>
    </row>
    <row r="291" spans="1:56" s="182" customFormat="1" ht="20.100000000000001" customHeight="1">
      <c r="A291" s="1571">
        <v>4230</v>
      </c>
      <c r="B291" s="1574" t="s">
        <v>203</v>
      </c>
      <c r="C291" s="302">
        <v>2027</v>
      </c>
      <c r="D291" s="674">
        <v>0</v>
      </c>
      <c r="E291" s="1087"/>
      <c r="F291" s="865"/>
      <c r="G291" s="950">
        <v>378794</v>
      </c>
      <c r="H291" s="875">
        <f t="shared" ref="H291:H299" si="185">SUM(F291:G291)</f>
        <v>378794</v>
      </c>
      <c r="I291" s="1883" t="s">
        <v>416</v>
      </c>
      <c r="J291" s="1174"/>
      <c r="K291" s="870"/>
      <c r="L291" s="869">
        <v>700000</v>
      </c>
      <c r="M291" s="871">
        <f t="shared" si="183"/>
        <v>700000</v>
      </c>
      <c r="N291" s="1682" t="s">
        <v>417</v>
      </c>
      <c r="O291" s="275">
        <f t="shared" ref="O291:O299" si="186">E291+J291</f>
        <v>0</v>
      </c>
      <c r="P291" s="279">
        <f t="shared" ref="P291:P299" si="187">F291+K291</f>
        <v>0</v>
      </c>
      <c r="Q291" s="348">
        <f>G291+L291</f>
        <v>1078794</v>
      </c>
      <c r="R291" s="373">
        <f t="shared" ref="R291:R299" si="188">O291+P291+Q291</f>
        <v>1078794</v>
      </c>
      <c r="S291" s="872"/>
    </row>
    <row r="292" spans="1:56" s="182" customFormat="1" ht="20.100000000000001" customHeight="1">
      <c r="A292" s="1572"/>
      <c r="B292" s="1575"/>
      <c r="C292" s="306">
        <v>2028</v>
      </c>
      <c r="D292" s="1465"/>
      <c r="E292" s="1087"/>
      <c r="F292" s="865"/>
      <c r="G292" s="950">
        <v>-21194</v>
      </c>
      <c r="H292" s="875">
        <f t="shared" si="185"/>
        <v>-21194</v>
      </c>
      <c r="I292" s="1884"/>
      <c r="J292" s="1175"/>
      <c r="K292" s="874"/>
      <c r="L292" s="873">
        <v>106837</v>
      </c>
      <c r="M292" s="875">
        <f t="shared" si="183"/>
        <v>106837</v>
      </c>
      <c r="N292" s="1683"/>
      <c r="O292" s="282">
        <f t="shared" si="186"/>
        <v>0</v>
      </c>
      <c r="P292" s="279">
        <f t="shared" si="187"/>
        <v>0</v>
      </c>
      <c r="Q292" s="377">
        <f>G292+L292</f>
        <v>85643</v>
      </c>
      <c r="R292" s="378">
        <f t="shared" si="188"/>
        <v>85643</v>
      </c>
      <c r="S292" s="876"/>
    </row>
    <row r="293" spans="1:56" s="182" customFormat="1" ht="20.100000000000001" customHeight="1" thickBot="1">
      <c r="A293" s="1573"/>
      <c r="B293" s="1576"/>
      <c r="C293" s="399">
        <v>2029</v>
      </c>
      <c r="D293" s="1466"/>
      <c r="E293" s="1088"/>
      <c r="F293" s="866"/>
      <c r="G293" s="951">
        <v>-357600</v>
      </c>
      <c r="H293" s="879">
        <f t="shared" si="185"/>
        <v>-357600</v>
      </c>
      <c r="I293" s="1884"/>
      <c r="J293" s="1176"/>
      <c r="K293" s="878"/>
      <c r="L293" s="877">
        <v>1203600</v>
      </c>
      <c r="M293" s="879">
        <f t="shared" si="183"/>
        <v>1203600</v>
      </c>
      <c r="N293" s="1684"/>
      <c r="O293" s="290">
        <f t="shared" si="186"/>
        <v>0</v>
      </c>
      <c r="P293" s="287">
        <f t="shared" si="187"/>
        <v>0</v>
      </c>
      <c r="Q293" s="360">
        <f t="shared" ref="Q293" si="189">G293+L293</f>
        <v>846000</v>
      </c>
      <c r="R293" s="380">
        <f t="shared" si="188"/>
        <v>846000</v>
      </c>
      <c r="S293" s="880"/>
    </row>
    <row r="294" spans="1:56" s="182" customFormat="1" ht="20.100000000000001" customHeight="1">
      <c r="A294" s="1571">
        <v>6210</v>
      </c>
      <c r="B294" s="580"/>
      <c r="C294" s="302">
        <v>2027</v>
      </c>
      <c r="D294" s="674">
        <v>0</v>
      </c>
      <c r="E294" s="1087"/>
      <c r="F294" s="865"/>
      <c r="G294" s="950">
        <v>6834558.1995045003</v>
      </c>
      <c r="H294" s="867">
        <f t="shared" si="185"/>
        <v>6834558.1995045003</v>
      </c>
      <c r="I294" s="1884"/>
      <c r="J294" s="1174"/>
      <c r="K294" s="870"/>
      <c r="L294" s="869">
        <v>1500000</v>
      </c>
      <c r="M294" s="881">
        <f t="shared" si="183"/>
        <v>1500000</v>
      </c>
      <c r="N294" s="882" t="s">
        <v>417</v>
      </c>
      <c r="O294" s="275">
        <f t="shared" si="186"/>
        <v>0</v>
      </c>
      <c r="P294" s="279">
        <f t="shared" si="187"/>
        <v>0</v>
      </c>
      <c r="Q294" s="348">
        <f t="shared" ref="Q294:Q299" si="190">G294+L294</f>
        <v>8334558.1995045003</v>
      </c>
      <c r="R294" s="373">
        <f t="shared" si="188"/>
        <v>8334558.1995045003</v>
      </c>
      <c r="S294" s="883"/>
    </row>
    <row r="295" spans="1:56" s="182" customFormat="1" ht="20.100000000000001" customHeight="1">
      <c r="A295" s="1572"/>
      <c r="B295" s="580" t="s">
        <v>204</v>
      </c>
      <c r="C295" s="306">
        <v>2028</v>
      </c>
      <c r="D295" s="1465"/>
      <c r="E295" s="1087"/>
      <c r="F295" s="865"/>
      <c r="G295" s="950">
        <v>-136463.48693249992</v>
      </c>
      <c r="H295" s="579">
        <f t="shared" si="185"/>
        <v>-136463.48693249992</v>
      </c>
      <c r="I295" s="1884"/>
      <c r="J295" s="1175"/>
      <c r="K295" s="874"/>
      <c r="L295" s="873">
        <v>2250000</v>
      </c>
      <c r="M295" s="881">
        <f t="shared" si="183"/>
        <v>2250000</v>
      </c>
      <c r="N295" s="882"/>
      <c r="O295" s="282">
        <f t="shared" si="186"/>
        <v>0</v>
      </c>
      <c r="P295" s="279">
        <f t="shared" si="187"/>
        <v>0</v>
      </c>
      <c r="Q295" s="377">
        <f t="shared" si="190"/>
        <v>2113536.5130675002</v>
      </c>
      <c r="R295" s="378">
        <f t="shared" si="188"/>
        <v>2113536.5130675002</v>
      </c>
      <c r="S295" s="883"/>
    </row>
    <row r="296" spans="1:56" s="182" customFormat="1" ht="20.100000000000001" customHeight="1" thickBot="1">
      <c r="A296" s="1573"/>
      <c r="B296" s="580"/>
      <c r="C296" s="399">
        <v>2029</v>
      </c>
      <c r="D296" s="1466"/>
      <c r="E296" s="1088"/>
      <c r="F296" s="866"/>
      <c r="G296" s="951">
        <v>1476834.6326754005</v>
      </c>
      <c r="H296" s="868">
        <f t="shared" si="185"/>
        <v>1476834.6326754005</v>
      </c>
      <c r="I296" s="1884"/>
      <c r="J296" s="1176"/>
      <c r="K296" s="878"/>
      <c r="L296" s="877">
        <v>1168294</v>
      </c>
      <c r="M296" s="881">
        <f t="shared" si="183"/>
        <v>1168294</v>
      </c>
      <c r="N296" s="882"/>
      <c r="O296" s="290">
        <f t="shared" si="186"/>
        <v>0</v>
      </c>
      <c r="P296" s="287">
        <f t="shared" si="187"/>
        <v>0</v>
      </c>
      <c r="Q296" s="360">
        <f t="shared" si="190"/>
        <v>2645128.6326754005</v>
      </c>
      <c r="R296" s="380">
        <f t="shared" si="188"/>
        <v>2645128.6326754005</v>
      </c>
      <c r="S296" s="883"/>
    </row>
    <row r="297" spans="1:56" s="182" customFormat="1" ht="20.100000000000001" customHeight="1">
      <c r="A297" s="1571">
        <v>6220</v>
      </c>
      <c r="B297" s="1574" t="s">
        <v>205</v>
      </c>
      <c r="C297" s="302">
        <v>2027</v>
      </c>
      <c r="D297" s="1467">
        <v>0</v>
      </c>
      <c r="E297" s="1087"/>
      <c r="F297" s="865"/>
      <c r="G297" s="950">
        <v>877970</v>
      </c>
      <c r="H297" s="867">
        <f t="shared" si="185"/>
        <v>877970</v>
      </c>
      <c r="I297" s="1884"/>
      <c r="J297" s="1174"/>
      <c r="K297" s="870"/>
      <c r="L297" s="869">
        <v>1200000</v>
      </c>
      <c r="M297" s="871">
        <f t="shared" si="183"/>
        <v>1200000</v>
      </c>
      <c r="N297" s="1682" t="s">
        <v>417</v>
      </c>
      <c r="O297" s="275">
        <f t="shared" si="186"/>
        <v>0</v>
      </c>
      <c r="P297" s="279">
        <f t="shared" si="187"/>
        <v>0</v>
      </c>
      <c r="Q297" s="348">
        <f t="shared" si="190"/>
        <v>2077970</v>
      </c>
      <c r="R297" s="373">
        <f t="shared" si="188"/>
        <v>2077970</v>
      </c>
      <c r="S297" s="872"/>
    </row>
    <row r="298" spans="1:56" s="182" customFormat="1" ht="20.100000000000001" customHeight="1">
      <c r="A298" s="1572"/>
      <c r="B298" s="1575"/>
      <c r="C298" s="306">
        <v>2028</v>
      </c>
      <c r="D298" s="1467"/>
      <c r="E298" s="1087"/>
      <c r="F298" s="865"/>
      <c r="G298" s="950">
        <v>-228236</v>
      </c>
      <c r="H298" s="579">
        <f t="shared" si="185"/>
        <v>-228236</v>
      </c>
      <c r="I298" s="1884"/>
      <c r="J298" s="1175"/>
      <c r="K298" s="874"/>
      <c r="L298" s="873">
        <v>1704219</v>
      </c>
      <c r="M298" s="875">
        <f t="shared" si="183"/>
        <v>1704219</v>
      </c>
      <c r="N298" s="1683"/>
      <c r="O298" s="282">
        <f t="shared" si="186"/>
        <v>0</v>
      </c>
      <c r="P298" s="279">
        <f t="shared" si="187"/>
        <v>0</v>
      </c>
      <c r="Q298" s="377">
        <f t="shared" si="190"/>
        <v>1475983</v>
      </c>
      <c r="R298" s="378">
        <f t="shared" si="188"/>
        <v>1475983</v>
      </c>
      <c r="S298" s="876"/>
    </row>
    <row r="299" spans="1:56" s="182" customFormat="1" ht="20.100000000000001" customHeight="1" thickBot="1">
      <c r="A299" s="1573"/>
      <c r="B299" s="1576"/>
      <c r="C299" s="399">
        <v>2029</v>
      </c>
      <c r="D299" s="1467"/>
      <c r="E299" s="1088"/>
      <c r="F299" s="866"/>
      <c r="G299" s="951">
        <v>-334588</v>
      </c>
      <c r="H299" s="868">
        <f t="shared" si="185"/>
        <v>-334588</v>
      </c>
      <c r="I299" s="1885"/>
      <c r="J299" s="1176"/>
      <c r="K299" s="878"/>
      <c r="L299" s="877">
        <v>792208</v>
      </c>
      <c r="M299" s="879">
        <f t="shared" si="183"/>
        <v>792208</v>
      </c>
      <c r="N299" s="1684"/>
      <c r="O299" s="290">
        <f t="shared" si="186"/>
        <v>0</v>
      </c>
      <c r="P299" s="287">
        <f t="shared" si="187"/>
        <v>0</v>
      </c>
      <c r="Q299" s="360">
        <f t="shared" si="190"/>
        <v>457620</v>
      </c>
      <c r="R299" s="380">
        <f t="shared" si="188"/>
        <v>457620</v>
      </c>
      <c r="S299" s="880"/>
    </row>
    <row r="300" spans="1:56" ht="20.100000000000001" customHeight="1" thickBot="1">
      <c r="A300" s="43">
        <v>57</v>
      </c>
      <c r="B300" s="45" t="s">
        <v>97</v>
      </c>
      <c r="C300" s="45"/>
      <c r="D300" s="159"/>
      <c r="E300" s="1050"/>
      <c r="F300" s="153"/>
      <c r="G300" s="153"/>
      <c r="H300" s="907"/>
      <c r="I300" s="966"/>
      <c r="J300" s="1170"/>
      <c r="K300" s="152"/>
      <c r="L300" s="152"/>
      <c r="M300" s="112"/>
      <c r="N300" s="170"/>
      <c r="O300" s="152"/>
      <c r="P300" s="159"/>
      <c r="Q300" s="153"/>
      <c r="R300" s="111"/>
      <c r="S300" s="836"/>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row>
    <row r="301" spans="1:56" ht="123" customHeight="1">
      <c r="A301" s="61"/>
      <c r="B301" s="46" t="s">
        <v>98</v>
      </c>
      <c r="C301" s="178">
        <v>2027</v>
      </c>
      <c r="D301" s="155">
        <v>4</v>
      </c>
      <c r="E301" s="61">
        <f>-6000+15515</f>
        <v>9515</v>
      </c>
      <c r="F301" s="61">
        <v>193223</v>
      </c>
      <c r="G301" s="155">
        <v>9000</v>
      </c>
      <c r="H301" s="1002">
        <f>SUM(E301:G301)</f>
        <v>211738</v>
      </c>
      <c r="I301" s="1538" t="s">
        <v>332</v>
      </c>
      <c r="J301" s="1032">
        <v>6000</v>
      </c>
      <c r="K301" s="46"/>
      <c r="L301" s="86"/>
      <c r="M301" s="85">
        <f>SUM(J301:L301)</f>
        <v>6000</v>
      </c>
      <c r="N301" s="1538"/>
      <c r="O301" s="90">
        <f>E301+J301</f>
        <v>15515</v>
      </c>
      <c r="P301" s="87">
        <f t="shared" ref="P301:P303" si="191">F301+K301</f>
        <v>193223</v>
      </c>
      <c r="Q301" s="101">
        <f t="shared" ref="Q301:Q303" si="192">G301+L301</f>
        <v>9000</v>
      </c>
      <c r="R301" s="121">
        <f t="shared" ref="R301:R303" si="193">O301+P301+Q301</f>
        <v>217738</v>
      </c>
      <c r="S301" s="1709"/>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row>
    <row r="302" spans="1:56" ht="66" customHeight="1">
      <c r="A302" s="61"/>
      <c r="B302" s="46"/>
      <c r="C302" s="179">
        <v>2028</v>
      </c>
      <c r="D302" s="86"/>
      <c r="E302" s="61">
        <v>19098</v>
      </c>
      <c r="F302" s="61">
        <v>227546</v>
      </c>
      <c r="G302" s="155"/>
      <c r="H302" s="1002">
        <f t="shared" ref="H302:H303" si="194">SUM(E302:G302)</f>
        <v>246644</v>
      </c>
      <c r="I302" s="1539"/>
      <c r="J302" s="1032"/>
      <c r="K302" s="46"/>
      <c r="L302" s="86"/>
      <c r="M302" s="85">
        <f t="shared" ref="M302:M303" si="195">SUM(J302:L302)</f>
        <v>0</v>
      </c>
      <c r="N302" s="1539"/>
      <c r="O302" s="92">
        <f>E302+J302</f>
        <v>19098</v>
      </c>
      <c r="P302" s="87">
        <f t="shared" si="191"/>
        <v>227546</v>
      </c>
      <c r="Q302" s="122">
        <f t="shared" si="192"/>
        <v>0</v>
      </c>
      <c r="R302" s="134">
        <f t="shared" si="193"/>
        <v>246644</v>
      </c>
      <c r="S302" s="1710"/>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row>
    <row r="303" spans="1:56" ht="84.75" customHeight="1" thickBot="1">
      <c r="A303" s="62"/>
      <c r="B303" s="63"/>
      <c r="C303" s="16">
        <v>2029</v>
      </c>
      <c r="D303" s="86"/>
      <c r="E303" s="62">
        <v>22168</v>
      </c>
      <c r="F303" s="61">
        <v>265302</v>
      </c>
      <c r="G303" s="155"/>
      <c r="H303" s="1002">
        <f t="shared" si="194"/>
        <v>287470</v>
      </c>
      <c r="I303" s="1540"/>
      <c r="J303" s="1033"/>
      <c r="K303" s="63"/>
      <c r="L303" s="86"/>
      <c r="M303" s="85">
        <f t="shared" si="195"/>
        <v>0</v>
      </c>
      <c r="N303" s="1540"/>
      <c r="O303" s="96">
        <f>E303+J303</f>
        <v>22168</v>
      </c>
      <c r="P303" s="93">
        <f t="shared" si="191"/>
        <v>265302</v>
      </c>
      <c r="Q303" s="103">
        <f t="shared" si="192"/>
        <v>0</v>
      </c>
      <c r="R303" s="135">
        <f t="shared" si="193"/>
        <v>287470</v>
      </c>
      <c r="S303" s="1711"/>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row>
    <row r="304" spans="1:56" ht="20.100000000000001" customHeight="1" thickBot="1">
      <c r="A304" s="43">
        <v>66</v>
      </c>
      <c r="B304" s="45" t="s">
        <v>99</v>
      </c>
      <c r="C304" s="45"/>
      <c r="D304" s="159"/>
      <c r="E304" s="1080"/>
      <c r="F304" s="159"/>
      <c r="G304" s="946"/>
      <c r="H304" s="907"/>
      <c r="I304" s="966"/>
      <c r="J304" s="1170"/>
      <c r="K304" s="152"/>
      <c r="L304" s="152"/>
      <c r="M304" s="112"/>
      <c r="N304" s="170"/>
      <c r="O304" s="152"/>
      <c r="P304" s="159"/>
      <c r="Q304" s="153"/>
      <c r="R304" s="111"/>
      <c r="S304" s="836"/>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row>
    <row r="305" spans="1:56" ht="52.5" customHeight="1">
      <c r="A305" s="61"/>
      <c r="B305" s="46" t="s">
        <v>100</v>
      </c>
      <c r="C305" s="178">
        <v>2027</v>
      </c>
      <c r="D305" s="85">
        <v>20</v>
      </c>
      <c r="E305" s="1032">
        <v>6000</v>
      </c>
      <c r="F305" s="61">
        <v>5000</v>
      </c>
      <c r="G305" s="12"/>
      <c r="H305" s="991">
        <f>E305+F305+G305</f>
        <v>11000</v>
      </c>
      <c r="I305" s="1553" t="s">
        <v>278</v>
      </c>
      <c r="J305" s="1032">
        <f>33370+5247</f>
        <v>38617</v>
      </c>
      <c r="K305" s="61"/>
      <c r="L305" s="61">
        <v>8500</v>
      </c>
      <c r="M305" s="136">
        <f>SUM(J305:L305)</f>
        <v>47117</v>
      </c>
      <c r="N305" s="1886" t="s">
        <v>408</v>
      </c>
      <c r="O305" s="127">
        <f>E305+J305</f>
        <v>44617</v>
      </c>
      <c r="P305" s="114">
        <f t="shared" ref="P305:P307" si="196">F305+K305</f>
        <v>5000</v>
      </c>
      <c r="Q305" s="483">
        <f t="shared" ref="Q305:Q307" si="197">G305+L305</f>
        <v>8500</v>
      </c>
      <c r="R305" s="121">
        <f t="shared" ref="R305:R307" si="198">O305+P305+Q305</f>
        <v>58117</v>
      </c>
      <c r="S305" s="50"/>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row>
    <row r="306" spans="1:56" ht="42.75" customHeight="1">
      <c r="A306" s="61"/>
      <c r="B306" s="46"/>
      <c r="C306" s="179">
        <v>2028</v>
      </c>
      <c r="D306" s="85"/>
      <c r="E306" s="1032">
        <v>6000</v>
      </c>
      <c r="F306" s="46"/>
      <c r="G306" s="12"/>
      <c r="H306" s="991">
        <f t="shared" ref="H306:H307" si="199">E306+F306+G306</f>
        <v>6000</v>
      </c>
      <c r="I306" s="1554"/>
      <c r="J306" s="1161">
        <v>38617</v>
      </c>
      <c r="K306" s="46"/>
      <c r="L306" s="1488">
        <v>3500</v>
      </c>
      <c r="M306" s="61">
        <f t="shared" ref="M306:M307" si="200">SUM(J306:L306)</f>
        <v>42117</v>
      </c>
      <c r="N306" s="1887"/>
      <c r="O306" s="128">
        <f t="shared" ref="O306:O307" si="201">E305+J304</f>
        <v>6000</v>
      </c>
      <c r="P306" s="114">
        <f t="shared" si="196"/>
        <v>0</v>
      </c>
      <c r="Q306" s="577">
        <f t="shared" si="197"/>
        <v>3500</v>
      </c>
      <c r="R306" s="134">
        <f t="shared" si="198"/>
        <v>9500</v>
      </c>
      <c r="S306" s="51"/>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row>
    <row r="307" spans="1:56" ht="51" customHeight="1" thickBot="1">
      <c r="A307" s="62"/>
      <c r="B307" s="63"/>
      <c r="C307" s="16">
        <v>2029</v>
      </c>
      <c r="D307" s="85"/>
      <c r="E307" s="1033">
        <v>6000</v>
      </c>
      <c r="F307" s="63"/>
      <c r="G307" s="15"/>
      <c r="H307" s="991">
        <f t="shared" si="199"/>
        <v>6000</v>
      </c>
      <c r="I307" s="1555"/>
      <c r="J307" s="1177">
        <v>38617</v>
      </c>
      <c r="K307" s="63"/>
      <c r="L307" s="1488">
        <v>2500</v>
      </c>
      <c r="M307" s="61">
        <f t="shared" si="200"/>
        <v>41117</v>
      </c>
      <c r="N307" s="1888"/>
      <c r="O307" s="129">
        <f t="shared" si="201"/>
        <v>44617</v>
      </c>
      <c r="P307" s="125">
        <f t="shared" si="196"/>
        <v>0</v>
      </c>
      <c r="Q307" s="485">
        <f t="shared" si="197"/>
        <v>2500</v>
      </c>
      <c r="R307" s="135">
        <f t="shared" si="198"/>
        <v>47117</v>
      </c>
      <c r="S307" s="52"/>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row>
    <row r="308" spans="1:56" ht="20.100000000000001" customHeight="1" thickBot="1">
      <c r="A308" s="43">
        <v>67</v>
      </c>
      <c r="B308" s="45" t="s">
        <v>101</v>
      </c>
      <c r="C308" s="45"/>
      <c r="D308" s="159"/>
      <c r="E308" s="1080"/>
      <c r="F308" s="159"/>
      <c r="G308" s="946"/>
      <c r="H308" s="907"/>
      <c r="I308" s="966"/>
      <c r="J308" s="1170"/>
      <c r="K308" s="152"/>
      <c r="L308" s="152"/>
      <c r="M308" s="112"/>
      <c r="N308" s="170"/>
      <c r="O308" s="152"/>
      <c r="P308" s="159"/>
      <c r="Q308" s="153"/>
      <c r="R308" s="111"/>
      <c r="S308" s="836"/>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row>
    <row r="309" spans="1:56" ht="61.5" customHeight="1">
      <c r="A309" s="61"/>
      <c r="B309" s="46" t="s">
        <v>44</v>
      </c>
      <c r="C309" s="178">
        <v>2027</v>
      </c>
      <c r="D309" s="86">
        <v>18</v>
      </c>
      <c r="E309">
        <v>0</v>
      </c>
      <c r="F309" s="46">
        <v>2138</v>
      </c>
      <c r="G309" s="146"/>
      <c r="H309" s="991">
        <f>E309+F309+G309</f>
        <v>2138</v>
      </c>
      <c r="I309" s="1685" t="s">
        <v>255</v>
      </c>
      <c r="J309" s="1032">
        <v>37850</v>
      </c>
      <c r="K309" s="61"/>
      <c r="L309" s="155">
        <v>32670</v>
      </c>
      <c r="M309" s="419">
        <f>SUM(J309:L309)</f>
        <v>70520</v>
      </c>
      <c r="N309" s="1595" t="s">
        <v>409</v>
      </c>
      <c r="O309" s="90">
        <f t="shared" ref="O309" si="202">E308+J307</f>
        <v>38617</v>
      </c>
      <c r="P309" s="87">
        <f t="shared" ref="P309:P311" si="203">F309+K309</f>
        <v>2138</v>
      </c>
      <c r="Q309" s="101">
        <f t="shared" ref="Q309:Q311" si="204">G309+L309</f>
        <v>32670</v>
      </c>
      <c r="R309" s="121">
        <f t="shared" ref="R309:R311" si="205">O309+P309+Q309</f>
        <v>73425</v>
      </c>
      <c r="S309" s="1715"/>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row>
    <row r="310" spans="1:56" ht="51" customHeight="1">
      <c r="A310" s="61"/>
      <c r="B310" s="46"/>
      <c r="C310" s="179">
        <v>2028</v>
      </c>
      <c r="D310" s="86"/>
      <c r="E310">
        <v>0</v>
      </c>
      <c r="F310" s="46">
        <v>2100</v>
      </c>
      <c r="G310" s="146"/>
      <c r="H310" s="991">
        <f t="shared" ref="H310:H311" si="206">E310+F310+G310</f>
        <v>2100</v>
      </c>
      <c r="I310" s="1686"/>
      <c r="J310" s="1032">
        <v>37450</v>
      </c>
      <c r="K310" s="46"/>
      <c r="L310" s="86">
        <v>25000</v>
      </c>
      <c r="M310" s="85">
        <f>SUM(J310:L310)</f>
        <v>62450</v>
      </c>
      <c r="N310" s="1596"/>
      <c r="O310" s="92">
        <f>J309+J308</f>
        <v>37850</v>
      </c>
      <c r="P310" s="87">
        <f t="shared" si="203"/>
        <v>2100</v>
      </c>
      <c r="Q310" s="122">
        <f t="shared" si="204"/>
        <v>25000</v>
      </c>
      <c r="R310" s="134">
        <f t="shared" si="205"/>
        <v>64950</v>
      </c>
      <c r="S310" s="1716"/>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row>
    <row r="311" spans="1:56" ht="53.25" customHeight="1" thickBot="1">
      <c r="A311" s="62"/>
      <c r="B311" s="63"/>
      <c r="C311" s="16">
        <v>2029</v>
      </c>
      <c r="D311" s="86"/>
      <c r="E311">
        <v>0</v>
      </c>
      <c r="F311" s="63">
        <v>2000</v>
      </c>
      <c r="G311" s="146"/>
      <c r="H311" s="991">
        <f t="shared" si="206"/>
        <v>2000</v>
      </c>
      <c r="I311" s="1687"/>
      <c r="J311" s="1033">
        <v>37050</v>
      </c>
      <c r="K311" s="46"/>
      <c r="L311" s="86">
        <v>25000</v>
      </c>
      <c r="M311" s="85">
        <f>SUM(J311:L311)</f>
        <v>62050</v>
      </c>
      <c r="N311" s="1597"/>
      <c r="O311" s="96">
        <f>J310+0</f>
        <v>37450</v>
      </c>
      <c r="P311" s="93">
        <f t="shared" si="203"/>
        <v>2000</v>
      </c>
      <c r="Q311" s="103">
        <f t="shared" si="204"/>
        <v>25000</v>
      </c>
      <c r="R311" s="135">
        <f t="shared" si="205"/>
        <v>64450</v>
      </c>
      <c r="S311" s="1717"/>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row>
    <row r="312" spans="1:56" ht="20.100000000000001" customHeight="1" thickBot="1">
      <c r="A312" s="66">
        <v>73</v>
      </c>
      <c r="B312" s="6" t="s">
        <v>102</v>
      </c>
      <c r="C312" s="6"/>
      <c r="D312" s="159"/>
      <c r="E312" s="1034"/>
      <c r="F312" s="157"/>
      <c r="G312" s="157"/>
      <c r="H312" s="907"/>
      <c r="I312" s="971"/>
      <c r="J312" s="1150"/>
      <c r="K312" s="157"/>
      <c r="L312" s="159"/>
      <c r="M312" s="98"/>
      <c r="N312" s="165"/>
      <c r="O312" s="157"/>
      <c r="P312" s="488"/>
      <c r="Q312" s="487"/>
      <c r="R312" s="116"/>
      <c r="S312" s="845"/>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row>
    <row r="313" spans="1:56" ht="20.100000000000001" customHeight="1">
      <c r="A313" s="1586">
        <v>1610</v>
      </c>
      <c r="B313" s="1589" t="s">
        <v>17</v>
      </c>
      <c r="C313" s="178">
        <v>2027</v>
      </c>
      <c r="D313" s="117">
        <v>0</v>
      </c>
      <c r="E313" s="1326"/>
      <c r="F313" s="892">
        <v>66400</v>
      </c>
      <c r="G313" s="118"/>
      <c r="H313" s="118">
        <f>E313+F313+G313</f>
        <v>66400</v>
      </c>
      <c r="I313" s="1592" t="s">
        <v>356</v>
      </c>
      <c r="J313" s="198"/>
      <c r="K313" s="198"/>
      <c r="L313" s="207">
        <v>305000</v>
      </c>
      <c r="M313" s="207">
        <f>J313+K313+L313</f>
        <v>305000</v>
      </c>
      <c r="N313" s="1595" t="s">
        <v>357</v>
      </c>
      <c r="O313" s="118">
        <f>J313+E313</f>
        <v>0</v>
      </c>
      <c r="P313" s="117">
        <f>K313+F313</f>
        <v>66400</v>
      </c>
      <c r="Q313" s="118">
        <f>L313+G313</f>
        <v>305000</v>
      </c>
      <c r="R313" s="118">
        <f t="shared" ref="R313:R318" si="207">O313+P313+Q313</f>
        <v>371400</v>
      </c>
      <c r="S313" s="50"/>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row>
    <row r="314" spans="1:56" ht="20.100000000000001" customHeight="1">
      <c r="A314" s="1587"/>
      <c r="B314" s="1590"/>
      <c r="C314" s="179">
        <v>2028</v>
      </c>
      <c r="D314" s="119"/>
      <c r="E314" s="1352"/>
      <c r="F314" s="856"/>
      <c r="G314" s="120"/>
      <c r="H314" s="120">
        <f t="shared" ref="H314:H318" si="208">E314+F314+G314</f>
        <v>0</v>
      </c>
      <c r="I314" s="1593"/>
      <c r="J314" s="201"/>
      <c r="K314" s="201"/>
      <c r="L314" s="211">
        <v>103500</v>
      </c>
      <c r="M314" s="211">
        <f>L314+K314+J314</f>
        <v>103500</v>
      </c>
      <c r="N314" s="1596"/>
      <c r="O314" s="120">
        <f>E314+J314</f>
        <v>0</v>
      </c>
      <c r="P314" s="119">
        <f>F314+K314</f>
        <v>0</v>
      </c>
      <c r="Q314" s="120">
        <f>G314+L314</f>
        <v>103500</v>
      </c>
      <c r="R314" s="678">
        <f t="shared" si="207"/>
        <v>103500</v>
      </c>
      <c r="S314" s="51"/>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row>
    <row r="315" spans="1:56" ht="20.100000000000001" customHeight="1" thickBot="1">
      <c r="A315" s="1588"/>
      <c r="B315" s="1591"/>
      <c r="C315" s="16">
        <v>2029</v>
      </c>
      <c r="D315" s="268"/>
      <c r="E315" s="1353"/>
      <c r="F315" s="857"/>
      <c r="G315" s="204"/>
      <c r="H315" s="204">
        <f t="shared" si="208"/>
        <v>0</v>
      </c>
      <c r="I315" s="1594"/>
      <c r="J315" s="203"/>
      <c r="K315" s="203"/>
      <c r="L315" s="202"/>
      <c r="M315" s="215">
        <f>L315+K315+J315</f>
        <v>0</v>
      </c>
      <c r="N315" s="1597"/>
      <c r="O315" s="204">
        <f t="shared" ref="O315:Q318" si="209">J315+E315</f>
        <v>0</v>
      </c>
      <c r="P315" s="268">
        <f t="shared" si="209"/>
        <v>0</v>
      </c>
      <c r="Q315" s="204">
        <f t="shared" si="209"/>
        <v>0</v>
      </c>
      <c r="R315" s="204">
        <f t="shared" si="207"/>
        <v>0</v>
      </c>
      <c r="S315" s="52"/>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row>
    <row r="316" spans="1:56" ht="20.100000000000001" customHeight="1">
      <c r="A316" s="1586">
        <v>1620</v>
      </c>
      <c r="B316" s="1589" t="s">
        <v>103</v>
      </c>
      <c r="C316" s="178">
        <v>2027</v>
      </c>
      <c r="D316" s="117">
        <v>0</v>
      </c>
      <c r="E316" s="1326"/>
      <c r="F316" s="117"/>
      <c r="G316" s="118"/>
      <c r="H316" s="50">
        <f>E316+F316+G316</f>
        <v>0</v>
      </c>
      <c r="I316" s="1779"/>
      <c r="J316" s="209">
        <v>210000</v>
      </c>
      <c r="K316" s="117">
        <v>1718700</v>
      </c>
      <c r="L316" s="118">
        <v>4136300</v>
      </c>
      <c r="M316" s="207">
        <f>J316+K316+L316</f>
        <v>6065000</v>
      </c>
      <c r="N316" s="1595" t="s">
        <v>358</v>
      </c>
      <c r="O316" s="604">
        <f t="shared" si="209"/>
        <v>210000</v>
      </c>
      <c r="P316" s="501">
        <f t="shared" si="209"/>
        <v>1718700</v>
      </c>
      <c r="Q316" s="612">
        <f t="shared" si="209"/>
        <v>4136300</v>
      </c>
      <c r="R316" s="613">
        <f t="shared" si="207"/>
        <v>6065000</v>
      </c>
      <c r="S316" s="50"/>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row>
    <row r="317" spans="1:56" ht="20.100000000000001" customHeight="1">
      <c r="A317" s="1587"/>
      <c r="B317" s="1590"/>
      <c r="C317" s="179">
        <v>2028</v>
      </c>
      <c r="D317" s="119"/>
      <c r="E317" s="1321"/>
      <c r="F317" s="200"/>
      <c r="G317" s="120"/>
      <c r="H317" s="213">
        <f t="shared" si="208"/>
        <v>0</v>
      </c>
      <c r="I317" s="1780"/>
      <c r="J317" s="201"/>
      <c r="K317" s="200"/>
      <c r="L317" s="200"/>
      <c r="M317" s="211">
        <f t="shared" ref="M317:M318" si="210">J317+K317+L317</f>
        <v>0</v>
      </c>
      <c r="N317" s="1596"/>
      <c r="O317" s="92">
        <f t="shared" si="209"/>
        <v>0</v>
      </c>
      <c r="P317" s="87">
        <f t="shared" si="209"/>
        <v>0</v>
      </c>
      <c r="Q317" s="122">
        <f t="shared" si="209"/>
        <v>0</v>
      </c>
      <c r="R317" s="134">
        <f t="shared" si="207"/>
        <v>0</v>
      </c>
      <c r="S317" s="51"/>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row>
    <row r="318" spans="1:56" ht="20.100000000000001" customHeight="1" thickBot="1">
      <c r="A318" s="1588"/>
      <c r="B318" s="1591"/>
      <c r="C318" s="16">
        <v>2029</v>
      </c>
      <c r="D318" s="268"/>
      <c r="E318" s="1322"/>
      <c r="F318" s="214"/>
      <c r="G318" s="204"/>
      <c r="H318" s="52">
        <f t="shared" si="208"/>
        <v>0</v>
      </c>
      <c r="I318" s="1781"/>
      <c r="J318" s="203"/>
      <c r="K318" s="202"/>
      <c r="L318" s="202"/>
      <c r="M318" s="215">
        <f t="shared" si="210"/>
        <v>0</v>
      </c>
      <c r="N318" s="1597"/>
      <c r="O318" s="96">
        <f t="shared" si="209"/>
        <v>0</v>
      </c>
      <c r="P318" s="93">
        <f t="shared" si="209"/>
        <v>0</v>
      </c>
      <c r="Q318" s="103">
        <f t="shared" si="209"/>
        <v>0</v>
      </c>
      <c r="R318" s="135">
        <f t="shared" si="207"/>
        <v>0</v>
      </c>
      <c r="S318" s="52"/>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row>
    <row r="319" spans="1:56" ht="37.5" customHeight="1" thickBot="1">
      <c r="A319" s="66">
        <v>76</v>
      </c>
      <c r="B319" s="67" t="s">
        <v>104</v>
      </c>
      <c r="C319" s="68"/>
      <c r="D319" s="159"/>
      <c r="E319" s="1090"/>
      <c r="F319" s="162"/>
      <c r="G319" s="163"/>
      <c r="H319" s="907"/>
      <c r="I319" s="972"/>
      <c r="J319" s="1178"/>
      <c r="K319" s="163"/>
      <c r="L319" s="159"/>
      <c r="M319" s="123"/>
      <c r="N319" s="172"/>
      <c r="O319" s="163"/>
      <c r="P319" s="159"/>
      <c r="Q319" s="161"/>
      <c r="R319" s="124"/>
      <c r="S319" s="846"/>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row>
    <row r="320" spans="1:56" ht="20.100000000000001" customHeight="1">
      <c r="A320" s="1520" t="s">
        <v>43</v>
      </c>
      <c r="B320" s="69" t="s">
        <v>17</v>
      </c>
      <c r="C320" s="178">
        <v>2027</v>
      </c>
      <c r="D320" s="118">
        <v>7</v>
      </c>
      <c r="E320" s="118">
        <v>6600</v>
      </c>
      <c r="F320" s="118">
        <v>42000</v>
      </c>
      <c r="G320" s="118">
        <v>42555</v>
      </c>
      <c r="H320" s="118">
        <f>E320+F320+G320</f>
        <v>91155</v>
      </c>
      <c r="I320" s="1592" t="s">
        <v>359</v>
      </c>
      <c r="J320" s="69"/>
      <c r="K320" s="614">
        <v>12000</v>
      </c>
      <c r="L320" s="614">
        <v>116000</v>
      </c>
      <c r="M320" s="614">
        <f>J320+K320+L320</f>
        <v>128000</v>
      </c>
      <c r="N320" s="1595" t="s">
        <v>360</v>
      </c>
      <c r="O320" s="90">
        <f>E320+J320</f>
        <v>6600</v>
      </c>
      <c r="P320" s="87">
        <f>F320+K320</f>
        <v>54000</v>
      </c>
      <c r="Q320" s="101">
        <f>G320+L320</f>
        <v>158555</v>
      </c>
      <c r="R320" s="121">
        <f>O320+P320+Q320</f>
        <v>219155</v>
      </c>
      <c r="S320" s="5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row>
    <row r="321" spans="1:56" ht="20.100000000000001" customHeight="1">
      <c r="A321" s="1521"/>
      <c r="B321" s="51"/>
      <c r="C321" s="179">
        <v>2028</v>
      </c>
      <c r="D321" s="120"/>
      <c r="E321" s="1354"/>
      <c r="F321" s="51"/>
      <c r="G321" s="120"/>
      <c r="H321" s="51">
        <f>E321+F321+G321</f>
        <v>0</v>
      </c>
      <c r="I321" s="1593"/>
      <c r="J321" s="51"/>
      <c r="K321" s="51"/>
      <c r="L321" s="201"/>
      <c r="M321" s="213">
        <f>J321+K321+L321</f>
        <v>0</v>
      </c>
      <c r="N321" s="1596"/>
      <c r="O321" s="92">
        <f>J321+E321</f>
        <v>0</v>
      </c>
      <c r="P321" s="87">
        <f>F321+K321</f>
        <v>0</v>
      </c>
      <c r="Q321" s="122">
        <f>G321+L321</f>
        <v>0</v>
      </c>
      <c r="R321" s="134">
        <f>O321+P321+Q321</f>
        <v>0</v>
      </c>
      <c r="S321" s="5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row>
    <row r="322" spans="1:56" ht="20.100000000000001" customHeight="1" thickBot="1">
      <c r="A322" s="1522"/>
      <c r="B322" s="52"/>
      <c r="C322" s="16">
        <v>2029</v>
      </c>
      <c r="D322" s="204"/>
      <c r="E322" s="1355"/>
      <c r="F322" s="52"/>
      <c r="G322" s="204"/>
      <c r="H322" s="52">
        <f>E322+F322+G322</f>
        <v>0</v>
      </c>
      <c r="I322" s="1594"/>
      <c r="J322" s="52"/>
      <c r="K322" s="52"/>
      <c r="L322" s="52"/>
      <c r="M322" s="52">
        <f>J322+K322+L322</f>
        <v>0</v>
      </c>
      <c r="N322" s="1597"/>
      <c r="O322" s="96">
        <f>E322+J322</f>
        <v>0</v>
      </c>
      <c r="P322" s="93">
        <f>F322+K322</f>
        <v>0</v>
      </c>
      <c r="Q322" s="103">
        <f>G322+L322</f>
        <v>0</v>
      </c>
      <c r="R322" s="135">
        <f>O322+P322+Q322</f>
        <v>0</v>
      </c>
      <c r="S322" s="5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row>
    <row r="323" spans="1:56" ht="20.100000000000001" customHeight="1" thickBot="1">
      <c r="A323" s="43">
        <v>77</v>
      </c>
      <c r="B323" s="45" t="s">
        <v>105</v>
      </c>
      <c r="C323" s="45"/>
      <c r="D323" s="159"/>
      <c r="E323" s="1050"/>
      <c r="F323" s="152"/>
      <c r="G323" s="152"/>
      <c r="H323" s="907"/>
      <c r="I323" s="966"/>
      <c r="J323" s="1170"/>
      <c r="K323" s="152"/>
      <c r="L323" s="159"/>
      <c r="M323" s="1398"/>
      <c r="N323" s="170"/>
      <c r="O323" s="152"/>
      <c r="P323" s="159"/>
      <c r="Q323" s="153"/>
      <c r="R323" s="111"/>
      <c r="S323" s="836"/>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row>
    <row r="324" spans="1:56" ht="15.75">
      <c r="A324" s="1520" t="s">
        <v>106</v>
      </c>
      <c r="B324" s="69" t="s">
        <v>107</v>
      </c>
      <c r="C324" s="178">
        <v>2027</v>
      </c>
      <c r="D324" s="1468">
        <v>9</v>
      </c>
      <c r="E324" s="1091"/>
      <c r="F324" s="512">
        <v>6000</v>
      </c>
      <c r="G324" s="952"/>
      <c r="H324" s="1002">
        <f>SUM(E324:G324)</f>
        <v>6000</v>
      </c>
      <c r="I324" s="1800" t="s">
        <v>394</v>
      </c>
      <c r="J324" s="1092">
        <v>23917</v>
      </c>
      <c r="K324" s="513"/>
      <c r="L324" s="513">
        <v>3500</v>
      </c>
      <c r="M324" s="514">
        <f>SUM(J324:L324)</f>
        <v>27417</v>
      </c>
      <c r="N324" s="1606" t="s">
        <v>410</v>
      </c>
      <c r="O324" s="604">
        <f t="shared" ref="O324:O326" si="211">E324+J324</f>
        <v>23917</v>
      </c>
      <c r="P324" s="604">
        <f t="shared" ref="P324:P326" si="212">F324+K324</f>
        <v>6000</v>
      </c>
      <c r="Q324" s="604">
        <f t="shared" ref="Q324:Q326" si="213">G324+L324</f>
        <v>3500</v>
      </c>
      <c r="R324" s="813">
        <f t="shared" ref="R324:R326" si="214">O324+P324+Q324</f>
        <v>33417</v>
      </c>
      <c r="S324" s="1718"/>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row>
    <row r="325" spans="1:56" ht="15.75">
      <c r="A325" s="1521"/>
      <c r="B325" s="51"/>
      <c r="C325" s="179">
        <v>2028</v>
      </c>
      <c r="D325" s="515"/>
      <c r="E325" s="1092"/>
      <c r="F325" s="516">
        <v>6000</v>
      </c>
      <c r="G325" s="143"/>
      <c r="H325" s="490">
        <f t="shared" ref="H325:H326" si="215">SUM(E325:G325)</f>
        <v>6000</v>
      </c>
      <c r="I325" s="1801"/>
      <c r="J325" s="1092">
        <v>23918</v>
      </c>
      <c r="K325" s="516"/>
      <c r="L325" s="515"/>
      <c r="M325" s="1399">
        <f t="shared" ref="M325:M326" si="216">SUM(J325:L325)</f>
        <v>23918</v>
      </c>
      <c r="N325" s="1607"/>
      <c r="O325" s="90">
        <f t="shared" si="211"/>
        <v>23918</v>
      </c>
      <c r="P325" s="90">
        <f t="shared" si="212"/>
        <v>6000</v>
      </c>
      <c r="Q325" s="90">
        <f t="shared" si="213"/>
        <v>0</v>
      </c>
      <c r="R325" s="134">
        <f t="shared" si="214"/>
        <v>29918</v>
      </c>
      <c r="S325" s="1719"/>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row>
    <row r="326" spans="1:56" ht="49.5" customHeight="1" thickBot="1">
      <c r="A326" s="1522"/>
      <c r="B326" s="52"/>
      <c r="C326" s="16">
        <v>2029</v>
      </c>
      <c r="D326" s="517"/>
      <c r="E326" s="1093"/>
      <c r="F326" s="518">
        <v>6000</v>
      </c>
      <c r="G326" s="147"/>
      <c r="H326" s="102">
        <f t="shared" si="215"/>
        <v>6000</v>
      </c>
      <c r="I326" s="1802"/>
      <c r="J326" s="1093">
        <v>23915</v>
      </c>
      <c r="K326" s="518"/>
      <c r="L326" s="517"/>
      <c r="M326" s="1400">
        <f t="shared" si="216"/>
        <v>23915</v>
      </c>
      <c r="N326" s="1608"/>
      <c r="O326" s="90">
        <f t="shared" si="211"/>
        <v>23915</v>
      </c>
      <c r="P326" s="90">
        <f t="shared" si="212"/>
        <v>6000</v>
      </c>
      <c r="Q326" s="90">
        <f t="shared" si="213"/>
        <v>0</v>
      </c>
      <c r="R326" s="135">
        <f t="shared" si="214"/>
        <v>29915</v>
      </c>
      <c r="S326" s="1720"/>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row>
    <row r="327" spans="1:56" ht="20.100000000000001" customHeight="1" thickBot="1">
      <c r="A327" s="70">
        <v>87</v>
      </c>
      <c r="B327" s="71" t="s">
        <v>108</v>
      </c>
      <c r="C327" s="18"/>
      <c r="D327" s="196"/>
      <c r="E327" s="1094"/>
      <c r="F327" s="196"/>
      <c r="G327" s="953"/>
      <c r="H327" s="196"/>
      <c r="I327" s="973"/>
      <c r="J327" s="1094"/>
      <c r="K327" s="196"/>
      <c r="L327" s="196"/>
      <c r="M327" s="196"/>
      <c r="N327" s="196"/>
      <c r="O327" s="196"/>
      <c r="P327" s="196"/>
      <c r="Q327" s="196"/>
      <c r="R327" s="196"/>
      <c r="S327" s="196"/>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row>
    <row r="328" spans="1:56" ht="20.100000000000001" customHeight="1" thickBot="1">
      <c r="A328" s="1424"/>
      <c r="B328" s="640" t="s">
        <v>132</v>
      </c>
      <c r="C328" s="183">
        <v>2027</v>
      </c>
      <c r="D328" s="184">
        <v>0</v>
      </c>
      <c r="E328" s="1095"/>
      <c r="F328" s="520"/>
      <c r="G328" s="954"/>
      <c r="H328" s="1003">
        <f>SUM(E328:G328)</f>
        <v>0</v>
      </c>
      <c r="I328" s="965"/>
      <c r="J328" s="1095"/>
      <c r="K328" s="520"/>
      <c r="L328" s="519"/>
      <c r="M328" s="830">
        <f>SUM(J328:L328)</f>
        <v>0</v>
      </c>
      <c r="N328" s="645"/>
      <c r="O328" s="184">
        <f t="shared" ref="O328" si="217">E328+J328</f>
        <v>0</v>
      </c>
      <c r="P328" s="184">
        <f t="shared" ref="P328" si="218">F328+K328</f>
        <v>0</v>
      </c>
      <c r="Q328" s="184">
        <f t="shared" ref="Q328" si="219">G328+L328</f>
        <v>0</v>
      </c>
      <c r="R328" s="831">
        <f t="shared" ref="R328" si="220">O328+P328+Q328</f>
        <v>0</v>
      </c>
      <c r="S328" s="185"/>
      <c r="T328" s="581"/>
      <c r="U328" s="581"/>
      <c r="V328" s="581"/>
      <c r="W328" s="581"/>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row>
    <row r="329" spans="1:56" ht="20.100000000000001" customHeight="1" thickBot="1">
      <c r="A329" s="1425"/>
      <c r="B329" s="647" t="s">
        <v>109</v>
      </c>
      <c r="C329" s="648">
        <v>2027</v>
      </c>
      <c r="D329" s="191">
        <f>'Kerkesat shtese 87'!D13</f>
        <v>0</v>
      </c>
      <c r="E329" s="1096">
        <f>'Kerkesat shtese 87'!E13</f>
        <v>1500</v>
      </c>
      <c r="F329" s="191">
        <f>'Kerkesat shtese 87'!F13</f>
        <v>0</v>
      </c>
      <c r="G329" s="659">
        <f>'Kerkesat shtese 87'!G13</f>
        <v>0</v>
      </c>
      <c r="H329" s="847">
        <f t="shared" ref="H329:H351" si="221">SUM(E329:G329)</f>
        <v>1500</v>
      </c>
      <c r="I329" s="974"/>
      <c r="J329" s="1096"/>
      <c r="K329" s="191"/>
      <c r="L329" s="191"/>
      <c r="M329" s="191">
        <f t="shared" ref="M329:M350" si="222">SUM(J329:L329)</f>
        <v>0</v>
      </c>
      <c r="N329" s="832"/>
      <c r="O329" s="191">
        <f t="shared" ref="O329:O331" si="223">E329+J329</f>
        <v>1500</v>
      </c>
      <c r="P329" s="191">
        <f t="shared" ref="P329:P331" si="224">F329+K329</f>
        <v>0</v>
      </c>
      <c r="Q329" s="191">
        <f t="shared" ref="Q329:Q331" si="225">G329+L329</f>
        <v>0</v>
      </c>
      <c r="R329" s="191">
        <f t="shared" ref="R329:R331" si="226">O329+P329+Q329</f>
        <v>1500</v>
      </c>
      <c r="S329" s="847"/>
      <c r="U329" s="581"/>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row>
    <row r="330" spans="1:56" s="582" customFormat="1" ht="20.100000000000001" customHeight="1" thickBot="1">
      <c r="A330" s="1426"/>
      <c r="B330" s="647" t="s">
        <v>133</v>
      </c>
      <c r="C330" s="649">
        <v>2027</v>
      </c>
      <c r="D330" s="191">
        <f>'Kerkesat shtese 87'!D17</f>
        <v>29</v>
      </c>
      <c r="E330" s="1096">
        <f>'Kerkesat shtese 87'!E17</f>
        <v>35695.705000000002</v>
      </c>
      <c r="F330" s="191">
        <f>'Kerkesat shtese 87'!F17</f>
        <v>1485.527</v>
      </c>
      <c r="G330" s="659">
        <f>'Kerkesat shtese 87'!G17</f>
        <v>452673</v>
      </c>
      <c r="H330" s="847">
        <f t="shared" si="221"/>
        <v>489854.23200000002</v>
      </c>
      <c r="I330" s="974"/>
      <c r="J330" s="1096"/>
      <c r="K330" s="191"/>
      <c r="L330" s="191"/>
      <c r="M330" s="191">
        <f t="shared" si="222"/>
        <v>0</v>
      </c>
      <c r="N330" s="646"/>
      <c r="O330" s="191">
        <f t="shared" si="223"/>
        <v>35695.705000000002</v>
      </c>
      <c r="P330" s="191">
        <f t="shared" si="224"/>
        <v>1485.527</v>
      </c>
      <c r="Q330" s="191">
        <f t="shared" si="225"/>
        <v>452673</v>
      </c>
      <c r="R330" s="191">
        <f t="shared" si="226"/>
        <v>489854.23200000002</v>
      </c>
      <c r="S330" s="193"/>
    </row>
    <row r="331" spans="1:56" s="182" customFormat="1" ht="20.100000000000001" customHeight="1" thickBot="1">
      <c r="A331" s="1024"/>
      <c r="B331" s="651" t="s">
        <v>134</v>
      </c>
      <c r="C331" s="829">
        <v>2027</v>
      </c>
      <c r="D331" s="591">
        <f>'Kerkesat shtese 87'!D21</f>
        <v>0</v>
      </c>
      <c r="E331" s="1097">
        <f>'Kerkesat shtese 87'!E21</f>
        <v>0</v>
      </c>
      <c r="F331" s="591">
        <f>'Kerkesat shtese 87'!F21</f>
        <v>8800</v>
      </c>
      <c r="G331" s="955">
        <f>'Kerkesat shtese 87'!G21</f>
        <v>12500</v>
      </c>
      <c r="H331" s="1004">
        <f t="shared" si="221"/>
        <v>21300</v>
      </c>
      <c r="I331" s="975"/>
      <c r="J331" s="1097"/>
      <c r="K331" s="591"/>
      <c r="L331" s="591"/>
      <c r="M331" s="591">
        <f t="shared" si="222"/>
        <v>0</v>
      </c>
      <c r="N331" s="650"/>
      <c r="O331" s="591">
        <f t="shared" si="223"/>
        <v>0</v>
      </c>
      <c r="P331" s="591">
        <f t="shared" si="224"/>
        <v>8800</v>
      </c>
      <c r="Q331" s="591">
        <f t="shared" si="225"/>
        <v>12500</v>
      </c>
      <c r="R331" s="591">
        <f t="shared" si="226"/>
        <v>21300</v>
      </c>
      <c r="S331" s="193"/>
    </row>
    <row r="332" spans="1:56" s="582" customFormat="1" ht="20.100000000000001" customHeight="1" thickBot="1">
      <c r="A332" s="1426"/>
      <c r="B332" s="652" t="s">
        <v>210</v>
      </c>
      <c r="C332" s="828">
        <v>2027</v>
      </c>
      <c r="D332" s="191"/>
      <c r="E332" s="1096"/>
      <c r="F332" s="191"/>
      <c r="G332" s="659"/>
      <c r="H332" s="847">
        <f>SUM(H333:H343)</f>
        <v>614306.9</v>
      </c>
      <c r="I332" s="976"/>
      <c r="J332" s="1096"/>
      <c r="K332" s="191"/>
      <c r="L332" s="191"/>
      <c r="M332" s="191">
        <f>SUM(M333:M343)</f>
        <v>0</v>
      </c>
      <c r="N332" s="191"/>
      <c r="O332" s="191">
        <f>SUM(O333:O343)</f>
        <v>74806.899999999994</v>
      </c>
      <c r="P332" s="191">
        <f>SUM(P333:P343)</f>
        <v>23000</v>
      </c>
      <c r="Q332" s="191">
        <f>SUM(Q333:Q343)</f>
        <v>516500</v>
      </c>
      <c r="R332" s="191">
        <f>SUM(R333:R343)</f>
        <v>614306.9</v>
      </c>
      <c r="S332" s="192"/>
    </row>
    <row r="333" spans="1:56" ht="38.25" customHeight="1" thickBot="1">
      <c r="A333" s="186"/>
      <c r="B333" s="899" t="s">
        <v>212</v>
      </c>
      <c r="C333" s="181">
        <v>2027</v>
      </c>
      <c r="D333" s="833">
        <f>'Kerkesat shtese 87'!D25</f>
        <v>0</v>
      </c>
      <c r="E333" s="1434">
        <f>'Kerkesat shtese 87'!E25</f>
        <v>0</v>
      </c>
      <c r="F333" s="1427">
        <f>'Kerkesat shtese 87'!F25</f>
        <v>0</v>
      </c>
      <c r="G333" s="1428">
        <f>'Kerkesat shtese 87'!G25</f>
        <v>121000</v>
      </c>
      <c r="H333" s="428">
        <f t="shared" si="221"/>
        <v>121000</v>
      </c>
      <c r="I333" s="1440"/>
      <c r="J333" s="1179"/>
      <c r="K333" s="1401"/>
      <c r="L333" s="1402"/>
      <c r="M333" s="1445">
        <f t="shared" si="222"/>
        <v>0</v>
      </c>
      <c r="N333" s="653"/>
      <c r="O333" s="184">
        <f>E333+J333</f>
        <v>0</v>
      </c>
      <c r="P333" s="184">
        <f t="shared" ref="P333:P343" si="227">F333+K333</f>
        <v>0</v>
      </c>
      <c r="Q333" s="184">
        <f t="shared" ref="Q333:Q343" si="228">G333+L333</f>
        <v>121000</v>
      </c>
      <c r="R333" s="184">
        <f t="shared" ref="R333:R343" si="229">O333+P333+Q333</f>
        <v>121000</v>
      </c>
      <c r="S333" s="186"/>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row>
    <row r="334" spans="1:56" ht="27.75" customHeight="1" thickBot="1">
      <c r="A334" s="187"/>
      <c r="B334" s="642" t="s">
        <v>110</v>
      </c>
      <c r="C334" s="181">
        <v>2027</v>
      </c>
      <c r="D334" s="1409">
        <f>'Kerkesat shtese 87'!D28</f>
        <v>0</v>
      </c>
      <c r="E334" s="1435">
        <f>'Kerkesat shtese 87'!E28</f>
        <v>3898</v>
      </c>
      <c r="F334" s="1429">
        <f>'Kerkesat shtese 87'!F28</f>
        <v>10000</v>
      </c>
      <c r="G334" s="1430">
        <f>'Kerkesat shtese 87'!G28</f>
        <v>1000</v>
      </c>
      <c r="H334" s="1438">
        <f t="shared" si="221"/>
        <v>14898</v>
      </c>
      <c r="I334" s="1441"/>
      <c r="J334" s="1403"/>
      <c r="K334" s="1404"/>
      <c r="L334" s="1405"/>
      <c r="M334" s="1445">
        <f t="shared" si="222"/>
        <v>0</v>
      </c>
      <c r="N334" s="654"/>
      <c r="O334" s="184">
        <f t="shared" ref="O334:O343" si="230">E334+J334</f>
        <v>3898</v>
      </c>
      <c r="P334" s="184">
        <f t="shared" si="227"/>
        <v>10000</v>
      </c>
      <c r="Q334" s="184">
        <f t="shared" si="228"/>
        <v>1000</v>
      </c>
      <c r="R334" s="184">
        <f t="shared" si="229"/>
        <v>14898</v>
      </c>
      <c r="S334" s="187"/>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row>
    <row r="335" spans="1:56" ht="20.100000000000001" customHeight="1" thickBot="1">
      <c r="A335" s="187"/>
      <c r="B335" s="642" t="s">
        <v>111</v>
      </c>
      <c r="C335" s="181">
        <v>2027</v>
      </c>
      <c r="D335" s="1437">
        <f>'Kerkesat shtese 87'!D31</f>
        <v>0</v>
      </c>
      <c r="E335" s="1435">
        <f>'Kerkesat shtese 87'!E31</f>
        <v>16512</v>
      </c>
      <c r="F335" s="1429">
        <f>'Kerkesat shtese 87'!F31</f>
        <v>12000</v>
      </c>
      <c r="G335" s="1430">
        <v>368500</v>
      </c>
      <c r="H335" s="570">
        <f t="shared" si="221"/>
        <v>397012</v>
      </c>
      <c r="I335" s="1441"/>
      <c r="J335" s="1403"/>
      <c r="K335" s="1404"/>
      <c r="L335" s="1405"/>
      <c r="M335" s="1445">
        <f t="shared" si="222"/>
        <v>0</v>
      </c>
      <c r="N335" s="655"/>
      <c r="O335" s="184">
        <f t="shared" si="230"/>
        <v>16512</v>
      </c>
      <c r="P335" s="184">
        <f t="shared" si="227"/>
        <v>12000</v>
      </c>
      <c r="Q335" s="184">
        <f>G335+L335</f>
        <v>368500</v>
      </c>
      <c r="R335" s="184">
        <f t="shared" si="229"/>
        <v>397012</v>
      </c>
      <c r="S335" s="19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row>
    <row r="336" spans="1:56" ht="20.100000000000001" customHeight="1" thickBot="1">
      <c r="A336" s="187"/>
      <c r="B336" s="642" t="s">
        <v>112</v>
      </c>
      <c r="C336" s="181">
        <v>2027</v>
      </c>
      <c r="D336" s="1409">
        <f>'Kerkesat shtese 87'!D34</f>
        <v>0</v>
      </c>
      <c r="E336" s="1435">
        <f>'Kerkesat shtese 87'!E34</f>
        <v>1950</v>
      </c>
      <c r="F336" s="1429">
        <f>'Kerkesat shtese 87'!F34</f>
        <v>0</v>
      </c>
      <c r="G336" s="1430">
        <f>'Kerkesat shtese 87'!G34</f>
        <v>0</v>
      </c>
      <c r="H336" s="1438">
        <f t="shared" si="221"/>
        <v>1950</v>
      </c>
      <c r="I336" s="1442"/>
      <c r="J336" s="1403"/>
      <c r="K336" s="1404"/>
      <c r="L336" s="1405"/>
      <c r="M336" s="1445">
        <f t="shared" si="222"/>
        <v>0</v>
      </c>
      <c r="N336" s="657"/>
      <c r="O336" s="184">
        <f t="shared" si="230"/>
        <v>1950</v>
      </c>
      <c r="P336" s="184">
        <f t="shared" si="227"/>
        <v>0</v>
      </c>
      <c r="Q336" s="184">
        <f>G336+L336</f>
        <v>0</v>
      </c>
      <c r="R336" s="184">
        <f t="shared" si="229"/>
        <v>1950</v>
      </c>
      <c r="S336" s="187"/>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row>
    <row r="337" spans="1:56" ht="20.100000000000001" customHeight="1" thickBot="1">
      <c r="A337" s="187"/>
      <c r="B337" s="642" t="s">
        <v>113</v>
      </c>
      <c r="C337" s="181">
        <v>2027</v>
      </c>
      <c r="D337" s="1409">
        <f>'Kerkesat shtese 87'!D37</f>
        <v>0</v>
      </c>
      <c r="E337" s="1435">
        <f>'Kerkesat shtese 87'!E37</f>
        <v>0</v>
      </c>
      <c r="F337" s="1429">
        <f>'Kerkesat shtese 87'!F37</f>
        <v>0</v>
      </c>
      <c r="G337" s="1430">
        <f>'Kerkesat shtese 87'!G37</f>
        <v>0</v>
      </c>
      <c r="H337" s="1438">
        <f>'Kerkesat shtese 87'!H37</f>
        <v>0</v>
      </c>
      <c r="I337" s="1442"/>
      <c r="J337" s="1403"/>
      <c r="K337" s="1447"/>
      <c r="L337" s="1405"/>
      <c r="M337" s="1446">
        <f t="shared" si="222"/>
        <v>0</v>
      </c>
      <c r="N337" s="1442"/>
      <c r="O337" s="184">
        <f t="shared" si="230"/>
        <v>0</v>
      </c>
      <c r="P337" s="184">
        <f t="shared" si="227"/>
        <v>0</v>
      </c>
      <c r="Q337" s="184">
        <f t="shared" si="228"/>
        <v>0</v>
      </c>
      <c r="R337" s="184">
        <f t="shared" si="229"/>
        <v>0</v>
      </c>
      <c r="S337" s="18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row>
    <row r="338" spans="1:56" ht="20.100000000000001" customHeight="1" thickBot="1">
      <c r="A338" s="187"/>
      <c r="B338" s="642" t="s">
        <v>135</v>
      </c>
      <c r="C338" s="181">
        <v>2027</v>
      </c>
      <c r="D338" s="1409">
        <f>'Kerkesat shtese 87'!D40</f>
        <v>0</v>
      </c>
      <c r="E338" s="1435">
        <f>'Kerkesat shtese 87'!E40</f>
        <v>0</v>
      </c>
      <c r="F338" s="1429">
        <f>'Kerkesat shtese 87'!F40</f>
        <v>1000</v>
      </c>
      <c r="G338" s="1430">
        <f>'Kerkesat shtese 87'!G40</f>
        <v>25000</v>
      </c>
      <c r="H338" s="1438">
        <f>'Kerkesat shtese 87'!H40</f>
        <v>26000</v>
      </c>
      <c r="I338" s="1443"/>
      <c r="J338" s="1403"/>
      <c r="K338" s="1404"/>
      <c r="L338" s="1405"/>
      <c r="M338" s="1445">
        <f t="shared" si="222"/>
        <v>0</v>
      </c>
      <c r="N338" s="1449"/>
      <c r="O338" s="184">
        <f t="shared" si="230"/>
        <v>0</v>
      </c>
      <c r="P338" s="184">
        <f t="shared" si="227"/>
        <v>1000</v>
      </c>
      <c r="Q338" s="184">
        <f t="shared" si="228"/>
        <v>25000</v>
      </c>
      <c r="R338" s="184">
        <f t="shared" si="229"/>
        <v>26000</v>
      </c>
      <c r="S338" s="187"/>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row>
    <row r="339" spans="1:56" ht="20.100000000000001" customHeight="1" thickBot="1">
      <c r="A339" s="187"/>
      <c r="B339" s="641" t="s">
        <v>173</v>
      </c>
      <c r="C339" s="181">
        <v>2027</v>
      </c>
      <c r="D339" s="1409"/>
      <c r="E339" s="1435"/>
      <c r="F339" s="1429"/>
      <c r="G339" s="1431"/>
      <c r="H339" s="1438">
        <f t="shared" si="221"/>
        <v>0</v>
      </c>
      <c r="I339" s="1441"/>
      <c r="J339" s="1403"/>
      <c r="K339" s="1447"/>
      <c r="L339" s="1405"/>
      <c r="M339" s="1445">
        <f t="shared" si="222"/>
        <v>0</v>
      </c>
      <c r="N339" s="657"/>
      <c r="O339" s="184">
        <f t="shared" si="230"/>
        <v>0</v>
      </c>
      <c r="P339" s="184">
        <f t="shared" si="227"/>
        <v>0</v>
      </c>
      <c r="Q339" s="184">
        <f>G339+L339</f>
        <v>0</v>
      </c>
      <c r="R339" s="184">
        <f t="shared" si="229"/>
        <v>0</v>
      </c>
      <c r="S339" s="188"/>
    </row>
    <row r="340" spans="1:56" ht="20.100000000000001" customHeight="1" thickBot="1">
      <c r="A340" s="187"/>
      <c r="B340" s="641" t="s">
        <v>174</v>
      </c>
      <c r="C340" s="181">
        <v>2027</v>
      </c>
      <c r="D340" s="1409">
        <f>'Kerkesat shtese 87'!D46</f>
        <v>0</v>
      </c>
      <c r="E340" s="1435">
        <f>'Kerkesat shtese 87'!E46</f>
        <v>0</v>
      </c>
      <c r="F340" s="1429">
        <f>'Kerkesat shtese 87'!F46</f>
        <v>0</v>
      </c>
      <c r="G340" s="1431">
        <f>'Kerkesat shtese 87'!G46</f>
        <v>0</v>
      </c>
      <c r="H340" s="1438">
        <f>'Kerkesat shtese 87'!H46</f>
        <v>0</v>
      </c>
      <c r="I340" s="1442"/>
      <c r="J340" s="1403"/>
      <c r="K340" s="1447"/>
      <c r="L340" s="1405"/>
      <c r="M340" s="1446">
        <f t="shared" si="222"/>
        <v>0</v>
      </c>
      <c r="N340" s="188"/>
      <c r="O340" s="184">
        <f t="shared" si="230"/>
        <v>0</v>
      </c>
      <c r="P340" s="184">
        <f t="shared" si="227"/>
        <v>0</v>
      </c>
      <c r="Q340" s="184">
        <f>G340+L340</f>
        <v>0</v>
      </c>
      <c r="R340" s="184">
        <f t="shared" si="229"/>
        <v>0</v>
      </c>
      <c r="S340" s="188"/>
    </row>
    <row r="341" spans="1:56" s="658" customFormat="1" ht="20.100000000000001" customHeight="1" thickBot="1">
      <c r="A341" s="654"/>
      <c r="B341" s="1021" t="s">
        <v>235</v>
      </c>
      <c r="C341" s="74">
        <v>2027</v>
      </c>
      <c r="D341" s="1409">
        <f>'Kerkesat shtese 87'!D55</f>
        <v>0</v>
      </c>
      <c r="E341" s="1435">
        <f>'Kerkesat shtese 87'!E55</f>
        <v>10326.9</v>
      </c>
      <c r="F341" s="1429">
        <f>'Kerkesat shtese 87'!F55</f>
        <v>0</v>
      </c>
      <c r="G341" s="1430">
        <f>'Kerkesat shtese 87'!G55</f>
        <v>0</v>
      </c>
      <c r="H341" s="1438">
        <f>'Kerkesat shtese 87'!H55</f>
        <v>10326.9</v>
      </c>
      <c r="I341" s="1441"/>
      <c r="J341" s="1403"/>
      <c r="K341" s="1404"/>
      <c r="L341" s="1405"/>
      <c r="M341" s="1445">
        <f t="shared" si="222"/>
        <v>0</v>
      </c>
      <c r="N341" s="656"/>
      <c r="O341" s="184">
        <f t="shared" si="230"/>
        <v>10326.9</v>
      </c>
      <c r="P341" s="184">
        <f t="shared" si="227"/>
        <v>0</v>
      </c>
      <c r="Q341" s="184">
        <f>G341+L341</f>
        <v>0</v>
      </c>
      <c r="R341" s="184">
        <f t="shared" si="229"/>
        <v>10326.9</v>
      </c>
      <c r="S341" s="657"/>
      <c r="T341" s="851"/>
      <c r="U341" s="851"/>
      <c r="V341" s="851"/>
      <c r="W341" s="851"/>
      <c r="X341" s="851"/>
      <c r="Y341" s="851"/>
      <c r="Z341" s="851"/>
      <c r="AA341" s="851"/>
      <c r="AB341" s="851"/>
      <c r="AC341" s="851"/>
      <c r="AD341" s="851"/>
      <c r="AE341" s="851"/>
      <c r="AF341" s="851"/>
      <c r="AG341" s="851"/>
      <c r="AH341" s="851"/>
      <c r="AI341" s="851"/>
      <c r="AJ341" s="851"/>
      <c r="AK341" s="851"/>
      <c r="AL341" s="851"/>
      <c r="AM341" s="851"/>
      <c r="AN341" s="851"/>
      <c r="AO341" s="851"/>
      <c r="AP341" s="851"/>
      <c r="AQ341" s="851"/>
      <c r="AR341" s="851"/>
      <c r="AS341" s="851"/>
      <c r="AT341" s="851"/>
      <c r="AU341" s="851"/>
      <c r="AV341" s="851"/>
      <c r="AW341" s="851"/>
      <c r="AX341" s="851"/>
      <c r="AY341" s="851"/>
      <c r="AZ341" s="851"/>
      <c r="BA341" s="851"/>
      <c r="BB341" s="851"/>
      <c r="BC341" s="851"/>
      <c r="BD341" s="851"/>
    </row>
    <row r="342" spans="1:56" ht="20.100000000000001" customHeight="1" thickBot="1">
      <c r="A342" s="187"/>
      <c r="B342" s="644" t="s">
        <v>213</v>
      </c>
      <c r="C342" s="73">
        <v>2027</v>
      </c>
      <c r="D342" s="1409">
        <f>'Kerkesat shtese 87'!D49</f>
        <v>0</v>
      </c>
      <c r="E342" s="1435">
        <f>'Kerkesat shtese 87'!E49</f>
        <v>0</v>
      </c>
      <c r="F342" s="1429">
        <f>'Kerkesat shtese 87'!F49</f>
        <v>0</v>
      </c>
      <c r="G342" s="1430">
        <f>'Kerkesat shtese 87'!G49</f>
        <v>0</v>
      </c>
      <c r="H342" s="1438">
        <f>'Kerkesat shtese 87'!H49</f>
        <v>0</v>
      </c>
      <c r="I342" s="1442"/>
      <c r="J342" s="1403"/>
      <c r="K342" s="1447"/>
      <c r="L342" s="1405"/>
      <c r="M342" s="1446">
        <f t="shared" si="222"/>
        <v>0</v>
      </c>
      <c r="N342" s="523"/>
      <c r="O342" s="184">
        <f t="shared" si="230"/>
        <v>0</v>
      </c>
      <c r="P342" s="184">
        <f t="shared" si="227"/>
        <v>0</v>
      </c>
      <c r="Q342" s="184">
        <f t="shared" si="228"/>
        <v>0</v>
      </c>
      <c r="R342" s="184">
        <f t="shared" si="229"/>
        <v>0</v>
      </c>
      <c r="S342" s="187"/>
    </row>
    <row r="343" spans="1:56" ht="20.100000000000001" customHeight="1" thickBot="1">
      <c r="A343" s="188"/>
      <c r="B343" s="1413" t="s">
        <v>214</v>
      </c>
      <c r="C343" s="1414">
        <v>2027</v>
      </c>
      <c r="D343" s="1410">
        <f>'Kerkesat shtese 87'!D52</f>
        <v>3</v>
      </c>
      <c r="E343" s="1436">
        <f>'Kerkesat shtese 87'!E52</f>
        <v>42120</v>
      </c>
      <c r="F343" s="1432">
        <f>'Kerkesat shtese 87'!F52</f>
        <v>0</v>
      </c>
      <c r="G343" s="1433">
        <f>'Kerkesat shtese 87'!G52</f>
        <v>1000</v>
      </c>
      <c r="H343" s="1439">
        <f>'Kerkesat shtese 87'!H52</f>
        <v>43120</v>
      </c>
      <c r="I343" s="1444"/>
      <c r="J343" s="1406"/>
      <c r="K343" s="1448"/>
      <c r="L343" s="1408"/>
      <c r="M343" s="1446">
        <f>SUM(J343:L343)</f>
        <v>0</v>
      </c>
      <c r="N343" s="523"/>
      <c r="O343" s="184">
        <f t="shared" si="230"/>
        <v>42120</v>
      </c>
      <c r="P343" s="184">
        <f t="shared" si="227"/>
        <v>0</v>
      </c>
      <c r="Q343" s="184">
        <f t="shared" si="228"/>
        <v>1000</v>
      </c>
      <c r="R343" s="184">
        <f t="shared" si="229"/>
        <v>43120</v>
      </c>
      <c r="S343" s="187"/>
    </row>
    <row r="344" spans="1:56" s="164" customFormat="1" ht="20.100000000000001" customHeight="1" thickBot="1">
      <c r="A344" s="1415"/>
      <c r="B344" s="1416" t="s">
        <v>211</v>
      </c>
      <c r="C344" s="1417">
        <v>2027</v>
      </c>
      <c r="D344" s="191"/>
      <c r="E344" s="1096">
        <f>E345+E346+E347</f>
        <v>53160</v>
      </c>
      <c r="F344" s="1096">
        <f t="shared" ref="F344:G344" si="231">F345+F346+F347</f>
        <v>1712602</v>
      </c>
      <c r="G344" s="1096">
        <f t="shared" si="231"/>
        <v>2902564</v>
      </c>
      <c r="H344" s="847">
        <f t="shared" ref="H344" si="232">SUM(H345:H347)</f>
        <v>4668326</v>
      </c>
      <c r="I344" s="1458"/>
      <c r="J344" s="1096"/>
      <c r="K344" s="191"/>
      <c r="L344" s="191"/>
      <c r="M344" s="191">
        <f t="shared" ref="M344" si="233">SUM(M345:M347)</f>
        <v>0</v>
      </c>
      <c r="N344" s="191"/>
      <c r="O344" s="191">
        <f t="shared" ref="O344" si="234">SUM(O345:O347)</f>
        <v>53160</v>
      </c>
      <c r="P344" s="191">
        <f t="shared" ref="P344" si="235">SUM(P345:P347)</f>
        <v>1712602</v>
      </c>
      <c r="Q344" s="191">
        <f>SUM(Q345:Q347)</f>
        <v>2902564</v>
      </c>
      <c r="R344" s="191">
        <f t="shared" ref="R344" si="236">SUM(R345:R347)</f>
        <v>4668326</v>
      </c>
      <c r="S344" s="192"/>
      <c r="T344" s="582"/>
      <c r="U344" s="582"/>
      <c r="V344" s="582"/>
      <c r="W344" s="582"/>
      <c r="X344" s="582"/>
      <c r="Y344" s="582"/>
      <c r="Z344" s="582"/>
      <c r="AA344" s="582"/>
      <c r="AB344" s="582"/>
      <c r="AC344" s="582"/>
      <c r="AD344" s="582"/>
      <c r="AE344" s="582"/>
      <c r="AF344" s="582"/>
      <c r="AG344" s="582"/>
      <c r="AH344" s="582"/>
      <c r="AI344" s="582"/>
      <c r="AJ344" s="582"/>
      <c r="AK344" s="582"/>
      <c r="AL344" s="582"/>
      <c r="AM344" s="582"/>
      <c r="AN344" s="582"/>
      <c r="AO344" s="582"/>
      <c r="AP344" s="582"/>
      <c r="AQ344" s="582"/>
      <c r="AR344" s="582"/>
      <c r="AS344" s="582"/>
      <c r="AT344" s="582"/>
      <c r="AU344" s="582"/>
      <c r="AV344" s="582"/>
      <c r="AW344" s="582"/>
      <c r="AX344" s="582"/>
      <c r="AY344" s="582"/>
      <c r="AZ344" s="582"/>
      <c r="BA344" s="582"/>
      <c r="BB344" s="582"/>
      <c r="BC344" s="582"/>
      <c r="BD344" s="582"/>
    </row>
    <row r="345" spans="1:56" s="182" customFormat="1" ht="32.25" customHeight="1" thickBot="1">
      <c r="A345" s="187"/>
      <c r="B345" s="643" t="s">
        <v>114</v>
      </c>
      <c r="C345" s="181">
        <v>2027</v>
      </c>
      <c r="D345" s="833">
        <f>'Kerkesat shtese 87'!D59</f>
        <v>0</v>
      </c>
      <c r="E345" s="1179">
        <f>'Kerkesat shtese 87'!E59</f>
        <v>53160</v>
      </c>
      <c r="F345" s="1401">
        <f>'Kerkesat shtese 87'!F59</f>
        <v>1148476</v>
      </c>
      <c r="G345" s="1402">
        <f>'Kerkesat shtese 87'!G59</f>
        <v>506400</v>
      </c>
      <c r="H345" s="1005">
        <f>'Kerkesat shtese 87'!H59</f>
        <v>1708036</v>
      </c>
      <c r="I345" s="977"/>
      <c r="J345" s="1095"/>
      <c r="K345" s="520"/>
      <c r="L345" s="519"/>
      <c r="M345" s="194">
        <f>SUM(J345:L345)</f>
        <v>0</v>
      </c>
      <c r="N345" s="190"/>
      <c r="O345" s="184">
        <f t="shared" ref="O345:O347" si="237">E345+J345</f>
        <v>53160</v>
      </c>
      <c r="P345" s="184">
        <f t="shared" ref="P345:P347" si="238">F345+K345</f>
        <v>1148476</v>
      </c>
      <c r="Q345" s="184">
        <f t="shared" ref="Q345:Q347" si="239">G345+L345</f>
        <v>506400</v>
      </c>
      <c r="R345" s="184">
        <f t="shared" ref="R345:R347" si="240">O345+P345+Q345</f>
        <v>1708036</v>
      </c>
      <c r="S345" s="189"/>
    </row>
    <row r="346" spans="1:56" ht="20.100000000000001" customHeight="1" thickBot="1">
      <c r="A346" s="187"/>
      <c r="B346" s="643" t="s">
        <v>136</v>
      </c>
      <c r="C346" s="181">
        <v>2027</v>
      </c>
      <c r="D346" s="1409">
        <f>'Kerkesat shtese 87'!D62</f>
        <v>0</v>
      </c>
      <c r="E346" s="1403">
        <f>'Kerkesat shtese 87'!E62</f>
        <v>0</v>
      </c>
      <c r="F346" s="1404">
        <f>'Kerkesat shtese 87'!F62</f>
        <v>0</v>
      </c>
      <c r="G346" s="1405">
        <f>'Kerkesat shtese 87'!G62</f>
        <v>2390964</v>
      </c>
      <c r="H346" s="1411">
        <f t="shared" si="221"/>
        <v>2390964</v>
      </c>
      <c r="I346" s="965" t="s">
        <v>249</v>
      </c>
      <c r="J346" s="1095"/>
      <c r="K346" s="520"/>
      <c r="L346" s="519"/>
      <c r="M346" s="194">
        <f t="shared" si="222"/>
        <v>0</v>
      </c>
      <c r="N346" s="522"/>
      <c r="O346" s="184">
        <f t="shared" si="237"/>
        <v>0</v>
      </c>
      <c r="P346" s="184">
        <f t="shared" si="238"/>
        <v>0</v>
      </c>
      <c r="Q346" s="184">
        <f t="shared" si="239"/>
        <v>2390964</v>
      </c>
      <c r="R346" s="184">
        <f t="shared" si="240"/>
        <v>2390964</v>
      </c>
      <c r="S346" s="187"/>
    </row>
    <row r="347" spans="1:56" ht="20.100000000000001" customHeight="1" thickBot="1">
      <c r="A347" s="1418"/>
      <c r="B347" s="1419" t="s">
        <v>229</v>
      </c>
      <c r="C347" s="1420">
        <v>2027</v>
      </c>
      <c r="D347" s="1410">
        <f>'Kerkesat shtese 87'!D65</f>
        <v>0</v>
      </c>
      <c r="E347" s="1406">
        <f>'Kerkesat shtese 87'!E65</f>
        <v>0</v>
      </c>
      <c r="F347" s="1407">
        <f>'Kerkesat shtese 87'!F65</f>
        <v>564126</v>
      </c>
      <c r="G347" s="1408">
        <v>5200</v>
      </c>
      <c r="H347" s="1412">
        <f t="shared" si="221"/>
        <v>569326</v>
      </c>
      <c r="I347" s="977"/>
      <c r="J347" s="1095"/>
      <c r="K347" s="520"/>
      <c r="L347" s="519"/>
      <c r="M347" s="194">
        <f t="shared" si="222"/>
        <v>0</v>
      </c>
      <c r="N347" s="524"/>
      <c r="O347" s="184">
        <f t="shared" si="237"/>
        <v>0</v>
      </c>
      <c r="P347" s="184">
        <f t="shared" si="238"/>
        <v>564126</v>
      </c>
      <c r="Q347" s="184">
        <f t="shared" si="239"/>
        <v>5200</v>
      </c>
      <c r="R347" s="184">
        <f t="shared" si="240"/>
        <v>569326</v>
      </c>
      <c r="S347" s="188"/>
    </row>
    <row r="348" spans="1:56" s="164" customFormat="1" ht="20.100000000000001" customHeight="1" thickBot="1">
      <c r="A348" s="1415"/>
      <c r="B348" s="1422" t="s">
        <v>137</v>
      </c>
      <c r="C348" s="1417">
        <v>2027</v>
      </c>
      <c r="D348" s="191"/>
      <c r="E348" s="1096">
        <f>E349+E350</f>
        <v>5660</v>
      </c>
      <c r="F348" s="1096">
        <f t="shared" ref="F348:G348" si="241">F349+F350</f>
        <v>0</v>
      </c>
      <c r="G348" s="1096">
        <f t="shared" si="241"/>
        <v>0</v>
      </c>
      <c r="H348" s="847">
        <f>SUM(H349:H350)</f>
        <v>5660</v>
      </c>
      <c r="I348" s="976"/>
      <c r="J348" s="1096"/>
      <c r="K348" s="191"/>
      <c r="L348" s="191"/>
      <c r="M348" s="191">
        <f t="shared" ref="M348" si="242">SUM(M349:M350)</f>
        <v>0</v>
      </c>
      <c r="N348" s="191"/>
      <c r="O348" s="191">
        <f>SUM(O349:O350)</f>
        <v>5660</v>
      </c>
      <c r="P348" s="191">
        <f t="shared" ref="P348" si="243">SUM(P349:P350)</f>
        <v>0</v>
      </c>
      <c r="Q348" s="191">
        <f t="shared" ref="Q348" si="244">SUM(Q349:Q350)</f>
        <v>0</v>
      </c>
      <c r="R348" s="191">
        <f t="shared" ref="R348" si="245">SUM(R349:R350)</f>
        <v>5660</v>
      </c>
      <c r="S348" s="192"/>
      <c r="T348" s="582"/>
      <c r="U348" s="582"/>
      <c r="V348" s="582"/>
      <c r="W348" s="582"/>
      <c r="X348" s="582"/>
      <c r="Y348" s="582"/>
      <c r="Z348" s="582"/>
      <c r="AA348" s="582"/>
      <c r="AB348" s="582"/>
      <c r="AC348" s="582"/>
      <c r="AD348" s="582"/>
      <c r="AE348" s="582"/>
      <c r="AF348" s="582"/>
      <c r="AG348" s="582"/>
      <c r="AH348" s="582"/>
      <c r="AI348" s="582"/>
      <c r="AJ348" s="582"/>
      <c r="AK348" s="582"/>
      <c r="AL348" s="582"/>
      <c r="AM348" s="582"/>
      <c r="AN348" s="582"/>
      <c r="AO348" s="582"/>
      <c r="AP348" s="582"/>
      <c r="AQ348" s="582"/>
      <c r="AR348" s="582"/>
      <c r="AS348" s="582"/>
      <c r="AT348" s="582"/>
      <c r="AU348" s="582"/>
      <c r="AV348" s="582"/>
      <c r="AW348" s="582"/>
      <c r="AX348" s="582"/>
      <c r="AY348" s="582"/>
      <c r="AZ348" s="582"/>
      <c r="BA348" s="582"/>
      <c r="BB348" s="582"/>
      <c r="BC348" s="582"/>
      <c r="BD348" s="582"/>
    </row>
    <row r="349" spans="1:56" ht="20.100000000000001" customHeight="1" thickBot="1">
      <c r="A349" s="187"/>
      <c r="B349" s="643" t="s">
        <v>115</v>
      </c>
      <c r="C349" s="181">
        <v>2027</v>
      </c>
      <c r="D349" s="833">
        <f>'Kerkesat shtese 87'!D69</f>
        <v>0</v>
      </c>
      <c r="E349" s="1098">
        <f>'Kerkesat shtese 87'!E69</f>
        <v>5660</v>
      </c>
      <c r="F349" s="833">
        <f>'Kerkesat shtese 87'!F69</f>
        <v>0</v>
      </c>
      <c r="G349" s="956">
        <f>'Kerkesat shtese 87'!G69</f>
        <v>0</v>
      </c>
      <c r="H349" s="1005">
        <f t="shared" si="221"/>
        <v>5660</v>
      </c>
      <c r="I349" s="978"/>
      <c r="J349" s="1179"/>
      <c r="K349" s="862"/>
      <c r="L349" s="863"/>
      <c r="M349" s="864">
        <f t="shared" si="222"/>
        <v>0</v>
      </c>
      <c r="N349" s="521"/>
      <c r="O349" s="184">
        <f t="shared" ref="O349:O350" si="246">E349+J349</f>
        <v>5660</v>
      </c>
      <c r="P349" s="184">
        <f t="shared" ref="P349:P350" si="247">F349+K349</f>
        <v>0</v>
      </c>
      <c r="Q349" s="184">
        <f t="shared" ref="Q349:Q350" si="248">G349+L349</f>
        <v>0</v>
      </c>
      <c r="R349" s="184">
        <f t="shared" ref="R349:R350" si="249">O349+P349+Q349</f>
        <v>5660</v>
      </c>
      <c r="S349" s="186"/>
    </row>
    <row r="350" spans="1:56" ht="20.100000000000001" customHeight="1" thickBot="1">
      <c r="A350" s="1418"/>
      <c r="B350" s="1423" t="s">
        <v>116</v>
      </c>
      <c r="C350" s="1420">
        <v>2027</v>
      </c>
      <c r="D350" s="858">
        <f>'Kerkesat shtese 87'!D72</f>
        <v>0</v>
      </c>
      <c r="E350" s="1099">
        <f>'Kerkesat shtese 87'!E72</f>
        <v>0</v>
      </c>
      <c r="F350" s="834">
        <f>'Kerkesat shtese 87'!F72</f>
        <v>0</v>
      </c>
      <c r="G350" s="957">
        <f>'Kerkesat shtese 87'!G72</f>
        <v>0</v>
      </c>
      <c r="H350" s="1006">
        <f>'Kerkesat shtese 87'!H72</f>
        <v>0</v>
      </c>
      <c r="I350" s="965" t="s">
        <v>249</v>
      </c>
      <c r="J350" s="1180"/>
      <c r="K350" s="859"/>
      <c r="L350" s="860"/>
      <c r="M350" s="861">
        <f t="shared" si="222"/>
        <v>0</v>
      </c>
      <c r="N350" s="523"/>
      <c r="O350" s="184">
        <f t="shared" si="246"/>
        <v>0</v>
      </c>
      <c r="P350" s="184">
        <f t="shared" si="247"/>
        <v>0</v>
      </c>
      <c r="Q350" s="184">
        <f t="shared" si="248"/>
        <v>0</v>
      </c>
      <c r="R350" s="184">
        <f t="shared" si="249"/>
        <v>0</v>
      </c>
      <c r="S350" s="187"/>
    </row>
    <row r="351" spans="1:56" s="182" customFormat="1" ht="20.100000000000001" customHeight="1" thickBot="1">
      <c r="A351" s="1024"/>
      <c r="B351" s="1023" t="s">
        <v>138</v>
      </c>
      <c r="C351" s="1421">
        <v>2027</v>
      </c>
      <c r="D351" s="238">
        <f>'Kerkesat shtese 87'!D76</f>
        <v>0</v>
      </c>
      <c r="E351" s="1100">
        <f>'Kerkesat shtese 87'!E76</f>
        <v>0</v>
      </c>
      <c r="F351" s="1196">
        <f>'Kerkesat shtese 87'!F76</f>
        <v>83000</v>
      </c>
      <c r="G351" s="958">
        <f>'Kerkesat shtese 87'!G76</f>
        <v>6000</v>
      </c>
      <c r="H351" s="1007">
        <f t="shared" si="221"/>
        <v>89000</v>
      </c>
      <c r="I351" s="979"/>
      <c r="J351" s="1100"/>
      <c r="K351" s="239"/>
      <c r="L351" s="240"/>
      <c r="M351" s="593">
        <f>SUM(J351:L351)</f>
        <v>0</v>
      </c>
      <c r="N351" s="592"/>
      <c r="O351" s="238">
        <f t="shared" ref="O351" si="250">E351+J351</f>
        <v>0</v>
      </c>
      <c r="P351" s="238">
        <f t="shared" ref="P351" si="251">F351+K351</f>
        <v>83000</v>
      </c>
      <c r="Q351" s="238">
        <f t="shared" ref="Q351" si="252">G351+L351</f>
        <v>6000</v>
      </c>
      <c r="R351" s="238">
        <f t="shared" ref="R351" si="253">O351+P351+Q351</f>
        <v>89000</v>
      </c>
      <c r="S351" s="592"/>
    </row>
    <row r="352" spans="1:56" ht="20.100000000000001" customHeight="1" thickBot="1">
      <c r="A352" s="47">
        <v>88</v>
      </c>
      <c r="B352" s="17" t="s">
        <v>117</v>
      </c>
      <c r="C352" s="18"/>
      <c r="D352" s="159"/>
      <c r="E352" s="1101"/>
      <c r="F352" s="534"/>
      <c r="G352" s="141"/>
      <c r="H352" s="907"/>
      <c r="I352" s="968"/>
      <c r="J352" s="1122"/>
      <c r="K352" s="142"/>
      <c r="L352" s="159"/>
      <c r="M352" s="113"/>
      <c r="N352" s="166"/>
      <c r="O352" s="142"/>
      <c r="P352" s="159"/>
      <c r="Q352" s="156"/>
      <c r="R352" s="99"/>
      <c r="S352" s="167"/>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row>
    <row r="353" spans="1:56" ht="20.100000000000001" customHeight="1">
      <c r="A353" s="19">
        <v>1110</v>
      </c>
      <c r="B353" s="1598" t="s">
        <v>118</v>
      </c>
      <c r="C353" s="178">
        <v>2027</v>
      </c>
      <c r="D353" s="114" t="s">
        <v>334</v>
      </c>
      <c r="E353" s="1102"/>
      <c r="F353" s="300">
        <v>30000</v>
      </c>
      <c r="G353" s="87"/>
      <c r="H353" s="264">
        <f>SUM(E353:G353)</f>
        <v>30000</v>
      </c>
      <c r="I353" s="1538" t="s">
        <v>333</v>
      </c>
      <c r="J353" s="1181"/>
      <c r="K353" s="30"/>
      <c r="L353" s="29"/>
      <c r="M353" s="253">
        <f t="shared" ref="M353:M355" si="254">SUM(J353:L353)</f>
        <v>0</v>
      </c>
      <c r="N353" s="1538"/>
      <c r="O353" s="90">
        <f t="shared" ref="O353:O355" si="255">E353+J353</f>
        <v>0</v>
      </c>
      <c r="P353" s="90">
        <f t="shared" ref="P353:P355" si="256">F353+K353</f>
        <v>30000</v>
      </c>
      <c r="Q353" s="90">
        <f t="shared" ref="Q353:Q355" si="257">G353+L353</f>
        <v>0</v>
      </c>
      <c r="R353" s="90">
        <f t="shared" ref="R353:R355" si="258">O353+P353+Q353</f>
        <v>30000</v>
      </c>
      <c r="S353" s="30"/>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row>
    <row r="354" spans="1:56" ht="47.25" customHeight="1">
      <c r="A354" s="75">
        <v>1110</v>
      </c>
      <c r="B354" s="1599"/>
      <c r="C354" s="179">
        <v>2028</v>
      </c>
      <c r="D354" s="87"/>
      <c r="E354" s="1103"/>
      <c r="F354" s="300">
        <v>30000</v>
      </c>
      <c r="G354" s="911"/>
      <c r="H354" s="264">
        <f t="shared" ref="H354:H355" si="259">SUM(E354:G354)</f>
        <v>30000</v>
      </c>
      <c r="I354" s="1539"/>
      <c r="J354" s="1182"/>
      <c r="K354" s="33"/>
      <c r="L354" s="29"/>
      <c r="M354" s="258">
        <f t="shared" si="254"/>
        <v>0</v>
      </c>
      <c r="N354" s="1539"/>
      <c r="O354" s="90">
        <f t="shared" si="255"/>
        <v>0</v>
      </c>
      <c r="P354" s="90">
        <f t="shared" si="256"/>
        <v>30000</v>
      </c>
      <c r="Q354" s="90">
        <f t="shared" si="257"/>
        <v>0</v>
      </c>
      <c r="R354" s="90">
        <f t="shared" si="258"/>
        <v>30000</v>
      </c>
      <c r="S354" s="33"/>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row>
    <row r="355" spans="1:56" ht="61.5" customHeight="1" thickBot="1">
      <c r="A355" s="20">
        <v>1110</v>
      </c>
      <c r="B355" s="1600"/>
      <c r="C355" s="16">
        <v>2029</v>
      </c>
      <c r="D355" s="93"/>
      <c r="E355" s="1041"/>
      <c r="F355" s="296">
        <v>30000</v>
      </c>
      <c r="G355" s="401"/>
      <c r="H355" s="264">
        <f t="shared" si="259"/>
        <v>30000</v>
      </c>
      <c r="I355" s="1540"/>
      <c r="J355" s="1183"/>
      <c r="K355" s="37"/>
      <c r="L355" s="36"/>
      <c r="M355" s="255">
        <f t="shared" si="254"/>
        <v>0</v>
      </c>
      <c r="N355" s="1540"/>
      <c r="O355" s="90">
        <f t="shared" si="255"/>
        <v>0</v>
      </c>
      <c r="P355" s="90">
        <f t="shared" si="256"/>
        <v>30000</v>
      </c>
      <c r="Q355" s="90">
        <f t="shared" si="257"/>
        <v>0</v>
      </c>
      <c r="R355" s="90">
        <f t="shared" si="258"/>
        <v>30000</v>
      </c>
      <c r="S355" s="37"/>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row>
    <row r="356" spans="1:56" ht="35.25" customHeight="1" thickBot="1">
      <c r="A356" s="47">
        <v>89</v>
      </c>
      <c r="B356" s="532" t="s">
        <v>119</v>
      </c>
      <c r="C356" s="17"/>
      <c r="D356" s="159"/>
      <c r="E356" s="1101"/>
      <c r="F356" s="533"/>
      <c r="G356" s="156"/>
      <c r="H356" s="533"/>
      <c r="I356" s="968"/>
      <c r="J356" s="1122"/>
      <c r="K356" s="141"/>
      <c r="L356" s="141"/>
      <c r="M356" s="141"/>
      <c r="N356" s="166"/>
      <c r="O356" s="141"/>
      <c r="P356" s="159"/>
      <c r="Q356" s="156"/>
      <c r="R356" s="99"/>
      <c r="S356" s="167"/>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row>
    <row r="357" spans="1:56" ht="53.25" customHeight="1">
      <c r="A357" s="19" t="s">
        <v>43</v>
      </c>
      <c r="B357" s="53" t="s">
        <v>60</v>
      </c>
      <c r="C357" s="178">
        <v>2027</v>
      </c>
      <c r="D357" s="114" t="s">
        <v>244</v>
      </c>
      <c r="E357" s="1104">
        <v>5500</v>
      </c>
      <c r="F357" s="136"/>
      <c r="G357" s="501">
        <v>16000</v>
      </c>
      <c r="H357" s="604">
        <f>SUM(E357:G357)</f>
        <v>21500</v>
      </c>
      <c r="I357" s="1645" t="s">
        <v>411</v>
      </c>
      <c r="J357" s="1184">
        <v>110800</v>
      </c>
      <c r="K357" s="887">
        <v>10000</v>
      </c>
      <c r="L357" s="614">
        <v>53000</v>
      </c>
      <c r="M357" s="605">
        <f>SUM(J357:L357)</f>
        <v>173800</v>
      </c>
      <c r="N357" s="1697" t="s">
        <v>412</v>
      </c>
      <c r="O357" s="604">
        <f t="shared" ref="O357:O359" si="260">E357+J357</f>
        <v>116300</v>
      </c>
      <c r="P357" s="604">
        <f t="shared" ref="P357:P359" si="261">F357+K357</f>
        <v>10000</v>
      </c>
      <c r="Q357" s="604">
        <f>G357+L357</f>
        <v>69000</v>
      </c>
      <c r="R357" s="127">
        <f t="shared" ref="R357:R359" si="262">O357+P357+Q357</f>
        <v>195300</v>
      </c>
      <c r="S357" s="30"/>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row>
    <row r="358" spans="1:56" ht="48" customHeight="1">
      <c r="A358" s="54" t="s">
        <v>43</v>
      </c>
      <c r="B358" s="64"/>
      <c r="C358" s="179">
        <v>2028</v>
      </c>
      <c r="D358" s="114" t="s">
        <v>245</v>
      </c>
      <c r="E358" s="1104">
        <v>5500</v>
      </c>
      <c r="F358" s="535"/>
      <c r="G358" s="959">
        <v>1000</v>
      </c>
      <c r="H358" s="604">
        <f>SUM(E358:G358)</f>
        <v>6500</v>
      </c>
      <c r="I358" s="1646"/>
      <c r="J358" s="1185">
        <v>146300</v>
      </c>
      <c r="K358" s="888">
        <v>10000</v>
      </c>
      <c r="L358" s="889">
        <v>8000</v>
      </c>
      <c r="M358" s="889">
        <f>SUM(J358:L358)</f>
        <v>164300</v>
      </c>
      <c r="N358" s="1698"/>
      <c r="O358" s="604">
        <f t="shared" si="260"/>
        <v>151800</v>
      </c>
      <c r="P358" s="604">
        <f t="shared" si="261"/>
        <v>10000</v>
      </c>
      <c r="Q358" s="604">
        <f t="shared" ref="Q358:Q359" si="263">G358+L358</f>
        <v>9000</v>
      </c>
      <c r="R358" s="127">
        <f t="shared" si="262"/>
        <v>170800</v>
      </c>
      <c r="S358" s="33"/>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row>
    <row r="359" spans="1:56" ht="53.25" customHeight="1" thickBot="1">
      <c r="A359" s="20" t="s">
        <v>43</v>
      </c>
      <c r="B359" s="65"/>
      <c r="C359" s="16">
        <v>2029</v>
      </c>
      <c r="D359" s="93"/>
      <c r="E359" s="1104">
        <v>5500</v>
      </c>
      <c r="F359" s="535"/>
      <c r="G359" s="960">
        <v>1000</v>
      </c>
      <c r="H359" s="604">
        <f>SUM(E359:G359)</f>
        <v>6500</v>
      </c>
      <c r="I359" s="1647"/>
      <c r="J359" s="1186">
        <v>146300</v>
      </c>
      <c r="K359" s="891">
        <v>10000</v>
      </c>
      <c r="L359" s="890">
        <v>27000</v>
      </c>
      <c r="M359" s="890">
        <f>SUM(J359:L359)</f>
        <v>183300</v>
      </c>
      <c r="N359" s="1699"/>
      <c r="O359" s="604">
        <f t="shared" si="260"/>
        <v>151800</v>
      </c>
      <c r="P359" s="604">
        <f t="shared" si="261"/>
        <v>10000</v>
      </c>
      <c r="Q359" s="604">
        <f t="shared" si="263"/>
        <v>28000</v>
      </c>
      <c r="R359" s="127">
        <f t="shared" si="262"/>
        <v>189800</v>
      </c>
      <c r="S359" s="37"/>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row>
    <row r="360" spans="1:56" ht="20.100000000000001" customHeight="1" thickBot="1">
      <c r="A360" s="66">
        <v>90</v>
      </c>
      <c r="B360" s="6" t="s">
        <v>120</v>
      </c>
      <c r="C360" s="6"/>
      <c r="D360" s="159"/>
      <c r="E360" s="1034"/>
      <c r="F360" s="157"/>
      <c r="G360" s="157"/>
      <c r="H360" s="907"/>
      <c r="I360" s="971"/>
      <c r="J360" s="1150"/>
      <c r="K360" s="157"/>
      <c r="L360" s="159"/>
      <c r="M360" s="98"/>
      <c r="N360" s="165"/>
      <c r="O360" s="157"/>
      <c r="P360" s="159"/>
      <c r="Q360" s="140"/>
      <c r="R360" s="116"/>
      <c r="S360" s="845"/>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row>
    <row r="361" spans="1:56" ht="25.5" customHeight="1">
      <c r="A361" s="54" t="s">
        <v>43</v>
      </c>
      <c r="B361" s="76" t="s">
        <v>17</v>
      </c>
      <c r="C361" s="178">
        <v>2027</v>
      </c>
      <c r="D361" s="117">
        <v>0</v>
      </c>
      <c r="E361" s="1067"/>
      <c r="F361" s="117">
        <v>8500</v>
      </c>
      <c r="G361" s="934"/>
      <c r="H361" s="118">
        <f>SUM(E361:G361)</f>
        <v>8500</v>
      </c>
      <c r="I361" s="1504" t="s">
        <v>361</v>
      </c>
      <c r="J361" s="1067"/>
      <c r="K361" s="118"/>
      <c r="L361" s="117"/>
      <c r="M361" s="117">
        <f>J361+K361+L361</f>
        <v>0</v>
      </c>
      <c r="N361" s="1712"/>
      <c r="O361" s="118">
        <f t="shared" ref="O361:Q363" si="264">E361+J361</f>
        <v>0</v>
      </c>
      <c r="P361" s="117">
        <f t="shared" si="264"/>
        <v>8500</v>
      </c>
      <c r="Q361" s="117">
        <f t="shared" si="264"/>
        <v>0</v>
      </c>
      <c r="R361" s="117">
        <f>O361+P361+Q361</f>
        <v>8500</v>
      </c>
      <c r="S361" s="1624"/>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row>
    <row r="362" spans="1:56" ht="28.5" customHeight="1">
      <c r="A362" s="54">
        <v>1110</v>
      </c>
      <c r="B362" s="77"/>
      <c r="C362" s="179">
        <v>2028</v>
      </c>
      <c r="D362" s="119"/>
      <c r="E362" s="1085"/>
      <c r="F362" s="119"/>
      <c r="G362" s="935"/>
      <c r="H362" s="120">
        <f t="shared" ref="H362:H363" si="265">SUM(E362:G362)</f>
        <v>0</v>
      </c>
      <c r="I362" s="1505"/>
      <c r="J362" s="1085"/>
      <c r="K362" s="120"/>
      <c r="L362" s="119"/>
      <c r="M362" s="119">
        <f>J362+K362+L362</f>
        <v>0</v>
      </c>
      <c r="N362" s="1713"/>
      <c r="O362" s="120">
        <f t="shared" si="264"/>
        <v>0</v>
      </c>
      <c r="P362" s="119">
        <f t="shared" si="264"/>
        <v>0</v>
      </c>
      <c r="Q362" s="119">
        <f t="shared" si="264"/>
        <v>0</v>
      </c>
      <c r="R362" s="119">
        <f>O362+P362+Q362</f>
        <v>0</v>
      </c>
      <c r="S362" s="1625"/>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row>
    <row r="363" spans="1:56" ht="20.100000000000001" customHeight="1" thickBot="1">
      <c r="A363" s="79">
        <v>1110</v>
      </c>
      <c r="B363" s="78"/>
      <c r="C363" s="16">
        <v>2029</v>
      </c>
      <c r="D363" s="268"/>
      <c r="E363" s="1089"/>
      <c r="F363" s="268"/>
      <c r="G363" s="936"/>
      <c r="H363" s="204">
        <f t="shared" si="265"/>
        <v>0</v>
      </c>
      <c r="I363" s="1506"/>
      <c r="J363" s="1089"/>
      <c r="K363" s="204"/>
      <c r="L363" s="268"/>
      <c r="M363" s="268">
        <f>J363+K363+L363</f>
        <v>0</v>
      </c>
      <c r="N363" s="1714"/>
      <c r="O363" s="204">
        <f t="shared" si="264"/>
        <v>0</v>
      </c>
      <c r="P363" s="268">
        <f t="shared" si="264"/>
        <v>0</v>
      </c>
      <c r="Q363" s="268">
        <f t="shared" si="264"/>
        <v>0</v>
      </c>
      <c r="R363" s="268">
        <f>O363+P363+Q363</f>
        <v>0</v>
      </c>
      <c r="S363" s="1626"/>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row>
    <row r="364" spans="1:56" ht="20.100000000000001" customHeight="1" thickBot="1">
      <c r="A364" s="47">
        <v>91</v>
      </c>
      <c r="B364" s="17" t="s">
        <v>121</v>
      </c>
      <c r="C364" s="17"/>
      <c r="D364" s="536"/>
      <c r="E364" s="1060"/>
      <c r="F364" s="156"/>
      <c r="G364" s="156"/>
      <c r="H364" s="533"/>
      <c r="I364" s="968"/>
      <c r="J364" s="1498"/>
      <c r="K364" s="141"/>
      <c r="L364" s="141"/>
      <c r="M364" s="141"/>
      <c r="N364" s="166"/>
      <c r="O364" s="141"/>
      <c r="P364" s="141"/>
      <c r="Q364" s="141"/>
      <c r="R364" s="141"/>
      <c r="S364" s="167"/>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row>
    <row r="365" spans="1:56" ht="54.75" customHeight="1">
      <c r="A365" s="19">
        <v>1110</v>
      </c>
      <c r="B365" s="53" t="s">
        <v>17</v>
      </c>
      <c r="C365" s="178">
        <v>2027</v>
      </c>
      <c r="D365" s="114" t="s">
        <v>246</v>
      </c>
      <c r="E365" s="1102"/>
      <c r="F365" s="605"/>
      <c r="G365" s="941"/>
      <c r="H365" s="604"/>
      <c r="I365" s="980"/>
      <c r="J365" s="1501">
        <v>3380</v>
      </c>
      <c r="K365" s="1450" t="s">
        <v>247</v>
      </c>
      <c r="L365" s="606">
        <v>13000</v>
      </c>
      <c r="M365" s="607">
        <f>J365+K365+L365</f>
        <v>17380</v>
      </c>
      <c r="N365" s="1538" t="s">
        <v>413</v>
      </c>
      <c r="O365" s="127">
        <f t="shared" ref="O365:P367" si="266">E365+J365</f>
        <v>3380</v>
      </c>
      <c r="P365" s="127">
        <f t="shared" si="266"/>
        <v>1000</v>
      </c>
      <c r="Q365" s="127">
        <f t="shared" ref="Q365:Q367" si="267">G365+L365</f>
        <v>13000</v>
      </c>
      <c r="R365" s="127">
        <f t="shared" ref="R365:R367" si="268">O365+P365+Q365</f>
        <v>17380</v>
      </c>
      <c r="S365" s="30"/>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row>
    <row r="366" spans="1:56" ht="48.75" customHeight="1">
      <c r="A366" s="79">
        <v>1110</v>
      </c>
      <c r="B366" s="64"/>
      <c r="C366" s="179">
        <v>2028</v>
      </c>
      <c r="D366" s="114"/>
      <c r="E366" s="1105"/>
      <c r="F366" s="64"/>
      <c r="G366" s="911"/>
      <c r="H366" s="610"/>
      <c r="I366" s="981"/>
      <c r="J366" s="1500">
        <v>3380</v>
      </c>
      <c r="K366" s="1451" t="s">
        <v>247</v>
      </c>
      <c r="L366" s="48"/>
      <c r="M366" s="261">
        <f>J366+K366+L366</f>
        <v>4380</v>
      </c>
      <c r="N366" s="1539"/>
      <c r="O366" s="127">
        <f t="shared" si="266"/>
        <v>3380</v>
      </c>
      <c r="P366" s="114">
        <f t="shared" si="266"/>
        <v>1000</v>
      </c>
      <c r="Q366" s="578">
        <f t="shared" si="267"/>
        <v>0</v>
      </c>
      <c r="R366" s="127">
        <f t="shared" si="268"/>
        <v>4380</v>
      </c>
      <c r="S366" s="33"/>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row>
    <row r="367" spans="1:56" ht="48" customHeight="1" thickBot="1">
      <c r="A367" s="80">
        <v>1110</v>
      </c>
      <c r="B367" s="65"/>
      <c r="C367" s="16">
        <v>2029</v>
      </c>
      <c r="D367" s="125"/>
      <c r="E367" s="1106"/>
      <c r="F367" s="65"/>
      <c r="G367" s="401"/>
      <c r="H367" s="1008"/>
      <c r="I367" s="982"/>
      <c r="J367" s="1502">
        <v>3380</v>
      </c>
      <c r="K367" s="1452" t="s">
        <v>247</v>
      </c>
      <c r="L367" s="81"/>
      <c r="M367" s="263">
        <f>J367+K367+L367</f>
        <v>4380</v>
      </c>
      <c r="N367" s="1540"/>
      <c r="O367" s="127">
        <f t="shared" si="266"/>
        <v>3380</v>
      </c>
      <c r="P367" s="125">
        <f t="shared" si="266"/>
        <v>1000</v>
      </c>
      <c r="Q367" s="814">
        <f t="shared" si="267"/>
        <v>0</v>
      </c>
      <c r="R367" s="127">
        <f t="shared" si="268"/>
        <v>4380</v>
      </c>
      <c r="S367" s="3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row>
    <row r="368" spans="1:56" ht="20.100000000000001" customHeight="1" thickBot="1">
      <c r="A368" s="47">
        <v>92</v>
      </c>
      <c r="B368" s="17" t="s">
        <v>122</v>
      </c>
      <c r="C368" s="82"/>
      <c r="D368" s="536"/>
      <c r="E368" s="1060"/>
      <c r="F368" s="156"/>
      <c r="G368" s="156"/>
      <c r="H368" s="533"/>
      <c r="I368" s="968"/>
      <c r="J368" s="1499"/>
      <c r="K368" s="126"/>
      <c r="L368" s="159"/>
      <c r="M368" s="113"/>
      <c r="N368" s="166"/>
      <c r="O368" s="126"/>
      <c r="P368" s="126"/>
      <c r="Q368" s="126"/>
      <c r="R368" s="126"/>
      <c r="S368" s="848"/>
    </row>
    <row r="369" spans="1:56" ht="74.25" customHeight="1">
      <c r="A369" s="19">
        <v>1110</v>
      </c>
      <c r="B369" s="53" t="s">
        <v>17</v>
      </c>
      <c r="C369" s="178">
        <v>2027</v>
      </c>
      <c r="D369" s="501" t="s">
        <v>335</v>
      </c>
      <c r="E369" s="1309"/>
      <c r="F369" s="1310">
        <v>26146</v>
      </c>
      <c r="G369" s="90"/>
      <c r="H369" s="604">
        <f>SUM(E369:G369)</f>
        <v>26146</v>
      </c>
      <c r="I369" s="1538" t="s">
        <v>336</v>
      </c>
      <c r="J369" s="1312">
        <v>26033</v>
      </c>
      <c r="K369" s="405"/>
      <c r="L369" s="1315">
        <v>14574</v>
      </c>
      <c r="M369" s="252">
        <f t="shared" ref="M369:M371" si="269">SUM(J369:L369)</f>
        <v>40607</v>
      </c>
      <c r="N369" s="1538" t="s">
        <v>337</v>
      </c>
      <c r="O369" s="90">
        <f t="shared" ref="O369:O371" si="270">E369+J369</f>
        <v>26033</v>
      </c>
      <c r="P369" s="114">
        <f t="shared" ref="P369:P371" si="271">F369+K369</f>
        <v>26146</v>
      </c>
      <c r="Q369" s="114">
        <f t="shared" ref="Q369:Q371" si="272">G369+L369</f>
        <v>14574</v>
      </c>
      <c r="R369" s="114">
        <f t="shared" ref="R369:R371" si="273">O369+P369+Q369</f>
        <v>66753</v>
      </c>
      <c r="S369" s="30"/>
    </row>
    <row r="370" spans="1:56" ht="69.75" customHeight="1">
      <c r="A370" s="79">
        <v>1110</v>
      </c>
      <c r="B370" s="83"/>
      <c r="C370" s="179">
        <v>2028</v>
      </c>
      <c r="D370" s="87"/>
      <c r="E370" s="1311"/>
      <c r="F370" s="682"/>
      <c r="G370" s="92"/>
      <c r="H370" s="1456">
        <f t="shared" ref="H370:H371" si="274">SUM(E370:G370)</f>
        <v>0</v>
      </c>
      <c r="I370" s="1539"/>
      <c r="J370" s="1313"/>
      <c r="K370" s="406"/>
      <c r="L370" s="29"/>
      <c r="M370" s="264">
        <f t="shared" si="269"/>
        <v>0</v>
      </c>
      <c r="N370" s="1539"/>
      <c r="O370" s="90">
        <f t="shared" si="270"/>
        <v>0</v>
      </c>
      <c r="P370" s="114">
        <f t="shared" si="271"/>
        <v>0</v>
      </c>
      <c r="Q370" s="114">
        <f t="shared" si="272"/>
        <v>0</v>
      </c>
      <c r="R370" s="114">
        <f t="shared" si="273"/>
        <v>0</v>
      </c>
      <c r="S370" s="33"/>
    </row>
    <row r="371" spans="1:56" ht="94.5" customHeight="1" thickBot="1">
      <c r="A371" s="80">
        <v>1110</v>
      </c>
      <c r="B371" s="84"/>
      <c r="C371" s="16">
        <v>2029</v>
      </c>
      <c r="D371" s="93"/>
      <c r="E371" s="1311"/>
      <c r="F371" s="682"/>
      <c r="G371" s="96"/>
      <c r="H371" s="1457">
        <f t="shared" si="274"/>
        <v>0</v>
      </c>
      <c r="I371" s="1540"/>
      <c r="J371" s="1314"/>
      <c r="K371" s="407"/>
      <c r="L371" s="36"/>
      <c r="M371" s="265">
        <f t="shared" si="269"/>
        <v>0</v>
      </c>
      <c r="N371" s="1540"/>
      <c r="O371" s="90">
        <f t="shared" si="270"/>
        <v>0</v>
      </c>
      <c r="P371" s="114">
        <f t="shared" si="271"/>
        <v>0</v>
      </c>
      <c r="Q371" s="114">
        <f t="shared" si="272"/>
        <v>0</v>
      </c>
      <c r="R371" s="114">
        <f t="shared" si="273"/>
        <v>0</v>
      </c>
      <c r="S371" s="37"/>
    </row>
    <row r="372" spans="1:56" ht="20.100000000000001" customHeight="1" thickBot="1">
      <c r="A372" s="47">
        <v>95</v>
      </c>
      <c r="B372" s="900" t="s">
        <v>123</v>
      </c>
      <c r="C372" s="17"/>
      <c r="D372" s="159"/>
      <c r="E372" s="1060"/>
      <c r="F372" s="141"/>
      <c r="G372" s="141"/>
      <c r="H372" s="907"/>
      <c r="I372" s="968"/>
      <c r="J372" s="1122"/>
      <c r="K372" s="141"/>
      <c r="L372" s="159"/>
      <c r="M372" s="113"/>
      <c r="N372" s="166"/>
      <c r="O372" s="141"/>
      <c r="P372" s="141"/>
      <c r="Q372" s="141"/>
      <c r="R372" s="141"/>
      <c r="S372" s="167"/>
    </row>
    <row r="373" spans="1:56" ht="20.100000000000001" customHeight="1">
      <c r="A373" s="27">
        <v>1110</v>
      </c>
      <c r="B373" s="28" t="s">
        <v>17</v>
      </c>
      <c r="C373" s="178">
        <v>2027</v>
      </c>
      <c r="D373" s="114" t="s">
        <v>334</v>
      </c>
      <c r="E373" s="252">
        <v>3479</v>
      </c>
      <c r="F373" s="249">
        <v>10085</v>
      </c>
      <c r="G373" s="253">
        <v>18700</v>
      </c>
      <c r="H373" s="264">
        <f>SUM(E373:G373)</f>
        <v>32264</v>
      </c>
      <c r="I373" s="1604" t="s">
        <v>338</v>
      </c>
      <c r="J373" s="1107"/>
      <c r="K373" s="249"/>
      <c r="L373" s="253"/>
      <c r="M373" s="253">
        <f>SUM(J373:L373)</f>
        <v>0</v>
      </c>
      <c r="N373" s="1538"/>
      <c r="O373" s="127">
        <f>E373+J373</f>
        <v>3479</v>
      </c>
      <c r="P373" s="127">
        <f t="shared" ref="P373:P375" si="275">F373+K373</f>
        <v>10085</v>
      </c>
      <c r="Q373" s="127">
        <f t="shared" ref="Q373:Q375" si="276">G373+L373</f>
        <v>18700</v>
      </c>
      <c r="R373" s="127">
        <f t="shared" ref="R373:R374" si="277">O373+P373+Q373</f>
        <v>32264</v>
      </c>
      <c r="S373" s="30"/>
    </row>
    <row r="374" spans="1:56" ht="20.100000000000001" customHeight="1">
      <c r="A374" s="31">
        <v>1110</v>
      </c>
      <c r="B374" s="32"/>
      <c r="C374" s="179">
        <v>2028</v>
      </c>
      <c r="D374" s="114"/>
      <c r="E374" s="679">
        <v>2691</v>
      </c>
      <c r="F374" s="250"/>
      <c r="G374" s="254">
        <v>11000</v>
      </c>
      <c r="H374" s="264">
        <f t="shared" ref="H374:H375" si="278">SUM(E374:G374)</f>
        <v>13691</v>
      </c>
      <c r="I374" s="1605"/>
      <c r="J374" s="1108"/>
      <c r="K374" s="250"/>
      <c r="L374" s="254"/>
      <c r="M374" s="254">
        <f t="shared" ref="M374:M375" si="279">SUM(J374:L374)</f>
        <v>0</v>
      </c>
      <c r="N374" s="1539"/>
      <c r="O374" s="127">
        <f t="shared" ref="O374:O375" si="280">E374+J374</f>
        <v>2691</v>
      </c>
      <c r="P374" s="127">
        <f t="shared" si="275"/>
        <v>0</v>
      </c>
      <c r="Q374" s="127">
        <f t="shared" si="276"/>
        <v>11000</v>
      </c>
      <c r="R374" s="127">
        <f t="shared" si="277"/>
        <v>13691</v>
      </c>
      <c r="S374" s="33"/>
      <c r="Y374" s="581"/>
    </row>
    <row r="375" spans="1:56" ht="20.100000000000001" customHeight="1" thickBot="1">
      <c r="A375" s="619">
        <v>1110</v>
      </c>
      <c r="B375" s="620"/>
      <c r="C375" s="197">
        <v>2029</v>
      </c>
      <c r="D375" s="1469"/>
      <c r="E375" s="1316">
        <v>1691</v>
      </c>
      <c r="F375" s="621"/>
      <c r="G375" s="255">
        <v>11000</v>
      </c>
      <c r="H375" s="1009">
        <f t="shared" si="278"/>
        <v>12691</v>
      </c>
      <c r="I375" s="1605"/>
      <c r="J375" s="1127"/>
      <c r="K375" s="251"/>
      <c r="L375" s="255"/>
      <c r="M375" s="255">
        <f t="shared" si="279"/>
        <v>0</v>
      </c>
      <c r="N375" s="1540"/>
      <c r="O375" s="796">
        <f t="shared" si="280"/>
        <v>1691</v>
      </c>
      <c r="P375" s="796">
        <f t="shared" si="275"/>
        <v>0</v>
      </c>
      <c r="Q375" s="796">
        <f t="shared" si="276"/>
        <v>11000</v>
      </c>
      <c r="R375" s="796">
        <f>O375+P375+Q375</f>
        <v>12691</v>
      </c>
      <c r="S375" s="622"/>
    </row>
    <row r="376" spans="1:56" s="295" customFormat="1" ht="20.100000000000001" customHeight="1">
      <c r="A376" s="1529" t="s">
        <v>124</v>
      </c>
      <c r="B376" s="1530"/>
      <c r="C376" s="623">
        <v>2027</v>
      </c>
      <c r="D376" s="624">
        <f>D373+D369+D365+D361+D357+D353+D348+D344++D309+D305+D301+D287+D283+D279+D140+D272+D269+D266+D254+D249+D245+D241+D238+D235+D232+D229+D226+D223+D219+D216+D213+D210+D207+D203+D200+D197+D193+D190+D187+D184+D181+D178+D175+D172+D169+D162+D159+D156+D153+D150+D137+D134+D131+D127+D143+D124+D121+D118+D33+D111+D108+D102+D98+D92+D95+D275+D86+D83+D80+D77+D74+D71+D67+D64+D61+D58+D55+D52+D49+D17+D13+D10+D6+D351+D350+D332+D331+D330+D329+D328+D324+D320+D316+D313+D262+D258+D30+D27+D24+D114+D291+D294+D297+D45+D42+D39+D36</f>
        <v>1058</v>
      </c>
      <c r="E376" s="1453">
        <f>E373+E369+E365+E361+E357+E353+E351++E350+E349+E347+E346+E345+E343+E342+E341+E340+E339+E338+E337+E336+E335+E334+E333+E331+E330+E329+E328+E324+E320+E316+E313+J309+E305+E301+E297+E294+E291+E287+E283+E279+E275+E140+E272+E269+E266+E262+E258+E254+E252+E251+E250+E249+E245+E241+E238+E235+E232+E229+E226+E223+E219+E216+E213+E210+E207+E203+E200+E197+E193+E190+E187+E184+E181+E178+E175+E172+E169+E165+E162+E159+E156+E153+E150+E45+E42+E39+E36+E33+E30+E27+E24+E137+E134+E131+E127+E143+E124+E121+E118+E114+E111+E108+E105+E102+E98+E95+E92+E89+E86+E83+E80+E77+E74+E71+E67+E64+E61+E58+E55+E52+E49+E17+E13+E10+E6+E309+E21+E146</f>
        <v>4125429.605</v>
      </c>
      <c r="F376" s="1453">
        <f t="shared" ref="F376:G376" si="281">F373+F369+F365+F361+F357+F353+F351++F350+F349+F347+F346+F345+F343+F342+F341+F340+F339+F338+F337+F336+F335+F334+F333+F331+F330+F329+F328+F324+F320+F316+F313+K309+F305+F301+F297+F294+F291+F287+F283+F279+F275+F140+F272+F269+F266+F262+F258+F254+F252+F251+F250+F249+F245+F241+F238+F235+F232+F229+F226+F223+F219+F216+F213+F210+F207+F203+F200+F197+F193+F190+F187+F184+F181+F178+F175+F172+F169+F165+F162+F159+F156+F153+F150+F45+F42+F39+F36+F33+F30+F27+F24+F137+F134+F131+F127+F143+F124+F121+F118+F114+F111+F108+F105+F102+F98+F95+F92+F89+F86+F83+F80+F77+F74+F71+F67+F64+F61+F58+F55+F52+F49+F17+F13+F10+F6+F309+F21+F146</f>
        <v>24861127.631999999</v>
      </c>
      <c r="G376" s="1453">
        <f t="shared" si="281"/>
        <v>73608701.730504513</v>
      </c>
      <c r="H376" s="1453">
        <f>H373+H369+H365+H361+H357+H353+H351++H350+H349+H347+H346+H345+H343+H342+H341+H340+H339+H338+H337+H336+H335+H334+H333+H331+H330+H329+H328+H324+H320+H316+H313+M309+H305+H301+H297+H294+H291+H287+H283+H279+H275+H140+H272+H269+H266+H262+H258+H254+H252+H251+H250+H249+H245+H241+H238+H235+H232+H229+H226+H223+H219+H216+H213+H210+H207+H203+H200+H197+H193+H190+H187+H184+H181+H178+H175+H172+H169+H165+H162+H159+H156+H153+H150+H45+H42+H39+H36+H33+H30+H27+H24+H137+H134+H131+H127+H143+H124+H121+H118+H114+H111+H108+H105+H102+H98+H95+H92+H89+H86+H83+H80+H77+H74+H71+H67+H64+H61+H58+H55+H52+H49+H17+H13+H10+H6+H309+H21+H146</f>
        <v>102595258.9675045</v>
      </c>
      <c r="I376" s="1836"/>
      <c r="J376" s="1453">
        <f>J373+J369+J365+J361+J357+J353+J351++J350+J349+J347+J346+J345+J343+J342+J341+J340+J339+J338+J337+J336+J335+J334+J333+J331+J330+J329+J328+J324+J320+J316+J313+O309+J305+J301+J297+J294+J291+J287+J283+J279+J275+J140+J272+J269+J266+J262+J258+J254+J252+J251+J250+J249+J245+J241+J238+J235+J232+J229+J226+J223+J219+J216+J213+J210+J207+J203+J200+J197+J193+J190+J187+J184+J181+J178+J175+J172+J169+J165+J162+J159+J156+J153+J150+J45+J42+J39+J36+J33+J30+J27+J24+J137+J134+J131+J127+J143+J124+J121+J118+J114+J111+J108+J105+J102+J98+J95+J92+J89+J86+J83+J80+J77+J74+J71+J67+J64+J61+J58+J55+J52+J49+J17+J13+J10+J6+J309+J21+J146</f>
        <v>3243048.361</v>
      </c>
      <c r="K376" s="624">
        <f t="shared" ref="K376" si="282">K373+K369+K365+K361+K357+K353+K351++K350+K349+K347+K346+K345+K343+K342+K341+K340+K339+K338+K337+K336+K335+K334+K333+K331+K330+K329+K328+K324+K320+K316+K313+P309+K305+K301+K297+K294+K291+K287+K283+K279+K275+K140+K272+K269+K266+K262+K258+K254+K252+K251+K250+K249+K245+K241+K238+K235+K232+K229+K226+K223+K219+K216+K213+K210+K207+K203+K200+K197+K193+K190+K187+K184+K181+K178+K175+K172+K169+K165+K162+K159+K156+K153+K150+K45+K42+K39+K36+K33+K30+K27+K24+K137+K134+K131+K127+K143+K124+K121+K118+K114+K111+K108+K105+K102+K98+K95+K92+K89+K86+K83+K80+K77+K74+K71+K67+K64+K61+K58+K55+K52+K49+K17+K13+K10+K6+K309+K21+K146</f>
        <v>9991570</v>
      </c>
      <c r="L376" s="624">
        <f t="shared" ref="L376" si="283">L373+L369+L365+L361+L357+L353+L351++L350+L349+L347+L346+L345+L343+L342+L341+L340+L339+L338+L337+L336+L335+L334+L333+L331+L330+L329+L328+L324+L320+L316+L313+Q309+L305+L301+L297+L294+L291+L287+L283+L279+L275+L140+L272+L269+L266+L262+L258+L254+L252+L251+L250+L249+L245+L241+L238+L235+L232+L229+L226+L223+L219+L216+L213+L210+L207+L203+L200+L197+L193+L190+L187+L184+L181+L178+L175+L172+L169+L165+L162+L159+L156+L153+L150+L45+L42+L39+L36+L33+L30+L27+L24+L137+L134+L131+L127+L143+L124+L121+L118+L114+L111+L108+L105+L102+L98+L95+L92+L89+L86+L83+L80+L77+L74+L71+L67+L64+L61+L58+L55+L52+L49+L17+L13+L10+L6+L309+L21+L146</f>
        <v>81663071.104000002</v>
      </c>
      <c r="M376" s="624">
        <f>M373+M369+M365+M361+M357+M353+M351++M350+M349+M347+M346+M345+M343+M342+M341+M340+M339+M338+M337+M336+M335+M334+M333+M331+M330+M329+M328+M324+M320+M316+M313+R309+M305+M301+M297+M294+M291+M287+M283+M279+M275+M140+M272+M269+M266+M262+M258+M254+M252+M251+M250+M249+M245+M241+M238+M235+M232+M229+M226+M223+M219+M216+M213+M210+M207+M203+M200+M197+M193+M190+M187+M184+M181+M178+M175+M172+M169+M165+M162+M159+M156+M153+M150+M45+M42+M39+M36+M33+M30+M27+M24+M137+M134+M131+M127+M143+M124+M121+M118+M114+M111+M108+M105+M102+M98+M95+M92+M89+M86+M83+M80+M77+M74+M71+M67+M64+M61+M58+M55+M52+M49+M17+M13+M10+M6+M309+M21+M146</f>
        <v>94897689.465000004</v>
      </c>
      <c r="N376" s="624"/>
      <c r="O376" s="624">
        <f>O373+O369+O365+O361+O357+O353+O351++O350+O349+O347+O346+O345+O343+O342+O341+O340+O339+O338+O337+O336+O335+O334+O333+O331+O330+O329+O328+O324+O320+O316+O313+T309+O305+O301+O297+O294+O291+O287+O283+O279+O275+O140+O272+O269+O266+O262+O258+O254+O252+O251+O250+O249+O245+O241+O238+O235+O232+O229+O226+O223+O219+O216+O213+O210+O207+O203+O200+O197+O193+O190+O187+O184+O181+O178+O175+O172+O169+O165+O162+O159+O156+O153+O150+O45+O42+O39+O36+O33+O30+O27+O24+O137+O134+O131+O127+O143+O124+O121+O118+O114+O111+O108+O105+O102+O98+O95+O92+O89+O86+O83+O80+O77+O74+O71+O67+O64+O61+O58+O55+O52+O49+O17+O13+O10+O6+O309+O21+O146</f>
        <v>7292777.966</v>
      </c>
      <c r="P376" s="624">
        <f t="shared" ref="P376" si="284">P373+P369+P365+P361+P357+P353+P351++P350+P349+P347+P346+P345+P343+P342+P341+P340+P339+P338+P337+P336+P335+P334+P333+P331+P330+P329+P328+P324+P320+P316+P313+U309+P305+P301+P297+P294+P291+P287+P283+P279+P275+P140+P272+P269+P266+P262+P258+P254+P252+P251+P250+P249+P245+P241+P238+P235+P232+P229+P226+P223+P219+P216+P213+P210+P207+P203+P200+P197+P193+P190+P187+P184+P181+P178+P175+P172+P169+P165+P162+P159+P156+P153+P150+P45+P42+P39+P36+P33+P30+P27+P24+P137+P134+P131+P127+P143+P124+P121+P118+P114+P111+P108+P105+P102+P98+P95+P92+P89+P86+P83+P80+P77+P74+P71+P67+P64+P61+P58+P55+P52+P49+P17+P13+P10+P6+P309+P21+P146</f>
        <v>34850559.631999999</v>
      </c>
      <c r="Q376" s="624">
        <f t="shared" ref="Q376" si="285">Q373+Q369+Q365+Q361+Q357+Q353+Q351++Q350+Q349+Q347+Q346+Q345+Q343+Q342+Q341+Q340+Q339+Q338+Q337+Q336+Q335+Q334+Q333+Q331+Q330+Q329+Q328+Q324+Q320+Q316+Q313+V309+Q305+Q301+Q297+Q294+Q291+Q287+Q283+Q279+Q275+Q140+Q272+Q269+Q266+Q262+Q258+Q254+Q252+Q251+Q250+Q249+Q245+Q241+Q238+Q235+Q232+Q229+Q226+Q223+Q219+Q216+Q213+Q210+Q207+Q203+Q200+Q197+Q193+Q190+Q187+Q184+Q181+Q178+Q175+Q172+Q169+Q165+Q162+Q159+Q156+Q153+Q150+Q45+Q42+Q39+Q36+Q33+Q30+Q27+Q24+Q137+Q134+Q131+Q127+Q143+Q124+Q121+Q118+Q114+Q111+Q108+Q105+Q102+Q98+Q95+Q92+Q89+Q86+Q83+Q80+Q77+Q74+Q71+Q67+Q64+Q61+Q58+Q55+Q52+Q49+Q17+Q13+Q10+Q6+Q309+Q21+Q146</f>
        <v>155206432.83450449</v>
      </c>
      <c r="R376" s="624">
        <f>R373+R369+R365+R361+R357+R353+R351++R350+R349+R347+R346+R345+R343+R342+R341+R340+R339+R338+R337+R336+R335+R334+R333+R331+R330+R329+R328+R324+R320+R316+R313+W309+R305+R301+R297+R294+R291+R287+R283+R279+R275+R140+R272+R269+R266+R262+R258+R254+R252+R251+R250+R249+R245+R241+R238+R235+R232+R229+R226+R223+R219+R216+R213+R210+R207+R203+R200+R197+R193+R190+R187+R184+R181+R178+R175+R172+R169+R165+R162+R159+R156+R153+R150+R45+R42+R39+R36+R33+R30+R27+R24+R137+R134+R131+R127+R143+R124+R121+R118+R114+R111+R108+R105+R102+R98+R95+R92+R89+R86+R83+R80+R77+R74+R71+R67+R64+R61+R58+R55+R52+R49+R17+R13+R10+R6+R309+R21+R146</f>
        <v>197349770.4325045</v>
      </c>
      <c r="S376" s="623"/>
      <c r="T376" s="852"/>
      <c r="U376" s="853"/>
      <c r="V376" s="853"/>
      <c r="W376" s="853"/>
      <c r="X376" s="853"/>
      <c r="Y376" s="853"/>
      <c r="Z376" s="853"/>
      <c r="AA376" s="852"/>
      <c r="AB376" s="852"/>
      <c r="AC376" s="852"/>
      <c r="AD376" s="852"/>
      <c r="AE376" s="852"/>
      <c r="AF376" s="852"/>
      <c r="AG376" s="852"/>
      <c r="AH376" s="852"/>
      <c r="AI376" s="852"/>
      <c r="AJ376" s="852"/>
      <c r="AK376" s="852"/>
      <c r="AL376" s="852"/>
      <c r="AM376" s="852"/>
      <c r="AN376" s="852"/>
      <c r="AO376" s="852"/>
      <c r="AP376" s="852"/>
      <c r="AQ376" s="852"/>
      <c r="AR376" s="852"/>
      <c r="AS376" s="852"/>
      <c r="AT376" s="852"/>
      <c r="AU376" s="852"/>
      <c r="AV376" s="852"/>
      <c r="AW376" s="852"/>
      <c r="AX376" s="852"/>
      <c r="AY376" s="852"/>
      <c r="AZ376" s="852"/>
      <c r="BA376" s="852"/>
      <c r="BB376" s="852"/>
      <c r="BC376" s="852"/>
      <c r="BD376" s="852"/>
    </row>
    <row r="377" spans="1:56" s="295" customFormat="1" ht="20.100000000000001" customHeight="1">
      <c r="A377" s="1531"/>
      <c r="B377" s="1532"/>
      <c r="C377" s="246">
        <v>2028</v>
      </c>
      <c r="D377" s="294">
        <f>D374+D370+D366+D362+D358+D354+D349+D345++D310+D306+D302+D288+D284+D280+D141+D273+D270+D267+D255+D250+D246+D242+D239+D236+D233+D230+D227+D224+D220+D217+D214+D211+D208+D204+D201+D198+D194+D191+D188+D185+D182+D179+D176+D173+D170+D163+D160+D157+D154+D151+D138+D135+D132+D128+D144+D125+D122+D119+D34+D112+D109+D103+D99+D93+D96+D276+D87+D84+D81+D78+D75+D72+D68+D65+D62+D59+D56+D53+D50+D18+D14+D11+D7+D352+D351+D333+D332+D331+D330+D329+D325+D321+D317+D314+D263+D259+D31+D28+D25+D115+D292+D295+D298+D46+D43+D40+D37</f>
        <v>81</v>
      </c>
      <c r="E377" s="1454">
        <f>E374+E370+E366+E362+E358+E354+E352+E325+E321+E317+E314+J310+E306+E302+E298+E295+E292+E288+E284+E280+E276+E141+E273+E270+E267+E263+E259+E255+E246+E242+E239+E236+E233+E230+E227+E224+E220+E217+E214+E211+E208+E204+E201+E198+E194+E191+E188+E185+E182+E179+E176+E173+E170+E166+E163+E160+E157+E154+E151+E46+E43+E40+E37+E34+E31+E28+E25+E138+E135+E132+E128+E144+E125+E122+E119+E115+E112+E109+E106+E103+E99+E96+E93+E90+E87+E84+E81+E78+E75+E72+E68+E65+E62+E59+E56+E53+E50+E18+E14+E11+E7+E310+E22+E147</f>
        <v>2315309</v>
      </c>
      <c r="F377" s="1454">
        <f t="shared" ref="F377:H377" si="286">F374+F370+F366+F362+F358+F354+F352+F325+F321+F317+F314+K310+F306+F302+F298+F295+F292+F288+F284+F280+F276+F141+F273+F270+F267+F263+F259+F255+F246+F242+F239+F236+F233+F230+F227+F224+F220+F217+F214+F211+F208+F204+F201+F198+F194+F191+F188+F185+F182+F179+F176+F173+F170+F166+F163+F160+F157+F154+F151+F46+F43+F40+F37+F34+F31+F28+F25+F138+F135+F132+F128+F144+F125+F122+F119+F115+F112+F109+F106+F103+F99+F96+F93+F90+F87+F84+F81+F78+F75+F72+F68+F65+F62+F59+F56+F53+F50+F18+F14+F11+F7+F310+F22+F147</f>
        <v>18621007</v>
      </c>
      <c r="G377" s="1454">
        <f t="shared" si="286"/>
        <v>34478374.513067499</v>
      </c>
      <c r="H377" s="1454">
        <f t="shared" si="286"/>
        <v>55414690.513067499</v>
      </c>
      <c r="I377" s="1837"/>
      <c r="J377" s="1454">
        <f>J374+J370+J366+J362+J358+J354+J352+J325+J321+J317+J314+O310+J306+J302+J298+J295+J292+J288+J284+J280+J276+J141+J273+J270+J267+J263+J259+J255+J246+J242+J239+J236+J233+J230+J227+J224+J220+J217+J214+J211+J208+J204+J201+J198+J194+J191+J188+J185+J182+J179+J176+J173+J170+J166+J163+J160+J157+J154+J151+J46+J43+J40+J37+J34+J31+J28+J25+J138+J135+J132+J128+J144+J125+J122+J119+J115+J112+J109+J106+J103+J99+J96+J93+J90+J87+J84+J81+J78+J75+J72+J68+J65+J62+J59+J56+J53+J50+J18+J14+J11+J7+J310+J22+J147</f>
        <v>986449.36100000003</v>
      </c>
      <c r="K377" s="294">
        <f t="shared" ref="K377" si="287">K374+K370+K366+K362+K358+K354+K352+K325+K321+K317+K314+P310+K306+K302+K298+K295+K292+K288+K284+K280+K276+K141+K273+K270+K267+K263+K259+K255+K246+K242+K239+K236+K233+K230+K227+K224+K220+K217+K214+K211+K208+K204+K201+K198+K194+K191+K188+K185+K182+K179+K176+K173+K170+K166+K163+K160+K157+K154+K151+K46+K43+K40+K37+K34+K31+K28+K25+K138+K135+K132+K128+K144+K125+K122+K119+K115+K112+K109+K106+K103+K99+K96+K93+K90+K87+K84+K81+K78+K75+K72+K68+K65+K62+K59+K56+K53+K50+K18+K14+K11+K7+K310+K22+K147</f>
        <v>8549432</v>
      </c>
      <c r="L377" s="294">
        <f t="shared" ref="L377" si="288">L374+L370+L366+L362+L358+L354+L352+L325+L321+L317+L314+Q310+L306+L302+L298+L295+L292+L288+L284+L280+L276+L141+L273+L270+L267+L263+L259+L255+L246+L242+L239+L236+L233+L230+L227+L224+L220+L217+L214+L211+L208+L204+L201+L198+L194+L191+L188+L185+L182+L179+L176+L173+L170+L166+L163+L160+L157+L154+L151+L46+L43+L40+L37+L34+L31+L28+L25+L138+L135+L132+L128+L144+L125+L122+L119+L115+L112+L109+L106+L103+L99+L96+L93+L90+L87+L84+L81+L78+L75+L72+L68+L65+L62+L59+L56+L53+L50+L18+L14+L11+L7+L310+L22+L147</f>
        <v>106522420.023</v>
      </c>
      <c r="M377" s="294">
        <f t="shared" ref="M377" si="289">M374+M370+M366+M362+M358+M354+M352+M325+M321+M317+M314+R310+M306+M302+M298+M295+M292+M288+M284+M280+M276+M141+M273+M270+M267+M263+M259+M255+M246+M242+M239+M236+M233+M230+M227+M224+M220+M217+M214+M211+M208+M204+M201+M198+M194+M191+M188+M185+M182+M179+M176+M173+M170+M166+M163+M160+M157+M154+M151+M46+M43+M40+M37+M34+M31+M28+M25+M138+M135+M132+M128+M144+M125+M122+M119+M115+M112+M109+M106+M103+M99+M96+M93+M90+M87+M84+M81+M78+M75+M72+M68+M65+M62+M59+M56+M53+M50+M18+M14+M11+M7+M310+M22+M147</f>
        <v>116058301.384</v>
      </c>
      <c r="N377" s="294"/>
      <c r="O377" s="294">
        <f>O374+O370+O366+O362+O358+O354+O352+O325+O321+O317+O314+T310+O306+O302+O298+O295+O292+O288+O284+O280+O276+O141+O273+O270+O267+O263+O259+O255+O246+O242+O239+O236+O233+O230+O227+O224+O220+O217+O214+O211+O208+O204+O201+O198+O194+O191+O188+O185+O182+O179+O176+O173+O170+O166+O163+O160+O157+O154+O151+O46+O43+O40+O37+O34+O31+O28+O25+O138+O135+O132+O128+O144+O125+O122+O119+O115+O112+O109+O106+O103+O99+O96+O93+O90+O87+O84+O81+O78+O75+O72+O68+O65+O62+O59+O56+O53+O50+O18+O14+O11+O7+O310+O22+O147</f>
        <v>3188241.361</v>
      </c>
      <c r="P377" s="294">
        <f t="shared" ref="P377" si="290">P374+P370+P366+P362+P358+P354+P352+P325+P321+P317+P314+U310+P306+P302+P298+P295+P292+P288+P284+P280+P276+P141+P273+P270+P267+P263+P259+P255+P246+P242+P239+P236+P233+P230+P227+P224+P220+P217+P214+P211+P208+P204+P201+P198+P194+P191+P188+P185+P182+P179+P176+P173+P170+P166+P163+P160+P157+P154+P151+P46+P43+P40+P37+P34+P31+P28+P25+P138+P135+P132+P128+P144+P125+P122+P119+P115+P112+P109+P106+P103+P99+P96+P93+P90+P87+P84+P81+P78+P75+P72+P68+P65+P62+P59+P56+P53+P50+P18+P14+P11+P7+P310+P22+P147</f>
        <v>27168339</v>
      </c>
      <c r="Q377" s="294">
        <f t="shared" ref="Q377" si="291">Q374+Q370+Q366+Q362+Q358+Q354+Q352+Q325+Q321+Q317+Q314+V310+Q306+Q302+Q298+Q295+Q292+Q288+Q284+Q280+Q276+Q141+Q273+Q270+Q267+Q263+Q259+Q255+Q246+Q242+Q239+Q236+Q233+Q230+Q227+Q224+Q220+Q217+Q214+Q211+Q208+Q204+Q201+Q198+Q194+Q191+Q188+Q185+Q182+Q179+Q176+Q173+Q170+Q166+Q163+Q160+Q157+Q154+Q151+Q46+Q43+Q40+Q37+Q34+Q31+Q28+Q25+Q138+Q135+Q132+Q128+Q144+Q125+Q122+Q119+Q115+Q112+Q109+Q106+Q103+Q99+Q96+Q93+Q90+Q87+Q84+Q81+Q78+Q75+Q72+Q68+Q65+Q62+Q59+Q56+Q53+Q50+Q18+Q14+Q11+Q7+Q310+Q22+Q147</f>
        <v>140950794.53606749</v>
      </c>
      <c r="R377" s="294">
        <f t="shared" ref="R377" si="292">R374+R370+R366+R362+R358+R354+R352+R325+R321+R317+R314+W310+R306+R302+R298+R295+R292+R288+R284+R280+R276+R141+R273+R270+R267+R263+R259+R255+R246+R242+R239+R236+R233+R230+R227+R224+R220+R217+R214+R211+R208+R204+R201+R198+R194+R191+R188+R185+R182+R179+R176+R173+R170+R166+R163+R160+R157+R154+R151+R46+R43+R40+R37+R34+R31+R28+R25+R138+R135+R132+R128+R144+R125+R122+R119+R115+R112+R109+R106+R103+R99+R96+R93+R90+R87+R84+R81+R78+R75+R72+R68+R65+R62+R59+R56+R53+R50+R18+R14+R11+R7+R310+R22+R147</f>
        <v>171307374.89706749</v>
      </c>
      <c r="S377" s="246"/>
      <c r="T377" s="852"/>
      <c r="U377" s="853"/>
      <c r="V377" s="853"/>
      <c r="W377" s="853"/>
      <c r="X377" s="853"/>
      <c r="Y377" s="853"/>
      <c r="Z377" s="852"/>
      <c r="AA377" s="852"/>
      <c r="AB377" s="852"/>
      <c r="AC377" s="852"/>
      <c r="AD377" s="852"/>
      <c r="AE377" s="852"/>
      <c r="AF377" s="852"/>
      <c r="AG377" s="852"/>
      <c r="AH377" s="852"/>
      <c r="AI377" s="852"/>
      <c r="AJ377" s="852"/>
      <c r="AK377" s="852"/>
      <c r="AL377" s="852"/>
      <c r="AM377" s="852"/>
      <c r="AN377" s="852"/>
      <c r="AO377" s="852"/>
      <c r="AP377" s="852"/>
      <c r="AQ377" s="852"/>
      <c r="AR377" s="852"/>
      <c r="AS377" s="852"/>
      <c r="AT377" s="852"/>
      <c r="AU377" s="852"/>
      <c r="AV377" s="852"/>
      <c r="AW377" s="852"/>
      <c r="AX377" s="852"/>
      <c r="AY377" s="852"/>
      <c r="AZ377" s="852"/>
      <c r="BA377" s="852"/>
      <c r="BB377" s="852"/>
      <c r="BC377" s="852"/>
      <c r="BD377" s="852"/>
    </row>
    <row r="378" spans="1:56" s="295" customFormat="1" ht="20.100000000000001" customHeight="1" thickBot="1">
      <c r="A378" s="1533"/>
      <c r="B378" s="1534"/>
      <c r="C378" s="247">
        <v>2029</v>
      </c>
      <c r="D378" s="625">
        <f>D375+D371+D367+D363+D359+D355+D350+D346++D311+D307+D303+D289+D285+D281+D142+D274+D271+D268+D256+D251+D247+D243+D240+D237+D234+D231+D228+D225+D221+D218+D215+D212+D209+D205+D202+D199+D195+D192+D189+D186+D183+D180+D177+D174+D171+D164+D161+D158+D155+D152+D139+D136+D133+D129+D145+D126+D123+D120+D35+D113+D110+D104+D100+D94+D97+D277+D88+D85+D82+D79+D76+D73+D69+D66+D63+D60+D57+D54+D51+D19+D15+D12+D8+D353+D352+D334+D333+D332+D331+D330+D326+D322+D318+D315+D264+D260+D32+D29+D26+D116+D299+D296+D293+D47+D44+D41+D38</f>
        <v>84</v>
      </c>
      <c r="E378" s="1455">
        <f>E375+E371+E367+E363+E359+E355+E326+E322+E318+E315+J311+E307+E303+E299+E296+E293+E289+E285+E281+E277+E142+E274+E271+E268+E264+E260+E256+E247+E243+E240+E237+E234+E231+E228+E225+E221+E218+E215+E212+E209+E205+E202+E199+E195+E192+E189+E186+E183+E180+E177+E174+E171+E167+E164+E161+E158+E155+E152+E47+E44+E41+E38+E35+E32+E29+E26+E139+E136+E133+E129+E145+E126+E123+E120+E116+E113+E110+E107+E104+E100+E97+E94+E91+E88+E85+E82+E79+E76+E73+E69+E66+E63+E60+E57+E54+E51+E19+E15+E12+E8+E311+E23+E148</f>
        <v>2379681</v>
      </c>
      <c r="F378" s="1455">
        <f t="shared" ref="F378:H378" si="293">F375+F371+F367+F363+F359+F355+F326+F322+F318+F315+K311+F307+F303+F299+F296+F293+F289+F285+F281+F277+F142+F274+F271+F268+F264+F260+F256+F247+F243+F240+F237+F234+F231+F228+F225+F221+F218+F215+F212+F209+F205+F202+F199+F195+F192+F189+F186+F183+F180+F177+F174+F171+F167+F164+F161+F158+F155+F152+F47+F44+F41+F38+F35+F32+F29+F26+F139+F136+F133+F129+F145+F126+F123+F120+F116+F113+F110+F107+F104+F100+F97+F94+F91+F88+F85+F82+F79+F76+F73+F69+F66+F63+F60+F57+F54+F51+F19+F15+F12+F8+F311+F23+F148</f>
        <v>16720409.859999999</v>
      </c>
      <c r="G378" s="1455">
        <f t="shared" si="293"/>
        <v>33753882.632675402</v>
      </c>
      <c r="H378" s="1455">
        <f t="shared" si="293"/>
        <v>52853973.492675401</v>
      </c>
      <c r="I378" s="1838"/>
      <c r="J378" s="1455">
        <f>J375+J371+J367+J363+J359+J355+J326+J322+J318+J315+O311+J307+J303+J299+J296+J293+J289+J285+J281+J277+J142+J274+J271+J268+J264+J260+J256+J247+J243+J240+J237+J234+J231+J228+J225+J221+J218+J215+J212+J209+J205+J202+J199+J195+J192+J189+J186+J183+J180+J177+J174+J171+J167+J164+J161+J158+J155+J152+J47+J44+J41+J38+J35+J32+J29+J26+J139+J136+J133+J129+J145+J126+J123+J120+J116+J113+J110+J107+J104+J100+J97+J94+J91+J88+J85+J82+J79+J76+J73+J69+J66+J63+J60+J57+J54+J51+J19+J15+J12+J8+J311+J23+J148</f>
        <v>994791.36100000003</v>
      </c>
      <c r="K378" s="625">
        <f t="shared" ref="K378" si="294">K375+K371+K367+K363+K359+K355+K326+K322+K318+K315+P311+K307+K303+K299+K296+K293+K289+K285+K281+K277+K142+K274+K271+K268+K264+K260+K256+K247+K243+K240+K237+K234+K231+K228+K225+K221+K218+K215+K212+K209+K205+K202+K199+K195+K192+K189+K186+K183+K180+K177+K174+K171+K167+K164+K161+K158+K155+K152+K47+K44+K41+K38+K35+K32+K29+K26+K139+K136+K133+K129+K145+K126+K123+K120+K116+K113+K110+K107+K104+K100+K97+K94+K91+K88+K85+K82+K79+K76+K73+K69+K66+K63+K60+K57+K54+K51+K19+K15+K12+K8+K311+K23+K148</f>
        <v>8949332</v>
      </c>
      <c r="L378" s="625">
        <f t="shared" ref="L378" si="295">L375+L371+L367+L363+L359+L355+L326+L322+L318+L315+Q311+L307+L303+L299+L296+L293+L289+L285+L281+L277+L142+L274+L271+L268+L264+L260+L256+L247+L243+L240+L237+L234+L231+L228+L225+L221+L218+L215+L212+L209+L205+L202+L199+L195+L192+L189+L186+L183+L180+L177+L174+L171+L167+L164+L161+L158+L155+L152+L47+L44+L41+L38+L35+L32+L29+L26+L139+L136+L133+L129+L145+L126+L123+L120+L116+L113+L110+L107+L104+L100+L97+L94+L91+L88+L85+L82+L79+L76+L73+L69+L66+L63+L60+L57+L54+L51+L19+L15+L12+L8+L311+L23+L148</f>
        <v>134714009.03799999</v>
      </c>
      <c r="M378" s="625">
        <f t="shared" ref="M378" si="296">M375+M371+M367+M363+M359+M355+M326+M322+M318+M315+R311+M307+M303+M299+M296+M293+M289+M285+M281+M277+M142+M274+M271+M268+M264+M260+M256+M247+M243+M240+M237+M234+M231+M228+M225+M221+M218+M215+M212+M209+M205+M202+M199+M195+M192+M189+M186+M183+M180+M177+M174+M171+M167+M164+M161+M158+M155+M152+M47+M44+M41+M38+M35+M32+M29+M26+M139+M136+M133+M129+M145+M126+M123+M120+M116+M113+M110+M107+M104+M100+M97+M94+M91+M88+M85+M82+M79+M76+M73+M69+M66+M63+M60+M57+M54+M51+M19+M15+M12+M8+M311+M23+M148</f>
        <v>144658132.39899999</v>
      </c>
      <c r="N378" s="625"/>
      <c r="O378" s="625">
        <f>O375+O371+O367+O363+O359+O355+O326+O322+O318+O315+T311+O307+O303+O299+O296+O293+O289+O285+O281+O277+O142+O274+O271+O268+O264+O260+O256+O247+O243+O240+O237+O234+O231+O228+O225+O221+O218+O215+O212+O209+O205+O202+O199+O195+O192+O189+O186+O183+O180+O177+O174+O171+O167+O164+O161+O158+O155+O152+O47+O44+O41+O38+O35+O32+O29+O26+O139+O136+O133+O129+O145+O126+O123+O120+O116+O113+O110+O107+O104+O100+O97+O94+O91+O88+O85+O82+O79+O76+O73+O69+O66+O63+O60+O57+O54+O51+O19+O15+O12+O8+O311+O23+O148</f>
        <v>3300372.361</v>
      </c>
      <c r="P378" s="625">
        <f t="shared" ref="P378" si="297">P375+P371+P367+P363+P359+P355+P326+P322+P318+P315+U311+P307+P303+P299+P296+P293+P289+P285+P281+P277+P142+P274+P271+P268+P264+P260+P256+P247+P243+P240+P237+P234+P231+P228+P225+P221+P218+P215+P212+P209+P205+P202+P199+P195+P192+P189+P186+P183+P180+P177+P174+P171+P167+P164+P161+P158+P155+P152+P47+P44+P41+P38+P35+P32+P29+P26+P139+P136+P133+P129+P145+P126+P123+P120+P116+P113+P110+P107+P104+P100+P97+P94+P91+P88+P85+P82+P79+P76+P73+P69+P66+P63+P60+P57+P54+P51+P19+P15+P12+P8+P311+P23+P148</f>
        <v>25667741.859999999</v>
      </c>
      <c r="Q378" s="625">
        <f t="shared" ref="Q378" si="298">Q375+Q371+Q367+Q363+Q359+Q355+Q326+Q322+Q318+Q315+V311+Q307+Q303+Q299+Q296+Q293+Q289+Q285+Q281+Q277+Q142+Q274+Q271+Q268+Q264+Q260+Q256+Q247+Q243+Q240+Q237+Q234+Q231+Q228+Q225+Q221+Q218+Q215+Q212+Q209+Q205+Q202+Q199+Q195+Q192+Q189+Q186+Q183+Q180+Q177+Q174+Q171+Q167+Q164+Q161+Q158+Q155+Q152+Q47+Q44+Q41+Q38+Q35+Q32+Q29+Q26+Q139+Q136+Q133+Q129+Q145+Q126+Q123+Q120+Q116+Q113+Q110+Q107+Q104+Q100+Q97+Q94+Q91+Q88+Q85+Q82+Q79+Q76+Q73+Q69+Q66+Q63+Q60+Q57+Q54+Q51+Q19+Q15+Q12+Q8+Q311+Q23+Q148</f>
        <v>168417891.6706754</v>
      </c>
      <c r="R378" s="625">
        <f t="shared" ref="R378" si="299">R375+R371+R367+R363+R359+R355+R326+R322+R318+R315+W311+R307+R303+R299+R296+R293+R289+R285+R281+R277+R142+R274+R271+R268+R264+R260+R256+R247+R243+R240+R237+R234+R231+R228+R225+R221+R218+R215+R212+R209+R205+R202+R199+R195+R192+R189+R186+R183+R180+R177+R174+R171+R167+R164+R161+R158+R155+R152+R47+R44+R41+R38+R35+R32+R29+R26+R139+R136+R133+R129+R145+R126+R123+R120+R116+R113+R110+R107+R104+R100+R97+R94+R91+R88+R85+R82+R79+R76+R73+R69+R66+R63+R60+R57+R54+R51+R19+R15+R12+R8+R311+R23+R148</f>
        <v>197386005.89167541</v>
      </c>
      <c r="S378" s="247"/>
      <c r="T378" s="852"/>
      <c r="U378" s="853"/>
      <c r="V378" s="853"/>
      <c r="W378" s="853"/>
      <c r="X378" s="853"/>
      <c r="Y378" s="853"/>
      <c r="Z378" s="852"/>
      <c r="AA378" s="852"/>
      <c r="AB378" s="852"/>
      <c r="AC378" s="852"/>
      <c r="AD378" s="852"/>
      <c r="AE378" s="852"/>
      <c r="AF378" s="852"/>
      <c r="AG378" s="852"/>
      <c r="AH378" s="852"/>
      <c r="AI378" s="852"/>
      <c r="AJ378" s="852"/>
      <c r="AK378" s="852"/>
      <c r="AL378" s="852"/>
      <c r="AM378" s="852"/>
      <c r="AN378" s="852"/>
      <c r="AO378" s="852"/>
      <c r="AP378" s="852"/>
      <c r="AQ378" s="852"/>
      <c r="AR378" s="852"/>
      <c r="AS378" s="852"/>
      <c r="AT378" s="852"/>
      <c r="AU378" s="852"/>
      <c r="AV378" s="852"/>
      <c r="AW378" s="852"/>
      <c r="AX378" s="852"/>
      <c r="AY378" s="852"/>
      <c r="AZ378" s="852"/>
      <c r="BA378" s="852"/>
      <c r="BB378" s="852"/>
      <c r="BC378" s="852"/>
      <c r="BD378" s="852"/>
    </row>
    <row r="379" spans="1:56" ht="20.100000000000001" customHeight="1">
      <c r="G379" s="173">
        <f>H376-E376-F376-G376</f>
        <v>0</v>
      </c>
      <c r="H379" s="1010"/>
      <c r="I379" s="173"/>
      <c r="M379" s="173"/>
      <c r="N379" s="409"/>
      <c r="R379" s="173"/>
      <c r="S379" s="173"/>
    </row>
    <row r="380" spans="1:56" ht="20.100000000000001" customHeight="1" thickBot="1">
      <c r="H380" s="1010"/>
      <c r="I380" s="173"/>
      <c r="N380" s="173"/>
      <c r="S380" s="173"/>
    </row>
    <row r="381" spans="1:56" ht="20.100000000000001" customHeight="1" thickBot="1">
      <c r="A381" s="1507" t="s">
        <v>125</v>
      </c>
      <c r="B381" s="1508"/>
      <c r="C381" s="1508"/>
      <c r="D381" s="1508"/>
      <c r="E381" s="1508"/>
      <c r="F381" s="1508"/>
      <c r="G381" s="1508"/>
      <c r="H381" s="1508"/>
      <c r="I381" s="1508"/>
      <c r="J381" s="1508"/>
      <c r="K381" s="1508"/>
      <c r="L381" s="1508"/>
      <c r="M381" s="1508"/>
      <c r="N381" s="1508"/>
      <c r="O381" s="1508"/>
      <c r="P381" s="1508"/>
      <c r="Q381" s="1508"/>
      <c r="R381" s="1508"/>
      <c r="S381" s="1509"/>
    </row>
    <row r="382" spans="1:56" ht="20.100000000000001" customHeight="1" thickBot="1"/>
    <row r="383" spans="1:56" ht="20.100000000000001" customHeight="1" thickBot="1">
      <c r="A383" s="66">
        <v>28</v>
      </c>
      <c r="B383" s="6" t="s">
        <v>126</v>
      </c>
      <c r="C383" s="6"/>
      <c r="D383" s="1470"/>
      <c r="E383" s="1109"/>
      <c r="F383" s="6"/>
      <c r="G383" s="116"/>
      <c r="H383" s="7"/>
      <c r="I383" s="971"/>
      <c r="J383" s="1150"/>
      <c r="K383" s="157"/>
      <c r="L383" s="174"/>
      <c r="M383" s="98"/>
      <c r="N383" s="165"/>
      <c r="O383" s="157"/>
      <c r="P383" s="174"/>
      <c r="Q383" s="140"/>
      <c r="R383" s="116"/>
      <c r="S383" s="845"/>
    </row>
    <row r="384" spans="1:56" ht="20.100000000000001" customHeight="1">
      <c r="A384" s="1520" t="s">
        <v>43</v>
      </c>
      <c r="B384" s="69" t="s">
        <v>17</v>
      </c>
      <c r="C384" s="50">
        <v>2027</v>
      </c>
      <c r="D384" s="677"/>
      <c r="E384" s="1110"/>
      <c r="F384" s="626"/>
      <c r="G384" s="940"/>
      <c r="H384" s="209"/>
      <c r="I384" s="1516" t="s">
        <v>362</v>
      </c>
      <c r="J384" s="1110"/>
      <c r="K384" s="10"/>
      <c r="L384" s="10"/>
      <c r="M384" s="615"/>
      <c r="N384" s="50"/>
      <c r="O384" s="481"/>
      <c r="P384" s="118"/>
      <c r="Q384" s="242"/>
      <c r="R384" s="242"/>
      <c r="S384" s="69"/>
      <c r="T384" s="85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row>
    <row r="385" spans="1:56" ht="20.100000000000001" customHeight="1">
      <c r="A385" s="1521"/>
      <c r="B385" s="51"/>
      <c r="C385" s="51">
        <v>2028</v>
      </c>
      <c r="D385" s="678"/>
      <c r="E385" s="1111"/>
      <c r="F385" s="489"/>
      <c r="G385" s="774"/>
      <c r="H385" s="213"/>
      <c r="I385" s="1517"/>
      <c r="J385" s="1187"/>
      <c r="K385" s="13"/>
      <c r="L385" s="13"/>
      <c r="M385" s="616"/>
      <c r="N385" s="51"/>
      <c r="O385" s="119"/>
      <c r="P385" s="120"/>
      <c r="Q385" s="100"/>
      <c r="R385" s="100"/>
      <c r="S385" s="51"/>
      <c r="T385" s="854"/>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row>
    <row r="386" spans="1:56" ht="20.100000000000001" customHeight="1" thickBot="1">
      <c r="A386" s="1522"/>
      <c r="B386" s="52"/>
      <c r="C386" s="52">
        <v>2029</v>
      </c>
      <c r="D386" s="205"/>
      <c r="E386" s="1111"/>
      <c r="F386" s="489"/>
      <c r="G386" s="775"/>
      <c r="H386" s="217"/>
      <c r="I386" s="1518"/>
      <c r="J386" s="1188"/>
      <c r="K386" s="13"/>
      <c r="L386" s="13"/>
      <c r="M386" s="594"/>
      <c r="N386" s="52"/>
      <c r="O386" s="268"/>
      <c r="P386" s="204"/>
      <c r="Q386" s="100"/>
      <c r="R386" s="100"/>
      <c r="S386" s="52"/>
      <c r="T386" s="854"/>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row>
    <row r="387" spans="1:56" ht="20.100000000000001" customHeight="1" thickBot="1">
      <c r="A387" s="66">
        <v>29</v>
      </c>
      <c r="B387" s="6" t="s">
        <v>178</v>
      </c>
      <c r="C387" s="6"/>
      <c r="D387" s="97"/>
      <c r="E387" s="1112"/>
      <c r="F387" s="6"/>
      <c r="G387" s="116"/>
      <c r="H387" s="826"/>
      <c r="I387" s="1359"/>
      <c r="J387" s="1112"/>
      <c r="K387" s="157"/>
      <c r="L387" s="139"/>
      <c r="M387" s="98"/>
      <c r="N387" s="618"/>
      <c r="O387" s="157">
        <f>O388+O391+O394</f>
        <v>898000</v>
      </c>
      <c r="P387" s="139">
        <f>P388+P391+P394</f>
        <v>59300</v>
      </c>
      <c r="Q387" s="140">
        <f t="shared" ref="Q387:R387" si="300">Q388+Q391+Q394</f>
        <v>2066000</v>
      </c>
      <c r="R387" s="116">
        <f t="shared" si="300"/>
        <v>3023300</v>
      </c>
      <c r="S387" s="845"/>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row>
    <row r="388" spans="1:56" ht="20.100000000000001" customHeight="1">
      <c r="A388" s="1520" t="s">
        <v>43</v>
      </c>
      <c r="B388" s="69" t="s">
        <v>17</v>
      </c>
      <c r="C388" s="50">
        <v>2027</v>
      </c>
      <c r="D388" s="242"/>
      <c r="E388" s="118">
        <v>10000</v>
      </c>
      <c r="F388" s="117">
        <v>2000</v>
      </c>
      <c r="G388" s="117">
        <v>2500</v>
      </c>
      <c r="H388" s="780">
        <f>E388+F388+G388</f>
        <v>14500</v>
      </c>
      <c r="I388" s="1516" t="s">
        <v>363</v>
      </c>
      <c r="J388" s="10"/>
      <c r="K388" s="69"/>
      <c r="L388" s="677"/>
      <c r="M388" s="617"/>
      <c r="N388" s="1535"/>
      <c r="O388" s="117">
        <f>E388+J388</f>
        <v>10000</v>
      </c>
      <c r="P388" s="242">
        <f>F388+K388</f>
        <v>2000</v>
      </c>
      <c r="Q388" s="242">
        <f>G388+L388</f>
        <v>2500</v>
      </c>
      <c r="R388" s="677">
        <f>O388+P388+Q388</f>
        <v>14500</v>
      </c>
      <c r="S388" s="50"/>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row>
    <row r="389" spans="1:56" ht="20.100000000000001" customHeight="1">
      <c r="A389" s="1521"/>
      <c r="B389" s="51"/>
      <c r="C389" s="51">
        <v>2028</v>
      </c>
      <c r="D389" s="100"/>
      <c r="E389" s="120">
        <v>4500</v>
      </c>
      <c r="F389" s="330"/>
      <c r="G389" s="330"/>
      <c r="H389" s="490">
        <f>E389+F389+G389</f>
        <v>4500</v>
      </c>
      <c r="I389" s="1517"/>
      <c r="J389" s="13"/>
      <c r="K389" s="51"/>
      <c r="L389" s="678"/>
      <c r="M389" s="13"/>
      <c r="N389" s="1536"/>
      <c r="O389" s="119">
        <f t="shared" ref="O389:Q390" si="301">J389+E389</f>
        <v>4500</v>
      </c>
      <c r="P389" s="100">
        <f t="shared" si="301"/>
        <v>0</v>
      </c>
      <c r="Q389" s="100">
        <f t="shared" si="301"/>
        <v>0</v>
      </c>
      <c r="R389" s="120">
        <f>O389+P389+Q389</f>
        <v>4500</v>
      </c>
      <c r="S389" s="51"/>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row>
    <row r="390" spans="1:56" ht="78" customHeight="1" thickBot="1">
      <c r="A390" s="1522"/>
      <c r="B390" s="52"/>
      <c r="C390" s="52">
        <v>2029</v>
      </c>
      <c r="D390" s="106"/>
      <c r="E390" s="204">
        <v>4350</v>
      </c>
      <c r="F390" s="781"/>
      <c r="G390" s="781"/>
      <c r="H390" s="102">
        <f>E390+F390+G390</f>
        <v>4350</v>
      </c>
      <c r="I390" s="1518"/>
      <c r="J390" s="491"/>
      <c r="K390" s="52"/>
      <c r="L390" s="205"/>
      <c r="M390" s="491"/>
      <c r="N390" s="1537"/>
      <c r="O390" s="268">
        <f t="shared" si="301"/>
        <v>4350</v>
      </c>
      <c r="P390" s="102">
        <f t="shared" si="301"/>
        <v>0</v>
      </c>
      <c r="Q390" s="106">
        <f t="shared" si="301"/>
        <v>0</v>
      </c>
      <c r="R390" s="204">
        <f>O390+P390+Q390</f>
        <v>4350</v>
      </c>
      <c r="S390" s="52"/>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row>
    <row r="391" spans="1:56" ht="20.100000000000001" customHeight="1">
      <c r="A391" s="1523" t="s">
        <v>179</v>
      </c>
      <c r="B391" s="1583" t="s">
        <v>180</v>
      </c>
      <c r="C391" s="50">
        <v>2027</v>
      </c>
      <c r="D391" s="242"/>
      <c r="E391" s="1356"/>
      <c r="F391" s="779"/>
      <c r="G391" s="779"/>
      <c r="H391" s="778">
        <f>E391+F391+G391</f>
        <v>0</v>
      </c>
      <c r="I391" s="1601"/>
      <c r="J391" s="242"/>
      <c r="K391" s="677"/>
      <c r="L391" s="677"/>
      <c r="M391" s="242"/>
      <c r="N391" s="1535"/>
      <c r="O391" s="119">
        <f>E391+J391</f>
        <v>0</v>
      </c>
      <c r="P391" s="104">
        <f>F391+K391</f>
        <v>0</v>
      </c>
      <c r="Q391" s="104">
        <f>G391+L391</f>
        <v>0</v>
      </c>
      <c r="R391" s="678">
        <f>O391+Q391+P391</f>
        <v>0</v>
      </c>
      <c r="S391" s="5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row>
    <row r="392" spans="1:56" ht="20.100000000000001" customHeight="1">
      <c r="A392" s="1524"/>
      <c r="B392" s="1584"/>
      <c r="C392" s="51">
        <v>2028</v>
      </c>
      <c r="D392" s="100"/>
      <c r="E392" s="1357"/>
      <c r="F392" s="330"/>
      <c r="G392" s="330"/>
      <c r="H392" s="490"/>
      <c r="I392" s="1602"/>
      <c r="J392" s="100"/>
      <c r="K392" s="120"/>
      <c r="L392" s="678"/>
      <c r="M392" s="100"/>
      <c r="N392" s="1536"/>
      <c r="O392" s="119">
        <v>0</v>
      </c>
      <c r="P392" s="100">
        <v>0</v>
      </c>
      <c r="Q392" s="100">
        <v>0</v>
      </c>
      <c r="R392" s="120">
        <v>0</v>
      </c>
      <c r="S392" s="51"/>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row>
    <row r="393" spans="1:56" ht="20.100000000000001" customHeight="1" thickBot="1">
      <c r="A393" s="1525"/>
      <c r="B393" s="1585"/>
      <c r="C393" s="52">
        <v>2029</v>
      </c>
      <c r="D393" s="106"/>
      <c r="E393" s="1358"/>
      <c r="F393" s="781"/>
      <c r="G393" s="781"/>
      <c r="H393" s="102"/>
      <c r="I393" s="1603"/>
      <c r="J393" s="106"/>
      <c r="K393" s="204"/>
      <c r="L393" s="205"/>
      <c r="M393" s="106"/>
      <c r="N393" s="1537"/>
      <c r="O393" s="268">
        <v>0</v>
      </c>
      <c r="P393" s="106">
        <v>0</v>
      </c>
      <c r="Q393" s="106">
        <v>0</v>
      </c>
      <c r="R393" s="204">
        <v>0</v>
      </c>
      <c r="S393" s="52"/>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row>
    <row r="394" spans="1:56" ht="20.100000000000001" customHeight="1">
      <c r="A394" s="1510">
        <v>3310</v>
      </c>
      <c r="B394" s="69" t="s">
        <v>128</v>
      </c>
      <c r="C394" s="50">
        <v>2027</v>
      </c>
      <c r="D394" s="630">
        <v>199</v>
      </c>
      <c r="E394" s="118">
        <v>517000</v>
      </c>
      <c r="F394" s="118">
        <v>57300</v>
      </c>
      <c r="G394" s="118">
        <v>2063500</v>
      </c>
      <c r="H394" s="778">
        <f>E394+F394+G394</f>
        <v>2637800</v>
      </c>
      <c r="I394" s="1516" t="s">
        <v>364</v>
      </c>
      <c r="J394" s="118">
        <v>371000</v>
      </c>
      <c r="K394" s="677"/>
      <c r="L394" s="677"/>
      <c r="M394" s="242">
        <f>SUM(J394:L394)</f>
        <v>371000</v>
      </c>
      <c r="N394" s="1516" t="s">
        <v>365</v>
      </c>
      <c r="O394" s="119">
        <f>E394+J394</f>
        <v>888000</v>
      </c>
      <c r="P394" s="104">
        <f>F394+K394</f>
        <v>57300</v>
      </c>
      <c r="Q394" s="104">
        <f>G394+L394</f>
        <v>2063500</v>
      </c>
      <c r="R394" s="678">
        <f>O394+P394+Q394</f>
        <v>3008800</v>
      </c>
      <c r="S394" s="51"/>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row>
    <row r="395" spans="1:56" ht="31.5" customHeight="1">
      <c r="A395" s="1511"/>
      <c r="B395" s="51"/>
      <c r="C395" s="51">
        <v>2028</v>
      </c>
      <c r="D395" s="100"/>
      <c r="E395" s="120">
        <v>607667</v>
      </c>
      <c r="F395" s="120">
        <v>62112</v>
      </c>
      <c r="G395" s="120">
        <v>1664500</v>
      </c>
      <c r="H395" s="490">
        <f>E395+F395+G395</f>
        <v>2334279</v>
      </c>
      <c r="I395" s="1517"/>
      <c r="J395" s="120">
        <v>371000</v>
      </c>
      <c r="K395" s="120"/>
      <c r="L395" s="120"/>
      <c r="M395" s="100">
        <f t="shared" ref="M395:M396" si="302">SUM(J395:L395)</f>
        <v>371000</v>
      </c>
      <c r="N395" s="1517"/>
      <c r="O395" s="119">
        <f t="shared" ref="O395:Q396" si="303">J395+E395</f>
        <v>978667</v>
      </c>
      <c r="P395" s="100">
        <f t="shared" si="303"/>
        <v>62112</v>
      </c>
      <c r="Q395" s="100">
        <f t="shared" si="303"/>
        <v>1664500</v>
      </c>
      <c r="R395" s="120">
        <f>O395+P395+Q395</f>
        <v>2705279</v>
      </c>
      <c r="S395" s="51"/>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row>
    <row r="396" spans="1:56" ht="108.75" customHeight="1" thickBot="1">
      <c r="A396" s="1512"/>
      <c r="B396" s="52"/>
      <c r="C396" s="52">
        <v>2029</v>
      </c>
      <c r="D396" s="106"/>
      <c r="E396" s="204">
        <v>692667</v>
      </c>
      <c r="F396" s="204">
        <v>79612</v>
      </c>
      <c r="G396" s="204">
        <v>1723000</v>
      </c>
      <c r="H396" s="102">
        <f>E396+F396+G396</f>
        <v>2495279</v>
      </c>
      <c r="I396" s="1518"/>
      <c r="J396" s="204">
        <v>371000</v>
      </c>
      <c r="K396" s="204"/>
      <c r="L396" s="204"/>
      <c r="M396" s="106">
        <f t="shared" si="302"/>
        <v>371000</v>
      </c>
      <c r="N396" s="1518"/>
      <c r="O396" s="268">
        <f t="shared" si="303"/>
        <v>1063667</v>
      </c>
      <c r="P396" s="106">
        <f t="shared" si="303"/>
        <v>79612</v>
      </c>
      <c r="Q396" s="106">
        <f t="shared" si="303"/>
        <v>1723000</v>
      </c>
      <c r="R396" s="204">
        <f>O396+P396+Q396</f>
        <v>2866279</v>
      </c>
      <c r="S396" s="52"/>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row>
    <row r="397" spans="1:56" ht="20.100000000000001" customHeight="1" thickBot="1">
      <c r="A397" s="66">
        <v>30</v>
      </c>
      <c r="B397" s="6" t="s">
        <v>129</v>
      </c>
      <c r="C397" s="6"/>
      <c r="D397" s="108"/>
      <c r="E397" s="1109"/>
      <c r="F397" s="6"/>
      <c r="G397" s="116"/>
      <c r="H397" s="70"/>
      <c r="I397" s="1359"/>
      <c r="J397" s="1150"/>
      <c r="K397" s="157"/>
      <c r="L397" s="148"/>
      <c r="M397" s="98"/>
      <c r="N397" s="618"/>
      <c r="O397" s="157"/>
      <c r="P397" s="148"/>
      <c r="Q397" s="140"/>
      <c r="R397" s="116"/>
      <c r="S397" s="845"/>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row>
    <row r="398" spans="1:56" ht="20.100000000000001" customHeight="1">
      <c r="A398" s="1520" t="s">
        <v>130</v>
      </c>
      <c r="B398" s="1510" t="s">
        <v>131</v>
      </c>
      <c r="C398" s="50">
        <v>2027</v>
      </c>
      <c r="D398" s="630">
        <v>18</v>
      </c>
      <c r="E398" s="118">
        <v>9700</v>
      </c>
      <c r="F398" s="118">
        <v>65100</v>
      </c>
      <c r="G398" s="118">
        <v>3000</v>
      </c>
      <c r="H398" s="408">
        <f>E398+F398+G398</f>
        <v>77800</v>
      </c>
      <c r="I398" s="1516" t="s">
        <v>366</v>
      </c>
      <c r="J398" s="118">
        <v>63256</v>
      </c>
      <c r="K398" s="627"/>
      <c r="L398" s="118">
        <v>4400</v>
      </c>
      <c r="M398" s="232">
        <f>J398+K398+L398</f>
        <v>67656</v>
      </c>
      <c r="N398" s="1516" t="s">
        <v>367</v>
      </c>
      <c r="O398" s="119">
        <f>E398+J398</f>
        <v>72956</v>
      </c>
      <c r="P398" s="782">
        <f t="shared" ref="P398:Q400" si="304">K398+F398</f>
        <v>65100</v>
      </c>
      <c r="Q398" s="782">
        <f t="shared" si="304"/>
        <v>7400</v>
      </c>
      <c r="R398" s="678">
        <f>O398+P398+Q398</f>
        <v>145456</v>
      </c>
      <c r="S398" s="50"/>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row>
    <row r="399" spans="1:56" ht="46.5" customHeight="1">
      <c r="A399" s="1521"/>
      <c r="B399" s="1511"/>
      <c r="C399" s="51">
        <v>2028</v>
      </c>
      <c r="D399" s="100"/>
      <c r="E399" s="777">
        <v>8600</v>
      </c>
      <c r="F399" s="777">
        <v>10300</v>
      </c>
      <c r="G399" s="120">
        <v>4100</v>
      </c>
      <c r="H399" s="628">
        <f>E399+F399+G399</f>
        <v>23000</v>
      </c>
      <c r="I399" s="1517"/>
      <c r="J399" s="777">
        <v>63256</v>
      </c>
      <c r="K399" s="227"/>
      <c r="L399" s="777">
        <v>4000</v>
      </c>
      <c r="M399" s="234">
        <f>J399+K399+L399</f>
        <v>67256</v>
      </c>
      <c r="N399" s="1517"/>
      <c r="O399" s="119">
        <f>J399+E399</f>
        <v>71856</v>
      </c>
      <c r="P399" s="783">
        <f t="shared" si="304"/>
        <v>10300</v>
      </c>
      <c r="Q399" s="783">
        <f t="shared" si="304"/>
        <v>8100</v>
      </c>
      <c r="R399" s="120">
        <f>Q399+P399+O399</f>
        <v>90256</v>
      </c>
      <c r="S399" s="51"/>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row>
    <row r="400" spans="1:56" ht="65.25" customHeight="1" thickBot="1">
      <c r="A400" s="1522"/>
      <c r="B400" s="1512"/>
      <c r="C400" s="52">
        <v>2029</v>
      </c>
      <c r="D400" s="100"/>
      <c r="E400" s="204">
        <v>7500</v>
      </c>
      <c r="F400" s="777">
        <v>5000</v>
      </c>
      <c r="G400" s="204">
        <v>4100</v>
      </c>
      <c r="H400" s="629">
        <f>E400+F400+G400</f>
        <v>16600</v>
      </c>
      <c r="I400" s="1518"/>
      <c r="J400" s="204">
        <v>63256</v>
      </c>
      <c r="K400" s="229"/>
      <c r="L400" s="204">
        <v>4000</v>
      </c>
      <c r="M400" s="236">
        <f>J400+K400+L400</f>
        <v>67256</v>
      </c>
      <c r="N400" s="1518"/>
      <c r="O400" s="268">
        <f>J400+E400</f>
        <v>70756</v>
      </c>
      <c r="P400" s="784">
        <f t="shared" si="304"/>
        <v>5000</v>
      </c>
      <c r="Q400" s="784">
        <f t="shared" si="304"/>
        <v>8100</v>
      </c>
      <c r="R400" s="204">
        <f>O400+P400+Q400</f>
        <v>83856</v>
      </c>
      <c r="S400" s="52"/>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row>
    <row r="401" spans="1:56" ht="20.100000000000001" customHeight="1" thickBot="1">
      <c r="A401" s="66">
        <v>35</v>
      </c>
      <c r="B401" s="6" t="s">
        <v>181</v>
      </c>
      <c r="C401" s="6"/>
      <c r="D401" s="108"/>
      <c r="E401" s="1109"/>
      <c r="F401" s="6"/>
      <c r="G401" s="116"/>
      <c r="H401" s="70"/>
      <c r="I401" s="1359"/>
      <c r="J401" s="1150"/>
      <c r="K401" s="157"/>
      <c r="L401" s="148"/>
      <c r="M401" s="98"/>
      <c r="N401" s="618"/>
      <c r="O401" s="157"/>
      <c r="P401" s="148"/>
      <c r="Q401" s="140"/>
      <c r="R401" s="116"/>
      <c r="S401" s="845"/>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row>
    <row r="402" spans="1:56" ht="43.5" customHeight="1">
      <c r="A402" s="1523" t="s">
        <v>43</v>
      </c>
      <c r="B402" s="1550" t="s">
        <v>182</v>
      </c>
      <c r="C402" s="50">
        <v>2027</v>
      </c>
      <c r="D402" s="242"/>
      <c r="E402" s="1360"/>
      <c r="F402" s="118">
        <v>7000</v>
      </c>
      <c r="G402" s="118">
        <v>51650</v>
      </c>
      <c r="H402" s="1361">
        <f>E402+F402+G402</f>
        <v>58650</v>
      </c>
      <c r="I402" s="1516" t="s">
        <v>368</v>
      </c>
      <c r="J402" s="1113"/>
      <c r="K402" s="226"/>
      <c r="L402" s="198"/>
      <c r="M402" s="232"/>
      <c r="N402" s="1535"/>
      <c r="O402" s="119">
        <f>E402+J402</f>
        <v>0</v>
      </c>
      <c r="P402" s="104">
        <f>F402+K402</f>
        <v>7000</v>
      </c>
      <c r="Q402" s="104">
        <f>G402+L402</f>
        <v>51650</v>
      </c>
      <c r="R402" s="678">
        <f>O402+P402+Q402</f>
        <v>58650</v>
      </c>
      <c r="S402" s="50"/>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row>
    <row r="403" spans="1:56" ht="45" customHeight="1">
      <c r="A403" s="1524"/>
      <c r="B403" s="1551"/>
      <c r="C403" s="51">
        <v>2028</v>
      </c>
      <c r="D403" s="100"/>
      <c r="E403" s="1362"/>
      <c r="F403" s="213"/>
      <c r="G403" s="120">
        <v>14100</v>
      </c>
      <c r="H403" s="228">
        <f>E403+F403+G403</f>
        <v>14100</v>
      </c>
      <c r="I403" s="1517"/>
      <c r="J403" s="1114"/>
      <c r="K403" s="227"/>
      <c r="L403" s="201"/>
      <c r="M403" s="234"/>
      <c r="N403" s="1536"/>
      <c r="O403" s="119">
        <f>E403+J403</f>
        <v>0</v>
      </c>
      <c r="P403" s="100">
        <f t="shared" ref="P403:Q404" si="305">F403+K403</f>
        <v>0</v>
      </c>
      <c r="Q403" s="100">
        <f t="shared" si="305"/>
        <v>14100</v>
      </c>
      <c r="R403" s="120">
        <f>O403+P403+Q403</f>
        <v>14100</v>
      </c>
      <c r="S403" s="51"/>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row>
    <row r="404" spans="1:56" ht="112.5" customHeight="1" thickBot="1">
      <c r="A404" s="1525"/>
      <c r="B404" s="1552"/>
      <c r="C404" s="52">
        <v>2029</v>
      </c>
      <c r="D404" s="100"/>
      <c r="E404" s="1363"/>
      <c r="F404" s="217"/>
      <c r="G404" s="204"/>
      <c r="H404" s="230">
        <f>E404+F404+G404</f>
        <v>0</v>
      </c>
      <c r="I404" s="1518"/>
      <c r="J404" s="1115"/>
      <c r="K404" s="229"/>
      <c r="L404" s="203"/>
      <c r="M404" s="236"/>
      <c r="N404" s="1537"/>
      <c r="O404" s="268">
        <f>E404+J404</f>
        <v>0</v>
      </c>
      <c r="P404" s="106">
        <f t="shared" si="305"/>
        <v>0</v>
      </c>
      <c r="Q404" s="106">
        <f t="shared" si="305"/>
        <v>0</v>
      </c>
      <c r="R404" s="204">
        <f>O404+P404+Q404</f>
        <v>0</v>
      </c>
      <c r="S404" s="52"/>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row>
    <row r="405" spans="1:56" ht="20.100000000000001" customHeight="1" thickBot="1">
      <c r="A405" s="66">
        <v>41</v>
      </c>
      <c r="B405" s="6" t="s">
        <v>183</v>
      </c>
      <c r="C405" s="6"/>
      <c r="D405" s="1364">
        <f>D406</f>
        <v>27</v>
      </c>
      <c r="E405" s="492">
        <f>E406</f>
        <v>165500</v>
      </c>
      <c r="F405" s="1365">
        <f>F406</f>
        <v>26600</v>
      </c>
      <c r="G405" s="1364">
        <f>G406</f>
        <v>324272</v>
      </c>
      <c r="H405" s="1365">
        <f>H406</f>
        <v>516372</v>
      </c>
      <c r="I405" s="1368"/>
      <c r="J405" s="1150"/>
      <c r="K405" s="157"/>
      <c r="L405" s="148"/>
      <c r="M405" s="98"/>
      <c r="N405" s="618"/>
      <c r="O405" s="157"/>
      <c r="P405" s="148"/>
      <c r="Q405" s="140"/>
      <c r="R405" s="116"/>
      <c r="S405" s="84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row>
    <row r="406" spans="1:56" ht="20.100000000000001" customHeight="1">
      <c r="A406" s="1523" t="s">
        <v>184</v>
      </c>
      <c r="B406" s="1526" t="s">
        <v>185</v>
      </c>
      <c r="C406" s="50">
        <v>2027</v>
      </c>
      <c r="D406" s="630">
        <v>27</v>
      </c>
      <c r="E406" s="627">
        <v>165500</v>
      </c>
      <c r="F406" s="209">
        <v>26600</v>
      </c>
      <c r="G406" s="118">
        <v>324272</v>
      </c>
      <c r="H406" s="408">
        <f>E406+F406+G406</f>
        <v>516372</v>
      </c>
      <c r="I406" s="1516" t="s">
        <v>369</v>
      </c>
      <c r="J406" s="627">
        <v>53500</v>
      </c>
      <c r="K406" s="226"/>
      <c r="L406" s="209">
        <v>124834</v>
      </c>
      <c r="M406" s="627">
        <f>SUM(J406:L406)</f>
        <v>178334</v>
      </c>
      <c r="N406" s="1516" t="s">
        <v>371</v>
      </c>
      <c r="O406" s="119">
        <f>E406+J406</f>
        <v>219000</v>
      </c>
      <c r="P406" s="782">
        <f>F406+K406</f>
        <v>26600</v>
      </c>
      <c r="Q406" s="782">
        <f>G406+L406</f>
        <v>449106</v>
      </c>
      <c r="R406" s="678">
        <f>O406+P406+Q406</f>
        <v>694706</v>
      </c>
      <c r="S406" s="50"/>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row>
    <row r="407" spans="1:56" ht="75" customHeight="1">
      <c r="A407" s="1524"/>
      <c r="B407" s="1527"/>
      <c r="C407" s="51">
        <v>2028</v>
      </c>
      <c r="D407" s="100"/>
      <c r="E407" s="1362"/>
      <c r="F407" s="213"/>
      <c r="G407" s="120"/>
      <c r="H407" s="228"/>
      <c r="I407" s="1517"/>
      <c r="J407" s="227"/>
      <c r="K407" s="227"/>
      <c r="L407" s="201"/>
      <c r="M407" s="234"/>
      <c r="N407" s="1517"/>
      <c r="O407" s="119"/>
      <c r="P407" s="100"/>
      <c r="Q407" s="100"/>
      <c r="R407" s="120"/>
      <c r="S407" s="51"/>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row>
    <row r="408" spans="1:56" ht="129" customHeight="1" thickBot="1">
      <c r="A408" s="1525"/>
      <c r="B408" s="1528"/>
      <c r="C408" s="52">
        <v>2029</v>
      </c>
      <c r="D408" s="100"/>
      <c r="E408" s="1363"/>
      <c r="F408" s="217"/>
      <c r="G408" s="204"/>
      <c r="H408" s="230"/>
      <c r="I408" s="1518"/>
      <c r="J408" s="229"/>
      <c r="K408" s="229"/>
      <c r="L408" s="203"/>
      <c r="M408" s="236"/>
      <c r="N408" s="1518"/>
      <c r="O408" s="268"/>
      <c r="P408" s="106"/>
      <c r="Q408" s="106"/>
      <c r="R408" s="204"/>
      <c r="S408" s="52"/>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row>
    <row r="409" spans="1:56" ht="20.100000000000001" customHeight="1" thickBot="1">
      <c r="A409" s="66">
        <v>63</v>
      </c>
      <c r="B409" s="6" t="s">
        <v>192</v>
      </c>
      <c r="C409" s="6"/>
      <c r="D409" s="1364">
        <f>D410</f>
        <v>0</v>
      </c>
      <c r="E409" s="492">
        <f>E410</f>
        <v>27800</v>
      </c>
      <c r="F409" s="480">
        <f>F410</f>
        <v>0</v>
      </c>
      <c r="G409" s="116">
        <f>G410</f>
        <v>12500</v>
      </c>
      <c r="H409" s="1365">
        <f>H410</f>
        <v>40300</v>
      </c>
      <c r="I409" s="1368"/>
      <c r="J409" s="1150"/>
      <c r="K409" s="157"/>
      <c r="L409" s="148"/>
      <c r="M409" s="98"/>
      <c r="N409" s="618"/>
      <c r="O409" s="157"/>
      <c r="P409" s="148"/>
      <c r="Q409" s="140"/>
      <c r="R409" s="116"/>
      <c r="S409" s="845"/>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row>
    <row r="410" spans="1:56" ht="20.100000000000001" customHeight="1">
      <c r="A410" s="1520">
        <v>3320</v>
      </c>
      <c r="B410" s="1510" t="s">
        <v>193</v>
      </c>
      <c r="C410" s="50">
        <v>2027</v>
      </c>
      <c r="D410" s="243"/>
      <c r="E410" s="627">
        <v>27800</v>
      </c>
      <c r="F410" s="627"/>
      <c r="G410" s="118">
        <v>12500</v>
      </c>
      <c r="H410" s="627">
        <f>SUM(E410:G410)</f>
        <v>40300</v>
      </c>
      <c r="I410" s="1516" t="s">
        <v>370</v>
      </c>
      <c r="J410" s="1189">
        <v>0</v>
      </c>
      <c r="K410" s="476"/>
      <c r="L410" s="231"/>
      <c r="M410" s="232">
        <f>J410+K410+L410</f>
        <v>0</v>
      </c>
      <c r="N410" s="1513"/>
      <c r="O410" s="117">
        <f>J410+E410</f>
        <v>27800</v>
      </c>
      <c r="P410" s="104">
        <f>F410+K410</f>
        <v>0</v>
      </c>
      <c r="Q410" s="104">
        <f>G410+L410</f>
        <v>12500</v>
      </c>
      <c r="R410" s="118">
        <f>O410+P410+Q410</f>
        <v>40300</v>
      </c>
      <c r="S410" s="5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row>
    <row r="411" spans="1:56" ht="20.100000000000001" customHeight="1">
      <c r="A411" s="1521"/>
      <c r="B411" s="1511"/>
      <c r="C411" s="51">
        <v>2028</v>
      </c>
      <c r="D411" s="244"/>
      <c r="E411" s="1362"/>
      <c r="F411" s="227"/>
      <c r="G411" s="328"/>
      <c r="H411" s="234">
        <f t="shared" ref="H411:H412" si="306">SUM(E411:G411)</f>
        <v>0</v>
      </c>
      <c r="I411" s="1517"/>
      <c r="J411" s="1190"/>
      <c r="K411" s="477"/>
      <c r="L411" s="233"/>
      <c r="M411" s="234"/>
      <c r="N411" s="1514"/>
      <c r="O411" s="119"/>
      <c r="P411" s="104"/>
      <c r="Q411" s="104"/>
      <c r="R411" s="120"/>
      <c r="S411" s="5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row>
    <row r="412" spans="1:56" ht="50.25" customHeight="1" thickBot="1">
      <c r="A412" s="1522"/>
      <c r="B412" s="1512"/>
      <c r="C412" s="52">
        <v>2029</v>
      </c>
      <c r="D412" s="245"/>
      <c r="E412" s="1363"/>
      <c r="F412" s="229"/>
      <c r="G412" s="329"/>
      <c r="H412" s="236">
        <f t="shared" si="306"/>
        <v>0</v>
      </c>
      <c r="I412" s="1518"/>
      <c r="J412" s="1191"/>
      <c r="K412" s="478"/>
      <c r="L412" s="235"/>
      <c r="M412" s="236"/>
      <c r="N412" s="1515"/>
      <c r="O412" s="268"/>
      <c r="P412" s="104"/>
      <c r="Q412" s="104"/>
      <c r="R412" s="204"/>
      <c r="S412" s="5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row>
    <row r="413" spans="1:56" ht="20.100000000000001" customHeight="1">
      <c r="A413" s="1529" t="s">
        <v>124</v>
      </c>
      <c r="B413" s="1530" t="s">
        <v>156</v>
      </c>
      <c r="C413" s="623">
        <v>2027</v>
      </c>
      <c r="D413" s="1012">
        <f>+D384+D388+D394+D398+D410+D391+D402+D406</f>
        <v>244</v>
      </c>
      <c r="E413" s="1116">
        <f t="shared" ref="E413:H413" si="307">+E384+E388+E394+E398+E410+E391+E402+E406</f>
        <v>730000</v>
      </c>
      <c r="F413" s="690">
        <f t="shared" si="307"/>
        <v>158000</v>
      </c>
      <c r="G413" s="690">
        <f t="shared" si="307"/>
        <v>2457422</v>
      </c>
      <c r="H413" s="1012">
        <f t="shared" si="307"/>
        <v>3345422</v>
      </c>
      <c r="I413" s="983"/>
      <c r="J413" s="1116">
        <f>+J384+J388+J394+J398+J410+J391+J402+J406</f>
        <v>487756</v>
      </c>
      <c r="K413" s="690">
        <f t="shared" ref="K413:M413" si="308">+K384+K388+K394+K398+K410+K391+K402+K406</f>
        <v>0</v>
      </c>
      <c r="L413" s="690">
        <f t="shared" si="308"/>
        <v>129234</v>
      </c>
      <c r="M413" s="690">
        <f t="shared" si="308"/>
        <v>616990</v>
      </c>
      <c r="N413" s="690"/>
      <c r="O413" s="690">
        <f>+O384+O388+O394+O398+O410+O391+O402+O406</f>
        <v>1217756</v>
      </c>
      <c r="P413" s="690">
        <f t="shared" ref="P413:R413" si="309">+P384+P388+P394+P398+P410+P391+P402+P406</f>
        <v>158000</v>
      </c>
      <c r="Q413" s="690">
        <f t="shared" si="309"/>
        <v>2586656</v>
      </c>
      <c r="R413" s="690">
        <f t="shared" si="309"/>
        <v>3962412</v>
      </c>
      <c r="S413" s="62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row>
    <row r="414" spans="1:56" ht="20.100000000000001" customHeight="1">
      <c r="A414" s="1531"/>
      <c r="B414" s="1532"/>
      <c r="C414" s="246">
        <v>2028</v>
      </c>
      <c r="D414" s="1366">
        <f t="shared" ref="D414:H415" si="310">+D385+D389+D395+D399+D411+D392+D403+D407</f>
        <v>0</v>
      </c>
      <c r="E414" s="1117">
        <f t="shared" si="310"/>
        <v>620767</v>
      </c>
      <c r="F414" s="248">
        <f t="shared" si="310"/>
        <v>72412</v>
      </c>
      <c r="G414" s="248">
        <f t="shared" si="310"/>
        <v>1682700</v>
      </c>
      <c r="H414" s="1013">
        <f t="shared" si="310"/>
        <v>2375879</v>
      </c>
      <c r="I414" s="984"/>
      <c r="J414" s="1117">
        <f t="shared" ref="J414:M415" si="311">+J385+J389+J395+J399+J411+J392+J403+J407</f>
        <v>434256</v>
      </c>
      <c r="K414" s="248">
        <f t="shared" si="311"/>
        <v>0</v>
      </c>
      <c r="L414" s="248">
        <f t="shared" si="311"/>
        <v>4000</v>
      </c>
      <c r="M414" s="248">
        <f t="shared" si="311"/>
        <v>438256</v>
      </c>
      <c r="N414" s="248"/>
      <c r="O414" s="248">
        <f t="shared" ref="O414:R415" si="312">+O385+O389+O395+O399+O411+O392+O403+O407</f>
        <v>1055023</v>
      </c>
      <c r="P414" s="248">
        <f t="shared" si="312"/>
        <v>72412</v>
      </c>
      <c r="Q414" s="248">
        <f t="shared" si="312"/>
        <v>1686700</v>
      </c>
      <c r="R414" s="248">
        <f t="shared" si="312"/>
        <v>2814135</v>
      </c>
      <c r="S414" s="246"/>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row>
    <row r="415" spans="1:56" ht="20.100000000000001" customHeight="1" thickBot="1">
      <c r="A415" s="1533"/>
      <c r="B415" s="1534"/>
      <c r="C415" s="247">
        <v>2029</v>
      </c>
      <c r="D415" s="1367">
        <f t="shared" si="310"/>
        <v>0</v>
      </c>
      <c r="E415" s="1118">
        <f t="shared" si="310"/>
        <v>704517</v>
      </c>
      <c r="F415" s="691">
        <f t="shared" si="310"/>
        <v>84612</v>
      </c>
      <c r="G415" s="691">
        <f t="shared" si="310"/>
        <v>1727100</v>
      </c>
      <c r="H415" s="1014">
        <f t="shared" si="310"/>
        <v>2516229</v>
      </c>
      <c r="I415" s="985"/>
      <c r="J415" s="1118">
        <f t="shared" si="311"/>
        <v>434256</v>
      </c>
      <c r="K415" s="691">
        <f t="shared" si="311"/>
        <v>0</v>
      </c>
      <c r="L415" s="691">
        <f t="shared" si="311"/>
        <v>4000</v>
      </c>
      <c r="M415" s="691">
        <f t="shared" si="311"/>
        <v>438256</v>
      </c>
      <c r="N415" s="691"/>
      <c r="O415" s="691">
        <f t="shared" si="312"/>
        <v>1138773</v>
      </c>
      <c r="P415" s="691">
        <f t="shared" si="312"/>
        <v>84612</v>
      </c>
      <c r="Q415" s="691">
        <f t="shared" si="312"/>
        <v>1731100</v>
      </c>
      <c r="R415" s="691">
        <f t="shared" si="312"/>
        <v>2954485</v>
      </c>
      <c r="S415" s="247"/>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row>
    <row r="416" spans="1:56">
      <c r="A416" s="182"/>
      <c r="B416" s="182"/>
      <c r="C416" s="182"/>
      <c r="D416" s="581"/>
      <c r="E416" s="182"/>
      <c r="F416" s="182"/>
      <c r="G416" s="581"/>
      <c r="H416" s="1015"/>
      <c r="I416" s="182"/>
      <c r="J416" s="581"/>
      <c r="K416" s="581"/>
      <c r="L416" s="581"/>
      <c r="M416" s="583"/>
      <c r="N416" s="182"/>
      <c r="O416" s="581"/>
      <c r="P416" s="581"/>
      <c r="Q416" s="581"/>
      <c r="R416" s="583"/>
      <c r="S416" s="182"/>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row>
    <row r="417" spans="1:56">
      <c r="A417" s="182"/>
      <c r="B417" s="182"/>
      <c r="C417" s="182"/>
      <c r="D417" s="581"/>
      <c r="E417" s="849"/>
      <c r="F417" s="182"/>
      <c r="G417" s="581"/>
      <c r="H417" s="1015"/>
      <c r="I417" s="182"/>
      <c r="J417" s="581"/>
      <c r="K417" s="581"/>
      <c r="L417" s="581"/>
      <c r="M417" s="583"/>
      <c r="N417" s="182"/>
      <c r="O417" s="581"/>
      <c r="P417" s="581"/>
      <c r="Q417" s="581"/>
      <c r="R417" s="583"/>
      <c r="S417" s="182"/>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row>
    <row r="418" spans="1:56">
      <c r="A418" s="182"/>
      <c r="B418" s="182"/>
      <c r="C418" s="182"/>
      <c r="D418" s="581"/>
      <c r="E418" s="182"/>
      <c r="F418" s="182"/>
      <c r="G418" s="581"/>
      <c r="H418" s="1015"/>
      <c r="I418" s="182"/>
      <c r="J418" s="581"/>
      <c r="K418" s="581"/>
      <c r="L418" s="581"/>
      <c r="M418" s="583"/>
      <c r="N418" s="182"/>
      <c r="O418" s="581"/>
      <c r="P418" s="581"/>
      <c r="Q418" s="581"/>
      <c r="R418" s="583"/>
      <c r="S418" s="182"/>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row>
    <row r="419" spans="1:56">
      <c r="A419" s="182"/>
      <c r="B419" s="182"/>
      <c r="C419" s="182"/>
      <c r="D419" s="581"/>
      <c r="E419" s="182"/>
      <c r="F419" s="182"/>
      <c r="G419" s="581"/>
      <c r="H419" s="1015"/>
      <c r="I419" s="182"/>
      <c r="J419" s="581"/>
      <c r="K419" s="581"/>
      <c r="L419" s="581"/>
      <c r="M419" s="583"/>
      <c r="N419" s="182"/>
      <c r="O419" s="581"/>
      <c r="P419" s="581"/>
      <c r="Q419" s="581"/>
      <c r="R419" s="583"/>
      <c r="S419" s="182"/>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row>
    <row r="420" spans="1:56">
      <c r="A420" s="182"/>
      <c r="B420" s="182"/>
      <c r="C420" s="182"/>
      <c r="D420" s="581"/>
      <c r="E420" s="182"/>
      <c r="F420" s="182"/>
      <c r="G420" s="581"/>
      <c r="H420" s="1015"/>
      <c r="I420" s="182"/>
      <c r="J420" s="581"/>
      <c r="K420" s="581"/>
      <c r="L420" s="581"/>
      <c r="M420" s="583"/>
      <c r="N420" s="182"/>
      <c r="O420" s="581"/>
      <c r="P420" s="581"/>
      <c r="Q420" s="581"/>
      <c r="R420" s="581"/>
      <c r="S420" s="182"/>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row>
    <row r="421" spans="1:56" ht="19.5" thickBot="1">
      <c r="A421" s="182"/>
      <c r="B421" s="182"/>
      <c r="C421" s="182"/>
      <c r="D421" s="581"/>
      <c r="E421" s="182"/>
      <c r="F421" s="182"/>
      <c r="G421" s="581"/>
      <c r="H421" s="1015"/>
      <c r="I421" s="182"/>
      <c r="J421" s="590" t="s">
        <v>190</v>
      </c>
      <c r="K421" s="581"/>
      <c r="L421" s="581"/>
      <c r="M421" s="583"/>
      <c r="N421" s="581"/>
      <c r="O421" s="581"/>
      <c r="P421" s="581"/>
      <c r="Q421" s="581"/>
      <c r="R421" s="581"/>
      <c r="S421" s="182"/>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row>
    <row r="422" spans="1:56" ht="48" customHeight="1" thickTop="1" thickBot="1">
      <c r="A422" s="182"/>
      <c r="B422" s="182"/>
      <c r="C422" s="1519" t="s">
        <v>206</v>
      </c>
      <c r="D422" s="1519"/>
      <c r="E422" s="1549" t="s">
        <v>187</v>
      </c>
      <c r="F422" s="1541" t="s">
        <v>191</v>
      </c>
      <c r="G422" s="1542" t="s">
        <v>7</v>
      </c>
      <c r="H422" s="1543" t="s">
        <v>8</v>
      </c>
      <c r="I422" s="1544" t="s">
        <v>9</v>
      </c>
      <c r="J422" s="1503" t="s">
        <v>10</v>
      </c>
      <c r="K422" s="581"/>
      <c r="L422" s="581"/>
      <c r="M422" s="581"/>
      <c r="N422" s="583"/>
      <c r="O422" s="182"/>
      <c r="P422" s="581"/>
      <c r="Q422" s="581"/>
      <c r="R422" s="581"/>
      <c r="S422" s="581"/>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row>
    <row r="423" spans="1:56" ht="15.75" customHeight="1" thickTop="1" thickBot="1">
      <c r="A423" s="182"/>
      <c r="B423" s="182"/>
      <c r="C423" s="1519"/>
      <c r="D423" s="1519"/>
      <c r="E423" s="1549"/>
      <c r="F423" s="1541"/>
      <c r="G423" s="1542"/>
      <c r="H423" s="1543"/>
      <c r="I423" s="1544"/>
      <c r="J423" s="1503"/>
      <c r="K423" s="581"/>
      <c r="L423" s="581"/>
      <c r="M423" s="583"/>
      <c r="N423" s="182"/>
      <c r="O423" s="581"/>
      <c r="P423" s="581"/>
      <c r="Q423" s="581"/>
      <c r="R423" s="581"/>
      <c r="S423" s="182"/>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row>
    <row r="424" spans="1:56" ht="21.75" customHeight="1" thickTop="1" thickBot="1">
      <c r="A424" s="182"/>
      <c r="B424" s="182"/>
      <c r="C424" s="1519" t="s">
        <v>186</v>
      </c>
      <c r="D424" s="1519"/>
      <c r="E424" s="1119">
        <v>2027</v>
      </c>
      <c r="F424" s="586"/>
      <c r="G424" s="961">
        <f t="shared" ref="G424:I426" si="313">E413+E376</f>
        <v>4855429.6050000004</v>
      </c>
      <c r="H424" s="1016">
        <f t="shared" si="313"/>
        <v>25019127.631999999</v>
      </c>
      <c r="I424" s="986">
        <f t="shared" si="313"/>
        <v>76066123.730504513</v>
      </c>
      <c r="J424" s="1192">
        <f t="shared" ref="J424:J432" si="314">SUM(G424:I424)</f>
        <v>105940680.96750452</v>
      </c>
      <c r="K424" s="581"/>
      <c r="L424" s="581"/>
      <c r="M424" s="583"/>
      <c r="N424" s="581"/>
      <c r="O424" s="581"/>
      <c r="P424" s="581"/>
      <c r="Q424" s="581"/>
      <c r="R424" s="583"/>
      <c r="S424" s="182"/>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row>
    <row r="425" spans="1:56" ht="21.75" thickTop="1" thickBot="1">
      <c r="A425" s="182"/>
      <c r="B425" s="182"/>
      <c r="C425" s="1519"/>
      <c r="D425" s="1519"/>
      <c r="E425" s="1120">
        <v>2028</v>
      </c>
      <c r="F425" s="587"/>
      <c r="G425" s="962">
        <f t="shared" si="313"/>
        <v>2936076</v>
      </c>
      <c r="H425" s="1017">
        <f t="shared" si="313"/>
        <v>18693419</v>
      </c>
      <c r="I425" s="987">
        <f t="shared" si="313"/>
        <v>36161074.513067499</v>
      </c>
      <c r="J425" s="1193">
        <f t="shared" si="314"/>
        <v>57790569.513067499</v>
      </c>
      <c r="K425" s="581"/>
      <c r="L425" s="581"/>
      <c r="M425" s="583"/>
      <c r="N425" s="182"/>
      <c r="O425" s="581"/>
      <c r="P425" s="581"/>
      <c r="Q425" s="581"/>
      <c r="R425" s="583"/>
      <c r="S425" s="182"/>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row>
    <row r="426" spans="1:56" ht="32.25" customHeight="1" thickTop="1" thickBot="1">
      <c r="A426" s="182"/>
      <c r="B426" s="182"/>
      <c r="C426" s="1519"/>
      <c r="D426" s="1519"/>
      <c r="E426" s="1121">
        <v>2029</v>
      </c>
      <c r="F426" s="588"/>
      <c r="G426" s="963">
        <f t="shared" si="313"/>
        <v>3084198</v>
      </c>
      <c r="H426" s="1018">
        <f t="shared" si="313"/>
        <v>16805021.859999999</v>
      </c>
      <c r="I426" s="988">
        <f t="shared" si="313"/>
        <v>35480982.632675402</v>
      </c>
      <c r="J426" s="1194">
        <f t="shared" si="314"/>
        <v>55370202.492675401</v>
      </c>
      <c r="K426" s="584"/>
      <c r="L426" s="585"/>
      <c r="M426" s="583"/>
      <c r="N426" s="182"/>
      <c r="O426" s="581"/>
      <c r="P426" s="581"/>
      <c r="Q426" s="581"/>
      <c r="R426" s="583"/>
      <c r="S426" s="182"/>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row>
    <row r="427" spans="1:56" ht="21.75" thickTop="1" thickBot="1">
      <c r="A427" s="182"/>
      <c r="B427" s="182"/>
      <c r="C427" s="1548" t="s">
        <v>188</v>
      </c>
      <c r="D427" s="1548"/>
      <c r="E427" s="1119">
        <v>2027</v>
      </c>
      <c r="F427" s="586">
        <f>D413+D376</f>
        <v>1302</v>
      </c>
      <c r="G427" s="961">
        <f t="shared" ref="G427:I429" si="315">J413+J376</f>
        <v>3730804.361</v>
      </c>
      <c r="H427" s="1016">
        <f t="shared" si="315"/>
        <v>9991570</v>
      </c>
      <c r="I427" s="986">
        <f t="shared" si="315"/>
        <v>81792305.104000002</v>
      </c>
      <c r="J427" s="1192">
        <f t="shared" si="314"/>
        <v>95514679.465000004</v>
      </c>
      <c r="K427" s="581"/>
      <c r="L427" s="581"/>
      <c r="M427" s="581"/>
      <c r="N427" s="583"/>
      <c r="O427" s="182"/>
      <c r="P427" s="581"/>
      <c r="Q427" s="581"/>
      <c r="R427" s="581"/>
      <c r="S427" s="583"/>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row>
    <row r="428" spans="1:56" ht="21.75" thickTop="1" thickBot="1">
      <c r="A428" s="182"/>
      <c r="B428" s="182"/>
      <c r="C428" s="1519"/>
      <c r="D428" s="1519"/>
      <c r="E428" s="1120">
        <v>2028</v>
      </c>
      <c r="F428" s="587">
        <f>D377</f>
        <v>81</v>
      </c>
      <c r="G428" s="962">
        <f t="shared" si="315"/>
        <v>1420705.361</v>
      </c>
      <c r="H428" s="1017">
        <f t="shared" si="315"/>
        <v>8549432</v>
      </c>
      <c r="I428" s="987">
        <f t="shared" si="315"/>
        <v>106526420.023</v>
      </c>
      <c r="J428" s="1193">
        <f t="shared" si="314"/>
        <v>116496557.384</v>
      </c>
      <c r="K428" s="581"/>
      <c r="L428" s="581"/>
      <c r="M428" s="581"/>
      <c r="N428" s="583"/>
      <c r="O428" s="182"/>
      <c r="P428" s="581"/>
      <c r="Q428" s="581"/>
      <c r="R428" s="581"/>
      <c r="S428" s="583"/>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row>
    <row r="429" spans="1:56" ht="30" customHeight="1" thickTop="1" thickBot="1">
      <c r="A429" s="182"/>
      <c r="B429" s="182"/>
      <c r="C429" s="1519"/>
      <c r="D429" s="1519"/>
      <c r="E429" s="1121">
        <v>2029</v>
      </c>
      <c r="F429" s="588">
        <f>D378</f>
        <v>84</v>
      </c>
      <c r="G429" s="963">
        <f t="shared" si="315"/>
        <v>1429047.361</v>
      </c>
      <c r="H429" s="1018">
        <f t="shared" si="315"/>
        <v>8949332</v>
      </c>
      <c r="I429" s="988">
        <f t="shared" si="315"/>
        <v>134718009.03799999</v>
      </c>
      <c r="J429" s="1194">
        <f t="shared" si="314"/>
        <v>145096388.39899999</v>
      </c>
      <c r="K429" s="581"/>
      <c r="L429" s="581"/>
      <c r="M429" s="581"/>
      <c r="N429" s="583"/>
      <c r="O429" s="182"/>
      <c r="P429" s="581"/>
      <c r="Q429" s="581"/>
      <c r="R429" s="581"/>
      <c r="S429" s="583"/>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row>
    <row r="430" spans="1:56" ht="24.75" thickTop="1" thickBot="1">
      <c r="A430" s="182"/>
      <c r="B430" s="182"/>
      <c r="C430" s="1519" t="s">
        <v>189</v>
      </c>
      <c r="D430" s="1519"/>
      <c r="E430" s="1119">
        <v>2027</v>
      </c>
      <c r="F430" s="589">
        <f>F424+F427</f>
        <v>1302</v>
      </c>
      <c r="G430" s="964">
        <f>G424+G427</f>
        <v>8586233.966</v>
      </c>
      <c r="H430" s="1019">
        <f>H424+H427</f>
        <v>35010697.631999999</v>
      </c>
      <c r="I430" s="989">
        <f>I424+I427</f>
        <v>157858428.83450451</v>
      </c>
      <c r="J430" s="1195">
        <f t="shared" si="314"/>
        <v>201455360.4325045</v>
      </c>
      <c r="K430" s="584"/>
      <c r="L430" s="581"/>
      <c r="M430" s="583"/>
      <c r="N430" s="182"/>
      <c r="O430" s="581"/>
      <c r="P430" s="581"/>
      <c r="Q430" s="581"/>
      <c r="R430" s="583"/>
      <c r="S430" s="182"/>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row>
    <row r="431" spans="1:56" ht="21.75" thickTop="1" thickBot="1">
      <c r="A431" s="182"/>
      <c r="B431" s="182"/>
      <c r="C431" s="1519"/>
      <c r="D431" s="1519"/>
      <c r="E431" s="1120">
        <v>2028</v>
      </c>
      <c r="F431" s="587">
        <f t="shared" ref="F431:F432" si="316">F425+F428</f>
        <v>81</v>
      </c>
      <c r="G431" s="962">
        <f t="shared" ref="G431:I432" si="317">G425+G428</f>
        <v>4356781.3609999996</v>
      </c>
      <c r="H431" s="1017">
        <f t="shared" si="317"/>
        <v>27242851</v>
      </c>
      <c r="I431" s="987">
        <f t="shared" si="317"/>
        <v>142687494.53606749</v>
      </c>
      <c r="J431" s="1193">
        <f t="shared" si="314"/>
        <v>174287126.89706749</v>
      </c>
      <c r="K431" s="581"/>
      <c r="L431" s="581"/>
      <c r="M431" s="583"/>
      <c r="N431" s="182"/>
      <c r="O431" s="581"/>
      <c r="P431" s="581"/>
      <c r="Q431" s="581"/>
      <c r="R431" s="583"/>
      <c r="S431" s="182"/>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row>
    <row r="432" spans="1:56" ht="21.75" thickTop="1" thickBot="1">
      <c r="A432" s="182"/>
      <c r="B432" s="182"/>
      <c r="C432" s="1519"/>
      <c r="D432" s="1519"/>
      <c r="E432" s="1121">
        <v>2029</v>
      </c>
      <c r="F432" s="588">
        <f t="shared" si="316"/>
        <v>84</v>
      </c>
      <c r="G432" s="963">
        <f t="shared" si="317"/>
        <v>4513245.3609999996</v>
      </c>
      <c r="H432" s="1018">
        <f t="shared" si="317"/>
        <v>25754353.859999999</v>
      </c>
      <c r="I432" s="988">
        <f t="shared" si="317"/>
        <v>170198991.6706754</v>
      </c>
      <c r="J432" s="1194">
        <f t="shared" si="314"/>
        <v>200466590.89167541</v>
      </c>
      <c r="K432" s="581"/>
      <c r="L432" s="581"/>
      <c r="M432" s="583"/>
      <c r="N432" s="182"/>
      <c r="O432" s="581"/>
      <c r="P432" s="581"/>
      <c r="Q432" s="581"/>
      <c r="R432" s="583"/>
      <c r="S432" s="18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row>
    <row r="433" spans="1:56" ht="15.75" thickTop="1">
      <c r="A433" s="182"/>
      <c r="B433" s="182"/>
      <c r="C433" s="182"/>
      <c r="D433" s="581"/>
      <c r="E433" s="182"/>
      <c r="F433" s="182"/>
      <c r="G433" s="581"/>
      <c r="H433" s="1015"/>
      <c r="I433" s="182"/>
      <c r="J433" s="581"/>
      <c r="K433" s="581"/>
      <c r="L433" s="581"/>
      <c r="M433" s="583"/>
      <c r="N433" s="182"/>
      <c r="O433" s="581"/>
      <c r="P433" s="581"/>
      <c r="Q433" s="581"/>
      <c r="R433" s="583"/>
      <c r="S433" s="182"/>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row>
    <row r="434" spans="1:56">
      <c r="A434" s="182"/>
      <c r="B434" s="182"/>
      <c r="C434" s="182"/>
      <c r="D434" s="581"/>
      <c r="E434" s="182"/>
      <c r="F434" s="182"/>
      <c r="G434" s="581"/>
      <c r="H434" s="1015"/>
      <c r="I434" s="182"/>
      <c r="J434" s="581"/>
      <c r="K434" s="581"/>
      <c r="L434" s="581"/>
      <c r="M434" s="583"/>
      <c r="N434" s="182"/>
      <c r="O434" s="581"/>
      <c r="P434" s="581"/>
      <c r="Q434" s="581"/>
      <c r="R434" s="583"/>
      <c r="S434" s="182"/>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row>
    <row r="435" spans="1:56">
      <c r="A435" s="182"/>
      <c r="B435" s="182"/>
      <c r="C435" s="182"/>
      <c r="D435" s="581"/>
      <c r="E435" s="182"/>
      <c r="F435" s="182"/>
      <c r="G435" s="581"/>
      <c r="H435" s="1015"/>
      <c r="I435" s="182"/>
      <c r="J435" s="581"/>
      <c r="K435" s="581"/>
      <c r="L435" s="581"/>
      <c r="M435" s="583"/>
      <c r="N435" s="182"/>
      <c r="O435" s="581"/>
      <c r="P435" s="581"/>
      <c r="Q435" s="581"/>
      <c r="R435" s="583"/>
      <c r="S435" s="182"/>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row>
    <row r="436" spans="1:56">
      <c r="A436" s="182"/>
      <c r="B436" s="182"/>
      <c r="C436" s="182"/>
      <c r="D436" s="581"/>
      <c r="E436" s="182"/>
      <c r="F436" s="182"/>
      <c r="G436" s="581"/>
      <c r="H436" s="1015"/>
      <c r="I436" s="182"/>
      <c r="J436" s="581"/>
      <c r="K436" s="581"/>
      <c r="L436" s="581"/>
      <c r="M436" s="583"/>
      <c r="N436" s="182"/>
      <c r="O436" s="581"/>
      <c r="P436" s="581"/>
      <c r="Q436" s="581"/>
      <c r="R436" s="583"/>
      <c r="S436" s="182"/>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row>
    <row r="437" spans="1:56">
      <c r="A437" s="182"/>
      <c r="B437" s="182"/>
      <c r="C437" s="182"/>
      <c r="D437" s="581"/>
      <c r="E437" s="182"/>
      <c r="F437" s="182"/>
      <c r="G437" s="581"/>
      <c r="H437" s="1015"/>
      <c r="I437" s="182"/>
      <c r="J437" s="581"/>
      <c r="K437" s="581"/>
      <c r="L437" s="581"/>
      <c r="M437" s="583"/>
      <c r="N437" s="182"/>
      <c r="O437" s="581"/>
      <c r="P437" s="581"/>
      <c r="Q437" s="581"/>
      <c r="R437" s="583"/>
      <c r="S437" s="182"/>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row>
    <row r="438" spans="1:56">
      <c r="A438" s="182"/>
      <c r="B438" s="182"/>
      <c r="C438" s="182"/>
      <c r="D438" s="581"/>
      <c r="E438" s="182"/>
      <c r="F438" s="182"/>
      <c r="G438" s="581"/>
      <c r="H438" s="1015"/>
      <c r="I438" s="182"/>
      <c r="J438" s="581"/>
      <c r="K438" s="581"/>
      <c r="L438" s="581"/>
      <c r="M438" s="583"/>
      <c r="N438" s="182"/>
      <c r="O438" s="581"/>
      <c r="P438" s="581"/>
      <c r="Q438" s="581"/>
      <c r="R438" s="583"/>
      <c r="S438" s="182"/>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row>
    <row r="439" spans="1:56">
      <c r="A439" s="182"/>
      <c r="B439" s="182"/>
      <c r="C439" s="182"/>
      <c r="D439" s="581"/>
      <c r="E439" s="182"/>
      <c r="F439" s="182"/>
      <c r="G439" s="581"/>
      <c r="H439" s="1015"/>
      <c r="I439" s="182"/>
      <c r="J439" s="581"/>
      <c r="K439" s="581"/>
      <c r="L439" s="581"/>
      <c r="M439" s="583"/>
      <c r="N439" s="182"/>
      <c r="O439" s="581"/>
      <c r="P439" s="581"/>
      <c r="Q439" s="581"/>
      <c r="R439" s="583"/>
      <c r="S439" s="182"/>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row>
    <row r="440" spans="1:56">
      <c r="A440" s="182"/>
      <c r="B440" s="182"/>
      <c r="C440" s="182"/>
      <c r="D440" s="581"/>
      <c r="E440" s="182"/>
      <c r="F440" s="182"/>
      <c r="G440" s="581"/>
      <c r="H440" s="1015"/>
      <c r="I440" s="182"/>
      <c r="J440" s="581"/>
      <c r="K440" s="581"/>
      <c r="L440" s="581"/>
      <c r="M440" s="583"/>
      <c r="N440" s="182"/>
      <c r="O440" s="581"/>
      <c r="P440" s="581"/>
      <c r="Q440" s="581"/>
      <c r="R440" s="583"/>
      <c r="S440" s="182"/>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row>
    <row r="441" spans="1:56">
      <c r="A441" s="182"/>
      <c r="B441" s="182"/>
      <c r="C441" s="182"/>
      <c r="D441" s="581"/>
      <c r="E441" s="182"/>
      <c r="F441" s="182"/>
      <c r="G441" s="581"/>
      <c r="H441" s="1015"/>
      <c r="I441" s="182"/>
      <c r="J441" s="581"/>
      <c r="K441" s="581"/>
      <c r="L441" s="581"/>
      <c r="M441" s="583"/>
      <c r="N441" s="182"/>
      <c r="O441" s="581"/>
      <c r="P441" s="581"/>
      <c r="Q441" s="581"/>
      <c r="R441" s="583"/>
      <c r="S441" s="182"/>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row>
    <row r="442" spans="1:56">
      <c r="A442" s="182"/>
      <c r="B442" s="182"/>
      <c r="C442" s="182"/>
      <c r="D442" s="581"/>
      <c r="E442" s="182"/>
      <c r="F442" s="182"/>
      <c r="G442" s="581"/>
      <c r="H442" s="1015"/>
      <c r="I442" s="182"/>
      <c r="J442" s="581"/>
      <c r="K442" s="581"/>
      <c r="L442" s="581"/>
      <c r="M442" s="583"/>
      <c r="N442" s="182"/>
      <c r="O442" s="581"/>
      <c r="P442" s="581"/>
      <c r="Q442" s="581"/>
      <c r="R442" s="583"/>
      <c r="S442" s="18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row>
    <row r="443" spans="1:56">
      <c r="A443" s="182"/>
      <c r="B443" s="182"/>
      <c r="C443" s="182"/>
      <c r="D443" s="581"/>
      <c r="E443" s="182"/>
      <c r="F443" s="182"/>
      <c r="G443" s="581"/>
      <c r="H443" s="1015"/>
      <c r="I443" s="182"/>
      <c r="J443" s="581"/>
      <c r="K443" s="581"/>
      <c r="L443" s="581"/>
      <c r="M443" s="583"/>
      <c r="N443" s="182"/>
      <c r="O443" s="581"/>
      <c r="P443" s="581"/>
      <c r="Q443" s="581"/>
      <c r="R443" s="583"/>
      <c r="S443" s="182"/>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row>
    <row r="444" spans="1:56">
      <c r="A444" s="182"/>
      <c r="B444" s="182"/>
      <c r="C444" s="182"/>
      <c r="D444" s="581"/>
      <c r="E444" s="182"/>
      <c r="F444" s="182"/>
      <c r="G444" s="581"/>
      <c r="H444" s="1015"/>
      <c r="I444" s="182"/>
      <c r="J444" s="581"/>
      <c r="K444" s="581"/>
      <c r="L444" s="581"/>
      <c r="M444" s="583"/>
      <c r="N444" s="182"/>
      <c r="O444" s="581"/>
      <c r="P444" s="581"/>
      <c r="Q444" s="581"/>
      <c r="R444" s="583"/>
      <c r="S444" s="182"/>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row>
    <row r="445" spans="1:56">
      <c r="A445" s="182"/>
      <c r="B445" s="182"/>
      <c r="C445" s="182"/>
      <c r="D445" s="581"/>
      <c r="E445" s="182"/>
      <c r="F445" s="182"/>
      <c r="G445" s="581"/>
      <c r="H445" s="1015"/>
      <c r="I445" s="182"/>
      <c r="J445" s="581"/>
      <c r="K445" s="581"/>
      <c r="L445" s="581"/>
      <c r="M445" s="583"/>
      <c r="N445" s="182"/>
      <c r="O445" s="581"/>
      <c r="P445" s="581"/>
      <c r="Q445" s="581"/>
      <c r="R445" s="583"/>
      <c r="S445" s="182"/>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row>
    <row r="446" spans="1:56">
      <c r="A446" s="182"/>
      <c r="B446" s="182"/>
      <c r="C446" s="182"/>
      <c r="D446" s="581"/>
      <c r="E446" s="182"/>
      <c r="F446" s="182"/>
      <c r="G446" s="581"/>
      <c r="H446" s="1015"/>
      <c r="I446" s="182"/>
      <c r="J446" s="581"/>
      <c r="K446" s="581"/>
      <c r="L446" s="581"/>
      <c r="M446" s="583"/>
      <c r="N446" s="182"/>
      <c r="O446" s="581"/>
      <c r="P446" s="581"/>
      <c r="Q446" s="581"/>
      <c r="R446" s="583"/>
      <c r="S446" s="182"/>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row>
    <row r="447" spans="1:56">
      <c r="A447" s="182"/>
      <c r="B447" s="182"/>
      <c r="C447" s="182"/>
      <c r="D447" s="581"/>
      <c r="E447" s="182"/>
      <c r="F447" s="182"/>
      <c r="G447" s="581"/>
      <c r="H447" s="1015"/>
      <c r="I447" s="182"/>
      <c r="J447" s="581"/>
      <c r="K447" s="581"/>
      <c r="L447" s="581"/>
      <c r="M447" s="583"/>
      <c r="N447" s="182"/>
      <c r="O447" s="581"/>
      <c r="P447" s="581"/>
      <c r="Q447" s="581"/>
      <c r="R447" s="583"/>
      <c r="S447" s="182"/>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row>
    <row r="448" spans="1:56">
      <c r="A448" s="182"/>
      <c r="B448" s="182"/>
      <c r="C448" s="182"/>
      <c r="D448" s="581"/>
      <c r="E448" s="182"/>
      <c r="F448" s="182"/>
      <c r="G448" s="581"/>
      <c r="H448" s="1015"/>
      <c r="I448" s="182"/>
      <c r="J448" s="581"/>
      <c r="K448" s="581"/>
      <c r="L448" s="581"/>
      <c r="M448" s="583"/>
      <c r="N448" s="182"/>
      <c r="O448" s="581"/>
      <c r="P448" s="581"/>
      <c r="Q448" s="581"/>
      <c r="R448" s="583"/>
      <c r="S448" s="182"/>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row>
    <row r="449" spans="1:56">
      <c r="A449" s="182"/>
      <c r="B449" s="182"/>
      <c r="C449" s="182"/>
      <c r="D449" s="581"/>
      <c r="E449" s="182"/>
      <c r="F449" s="182"/>
      <c r="G449" s="581"/>
      <c r="H449" s="1015"/>
      <c r="I449" s="182"/>
      <c r="J449" s="581"/>
      <c r="K449" s="581"/>
      <c r="L449" s="581"/>
      <c r="M449" s="583"/>
      <c r="N449" s="182"/>
      <c r="O449" s="581"/>
      <c r="P449" s="581"/>
      <c r="Q449" s="581"/>
      <c r="R449" s="583"/>
      <c r="S449" s="182"/>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row>
    <row r="450" spans="1:56">
      <c r="A450" s="182"/>
      <c r="B450" s="182"/>
      <c r="C450" s="182"/>
      <c r="D450" s="581"/>
      <c r="E450" s="182"/>
      <c r="F450" s="182"/>
      <c r="G450" s="581"/>
      <c r="H450" s="1015"/>
      <c r="I450" s="182"/>
      <c r="J450" s="581"/>
      <c r="K450" s="581"/>
      <c r="L450" s="581"/>
      <c r="M450" s="583"/>
      <c r="N450" s="182"/>
      <c r="O450" s="581"/>
      <c r="P450" s="581"/>
      <c r="Q450" s="581"/>
      <c r="R450" s="583"/>
      <c r="S450" s="182"/>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row>
    <row r="451" spans="1:56">
      <c r="A451" s="182"/>
      <c r="B451" s="182"/>
      <c r="C451" s="182"/>
      <c r="D451" s="581"/>
      <c r="E451" s="182"/>
      <c r="F451" s="182"/>
      <c r="G451" s="581"/>
      <c r="H451" s="1015"/>
      <c r="I451" s="182"/>
      <c r="J451" s="581"/>
      <c r="K451" s="581"/>
      <c r="L451" s="581"/>
      <c r="M451" s="583"/>
      <c r="N451" s="182"/>
      <c r="O451" s="581"/>
      <c r="P451" s="581"/>
      <c r="Q451" s="581"/>
      <c r="R451" s="583"/>
      <c r="S451" s="182"/>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row>
    <row r="452" spans="1:56">
      <c r="A452" s="182"/>
      <c r="B452" s="182"/>
      <c r="C452" s="182"/>
      <c r="D452" s="581"/>
      <c r="E452" s="182"/>
      <c r="F452" s="182"/>
      <c r="G452" s="581"/>
      <c r="H452" s="1015"/>
      <c r="I452" s="182"/>
      <c r="J452" s="581"/>
      <c r="K452" s="581"/>
      <c r="L452" s="581"/>
      <c r="M452" s="583"/>
      <c r="N452" s="182"/>
      <c r="O452" s="581"/>
      <c r="P452" s="581"/>
      <c r="Q452" s="581"/>
      <c r="R452" s="583"/>
      <c r="S452" s="18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row>
    <row r="453" spans="1:56">
      <c r="A453" s="182"/>
      <c r="B453" s="182"/>
      <c r="C453" s="182"/>
      <c r="D453" s="581"/>
      <c r="E453" s="182"/>
      <c r="F453" s="182"/>
      <c r="G453" s="581"/>
      <c r="H453" s="1015"/>
      <c r="I453" s="182"/>
      <c r="J453" s="581"/>
      <c r="K453" s="581"/>
      <c r="L453" s="581"/>
      <c r="M453" s="583"/>
      <c r="N453" s="182"/>
      <c r="O453" s="581"/>
      <c r="P453" s="581"/>
      <c r="Q453" s="581"/>
      <c r="R453" s="583"/>
      <c r="S453" s="182"/>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row>
    <row r="454" spans="1:56">
      <c r="A454" s="182"/>
      <c r="B454" s="182"/>
      <c r="C454" s="182"/>
      <c r="D454" s="581"/>
      <c r="E454" s="182"/>
      <c r="F454" s="182"/>
      <c r="G454" s="581"/>
      <c r="H454" s="1015"/>
      <c r="I454" s="182"/>
      <c r="J454" s="581"/>
      <c r="K454" s="581"/>
      <c r="L454" s="581"/>
      <c r="M454" s="583"/>
      <c r="N454" s="182"/>
      <c r="O454" s="581"/>
      <c r="P454" s="581"/>
      <c r="Q454" s="581"/>
      <c r="R454" s="583"/>
      <c r="S454" s="182"/>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row>
    <row r="455" spans="1:56">
      <c r="A455" s="182"/>
      <c r="B455" s="182"/>
      <c r="C455" s="182"/>
      <c r="D455" s="581"/>
      <c r="E455" s="182"/>
      <c r="F455" s="182"/>
      <c r="G455" s="581"/>
      <c r="H455" s="1015"/>
      <c r="I455" s="182"/>
      <c r="J455" s="581"/>
      <c r="K455" s="581"/>
      <c r="L455" s="581"/>
      <c r="M455" s="583"/>
      <c r="N455" s="182"/>
      <c r="O455" s="581"/>
      <c r="P455" s="581"/>
      <c r="Q455" s="581"/>
      <c r="R455" s="583"/>
      <c r="S455" s="182"/>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row>
    <row r="456" spans="1:56">
      <c r="A456" s="182"/>
      <c r="B456" s="182"/>
      <c r="C456" s="182"/>
      <c r="D456" s="581"/>
      <c r="E456" s="182"/>
      <c r="F456" s="182"/>
      <c r="G456" s="581"/>
      <c r="H456" s="1015"/>
      <c r="I456" s="182"/>
      <c r="J456" s="581"/>
      <c r="K456" s="581"/>
      <c r="L456" s="581"/>
      <c r="M456" s="583"/>
      <c r="N456" s="182"/>
      <c r="O456" s="581"/>
      <c r="P456" s="581"/>
      <c r="Q456" s="581"/>
      <c r="R456" s="583"/>
      <c r="S456" s="182"/>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row>
    <row r="457" spans="1:56">
      <c r="A457" s="182"/>
      <c r="B457" s="182"/>
      <c r="C457" s="182"/>
      <c r="D457" s="581"/>
      <c r="E457" s="182"/>
      <c r="F457" s="182"/>
      <c r="G457" s="581"/>
      <c r="H457" s="1015"/>
      <c r="I457" s="182"/>
      <c r="J457" s="581"/>
      <c r="K457" s="581"/>
      <c r="L457" s="581"/>
      <c r="M457" s="583"/>
      <c r="N457" s="182"/>
      <c r="O457" s="581"/>
      <c r="P457" s="581"/>
      <c r="Q457" s="581"/>
      <c r="R457" s="583"/>
      <c r="S457" s="182"/>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row>
    <row r="458" spans="1:56">
      <c r="A458" s="182"/>
      <c r="B458" s="182"/>
      <c r="C458" s="182"/>
      <c r="D458" s="581"/>
      <c r="E458" s="182"/>
      <c r="F458" s="182"/>
      <c r="G458" s="581"/>
      <c r="H458" s="1015"/>
      <c r="I458" s="182"/>
      <c r="J458" s="581"/>
      <c r="K458" s="581"/>
      <c r="L458" s="581"/>
      <c r="M458" s="583"/>
      <c r="N458" s="182"/>
      <c r="O458" s="581"/>
      <c r="P458" s="581"/>
      <c r="Q458" s="581"/>
      <c r="R458" s="583"/>
      <c r="S458" s="182"/>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row>
    <row r="459" spans="1:56">
      <c r="A459" s="182"/>
      <c r="B459" s="182"/>
      <c r="C459" s="182"/>
      <c r="D459" s="581"/>
      <c r="E459" s="182"/>
      <c r="F459" s="182"/>
      <c r="G459" s="581"/>
      <c r="H459" s="1015"/>
      <c r="I459" s="182"/>
      <c r="J459" s="581"/>
      <c r="K459" s="581"/>
      <c r="L459" s="581"/>
      <c r="M459" s="583"/>
      <c r="N459" s="182"/>
      <c r="O459" s="581"/>
      <c r="P459" s="581"/>
      <c r="Q459" s="581"/>
      <c r="R459" s="583"/>
      <c r="S459" s="182"/>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row>
    <row r="460" spans="1:56">
      <c r="A460" s="182"/>
      <c r="B460" s="182"/>
      <c r="C460" s="182"/>
      <c r="D460" s="581"/>
      <c r="E460" s="182"/>
      <c r="F460" s="182"/>
      <c r="G460" s="581"/>
      <c r="H460" s="1015"/>
      <c r="I460" s="182"/>
      <c r="J460" s="581"/>
      <c r="K460" s="581"/>
      <c r="L460" s="581"/>
      <c r="M460" s="583"/>
      <c r="N460" s="182"/>
      <c r="O460" s="581"/>
      <c r="P460" s="581"/>
      <c r="Q460" s="581"/>
      <c r="R460" s="583"/>
      <c r="S460" s="182"/>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row>
    <row r="461" spans="1:56">
      <c r="A461" s="182"/>
      <c r="B461" s="182"/>
      <c r="C461" s="182"/>
      <c r="D461" s="581"/>
      <c r="E461" s="182"/>
      <c r="F461" s="182"/>
      <c r="G461" s="581"/>
      <c r="H461" s="1015"/>
      <c r="I461" s="182"/>
      <c r="J461" s="581"/>
      <c r="K461" s="581"/>
      <c r="L461" s="581"/>
      <c r="M461" s="583"/>
      <c r="N461" s="182"/>
      <c r="O461" s="581"/>
      <c r="P461" s="581"/>
      <c r="Q461" s="581"/>
      <c r="R461" s="583"/>
      <c r="S461" s="182"/>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row>
    <row r="462" spans="1:56">
      <c r="A462" s="182"/>
      <c r="B462" s="182"/>
      <c r="C462" s="182"/>
      <c r="D462" s="581"/>
      <c r="E462" s="182"/>
      <c r="F462" s="182"/>
      <c r="G462" s="581"/>
      <c r="H462" s="1015"/>
      <c r="I462" s="182"/>
      <c r="J462" s="581"/>
      <c r="K462" s="581"/>
      <c r="L462" s="581"/>
      <c r="M462" s="583"/>
      <c r="N462" s="182"/>
      <c r="O462" s="581"/>
      <c r="P462" s="581"/>
      <c r="Q462" s="581"/>
      <c r="R462" s="583"/>
      <c r="S462" s="18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row>
    <row r="463" spans="1:56">
      <c r="A463" s="182"/>
      <c r="B463" s="182"/>
      <c r="C463" s="182"/>
      <c r="D463" s="581"/>
      <c r="E463" s="182"/>
      <c r="F463" s="182"/>
      <c r="G463" s="581"/>
      <c r="H463" s="1015"/>
      <c r="I463" s="182"/>
      <c r="J463" s="581"/>
      <c r="K463" s="581"/>
      <c r="L463" s="581"/>
      <c r="M463" s="583"/>
      <c r="N463" s="182"/>
      <c r="O463" s="581"/>
      <c r="P463" s="581"/>
      <c r="Q463" s="581"/>
      <c r="R463" s="583"/>
      <c r="S463" s="182"/>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row>
    <row r="464" spans="1:56">
      <c r="A464" s="182"/>
      <c r="B464" s="182"/>
      <c r="C464" s="182"/>
      <c r="D464" s="581"/>
      <c r="E464" s="182"/>
      <c r="F464" s="182"/>
      <c r="G464" s="581"/>
      <c r="H464" s="1015"/>
      <c r="I464" s="182"/>
      <c r="J464" s="581"/>
      <c r="K464" s="581"/>
      <c r="L464" s="581"/>
      <c r="M464" s="583"/>
      <c r="N464" s="182"/>
      <c r="O464" s="581"/>
      <c r="P464" s="581"/>
      <c r="Q464" s="581"/>
      <c r="R464" s="583"/>
      <c r="S464" s="182"/>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row>
    <row r="465" spans="1:56">
      <c r="A465" s="182"/>
      <c r="B465" s="182"/>
      <c r="C465" s="182"/>
      <c r="D465" s="581"/>
      <c r="E465" s="182"/>
      <c r="F465" s="182"/>
      <c r="G465" s="581"/>
      <c r="H465" s="1015"/>
      <c r="I465" s="182"/>
      <c r="J465" s="581"/>
      <c r="K465" s="581"/>
      <c r="L465" s="581"/>
      <c r="M465" s="583"/>
      <c r="N465" s="182"/>
      <c r="O465" s="581"/>
      <c r="P465" s="581"/>
      <c r="Q465" s="581"/>
      <c r="R465" s="583"/>
      <c r="S465" s="182"/>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row>
    <row r="466" spans="1:56">
      <c r="A466" s="182"/>
      <c r="B466" s="182"/>
      <c r="C466" s="182"/>
      <c r="D466" s="581"/>
      <c r="E466" s="182"/>
      <c r="F466" s="182"/>
      <c r="G466" s="581"/>
      <c r="H466" s="1015"/>
      <c r="I466" s="182"/>
      <c r="J466" s="581"/>
      <c r="K466" s="581"/>
      <c r="L466" s="581"/>
      <c r="M466" s="583"/>
      <c r="N466" s="182"/>
      <c r="O466" s="581"/>
      <c r="P466" s="581"/>
      <c r="Q466" s="581"/>
      <c r="R466" s="583"/>
      <c r="S466" s="182"/>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row>
    <row r="467" spans="1:56">
      <c r="A467" s="182"/>
      <c r="B467" s="182"/>
      <c r="C467" s="182"/>
      <c r="D467" s="581"/>
      <c r="E467" s="182"/>
      <c r="F467" s="182"/>
      <c r="G467" s="581"/>
      <c r="H467" s="1015"/>
      <c r="I467" s="182"/>
      <c r="J467" s="581"/>
      <c r="K467" s="581"/>
      <c r="L467" s="581"/>
      <c r="M467" s="583"/>
      <c r="N467" s="182"/>
      <c r="O467" s="581"/>
      <c r="P467" s="581"/>
      <c r="Q467" s="581"/>
      <c r="R467" s="583"/>
      <c r="S467" s="182"/>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row>
    <row r="468" spans="1:56">
      <c r="A468" s="182"/>
      <c r="B468" s="182"/>
      <c r="C468" s="182"/>
      <c r="D468" s="581"/>
      <c r="E468" s="182"/>
      <c r="F468" s="182"/>
      <c r="G468" s="581"/>
      <c r="H468" s="1015"/>
      <c r="I468" s="182"/>
      <c r="J468" s="581"/>
      <c r="K468" s="581"/>
      <c r="L468" s="581"/>
      <c r="M468" s="583"/>
      <c r="N468" s="182"/>
      <c r="O468" s="581"/>
      <c r="P468" s="581"/>
      <c r="Q468" s="581"/>
      <c r="R468" s="583"/>
      <c r="S468" s="182"/>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row>
    <row r="469" spans="1:56">
      <c r="A469" s="182"/>
      <c r="B469" s="182"/>
      <c r="C469" s="182"/>
      <c r="D469" s="581"/>
      <c r="E469" s="182"/>
      <c r="F469" s="182"/>
      <c r="G469" s="581"/>
      <c r="H469" s="1015"/>
      <c r="I469" s="182"/>
      <c r="J469" s="581"/>
      <c r="K469" s="581"/>
      <c r="L469" s="581"/>
      <c r="M469" s="583"/>
      <c r="N469" s="182"/>
      <c r="O469" s="581"/>
      <c r="P469" s="581"/>
      <c r="Q469" s="581"/>
      <c r="R469" s="583"/>
      <c r="S469" s="182"/>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row>
    <row r="470" spans="1:56">
      <c r="A470" s="182"/>
      <c r="B470" s="182"/>
      <c r="C470" s="182"/>
      <c r="D470" s="581"/>
      <c r="E470" s="182"/>
      <c r="F470" s="182"/>
      <c r="G470" s="581"/>
      <c r="H470" s="1015"/>
      <c r="I470" s="182"/>
      <c r="J470" s="581"/>
      <c r="K470" s="581"/>
      <c r="L470" s="581"/>
      <c r="M470" s="583"/>
      <c r="N470" s="182"/>
      <c r="O470" s="581"/>
      <c r="P470" s="581"/>
      <c r="Q470" s="581"/>
      <c r="R470" s="583"/>
      <c r="S470" s="182"/>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row>
    <row r="471" spans="1:56">
      <c r="A471" s="182"/>
      <c r="B471" s="182"/>
      <c r="C471" s="182"/>
      <c r="D471" s="581"/>
      <c r="E471" s="182"/>
      <c r="F471" s="182"/>
      <c r="G471" s="581"/>
      <c r="H471" s="1015"/>
      <c r="I471" s="182"/>
      <c r="J471" s="581"/>
      <c r="K471" s="581"/>
      <c r="L471" s="581"/>
      <c r="M471" s="583"/>
      <c r="N471" s="182"/>
      <c r="O471" s="581"/>
      <c r="P471" s="581"/>
      <c r="Q471" s="581"/>
      <c r="R471" s="583"/>
      <c r="S471" s="182"/>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row>
    <row r="472" spans="1:56">
      <c r="A472" s="182"/>
      <c r="B472" s="182"/>
      <c r="C472" s="182"/>
      <c r="D472" s="581"/>
      <c r="E472" s="182"/>
      <c r="F472" s="182"/>
      <c r="G472" s="581"/>
      <c r="H472" s="1015"/>
      <c r="I472" s="182"/>
      <c r="J472" s="581"/>
      <c r="K472" s="581"/>
      <c r="L472" s="581"/>
      <c r="M472" s="583"/>
      <c r="N472" s="182"/>
      <c r="O472" s="581"/>
      <c r="P472" s="581"/>
      <c r="Q472" s="581"/>
      <c r="R472" s="583"/>
      <c r="S472" s="18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row>
    <row r="473" spans="1:56">
      <c r="A473" s="182"/>
      <c r="B473" s="182"/>
      <c r="M473" s="583"/>
      <c r="N473" s="182"/>
      <c r="O473" s="581"/>
      <c r="P473" s="581"/>
      <c r="Q473" s="581"/>
      <c r="R473" s="583"/>
      <c r="S473" s="182"/>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row>
    <row r="474" spans="1:56">
      <c r="A474" s="182"/>
      <c r="B474" s="182"/>
      <c r="M474" s="583"/>
      <c r="N474" s="182"/>
      <c r="O474" s="581"/>
      <c r="P474" s="581"/>
      <c r="Q474" s="581"/>
      <c r="R474" s="583"/>
      <c r="S474" s="182"/>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row>
    <row r="475" spans="1:56">
      <c r="A475" s="182"/>
      <c r="B475" s="182"/>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row>
    <row r="476" spans="1:56">
      <c r="A476" s="182"/>
      <c r="B476" s="182"/>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row>
    <row r="477" spans="1:56">
      <c r="A477" s="182"/>
      <c r="B477" s="182"/>
      <c r="T477"/>
      <c r="U477"/>
      <c r="V477"/>
      <c r="W477"/>
      <c r="X477"/>
      <c r="Y477"/>
      <c r="Z477"/>
      <c r="AA477"/>
      <c r="AB477"/>
      <c r="AC477"/>
      <c r="AD477"/>
      <c r="AE477"/>
      <c r="AF477"/>
      <c r="AG477"/>
      <c r="AH477"/>
      <c r="AI477"/>
      <c r="AJ477"/>
      <c r="AK477"/>
      <c r="AL477"/>
      <c r="AM477"/>
      <c r="AN477"/>
      <c r="AO477"/>
      <c r="AP477"/>
      <c r="AQ477"/>
      <c r="AR477"/>
      <c r="AS477"/>
      <c r="AT477"/>
      <c r="AU477"/>
      <c r="AV477"/>
      <c r="AW477"/>
      <c r="AX477"/>
      <c r="AY477"/>
      <c r="AZ477"/>
      <c r="BA477"/>
      <c r="BB477"/>
      <c r="BC477"/>
      <c r="BD477"/>
    </row>
    <row r="478" spans="1:56">
      <c r="A478" s="182"/>
      <c r="B478" s="182"/>
      <c r="T478"/>
      <c r="U478"/>
      <c r="V478"/>
      <c r="W478"/>
      <c r="X478"/>
      <c r="Y478"/>
      <c r="Z478"/>
      <c r="AA478"/>
      <c r="AB478"/>
      <c r="AC478"/>
      <c r="AD478"/>
      <c r="AE478"/>
      <c r="AF478"/>
      <c r="AG478"/>
      <c r="AH478"/>
      <c r="AI478"/>
      <c r="AJ478"/>
      <c r="AK478"/>
      <c r="AL478"/>
      <c r="AM478"/>
      <c r="AN478"/>
      <c r="AO478"/>
      <c r="AP478"/>
      <c r="AQ478"/>
      <c r="AR478"/>
      <c r="AS478"/>
      <c r="AT478"/>
      <c r="AU478"/>
      <c r="AV478"/>
      <c r="AW478"/>
      <c r="AX478"/>
      <c r="AY478"/>
      <c r="AZ478"/>
      <c r="BA478"/>
      <c r="BB478"/>
      <c r="BC478"/>
      <c r="BD478"/>
    </row>
    <row r="479" spans="1:56">
      <c r="A479" s="182"/>
      <c r="B479" s="182"/>
      <c r="T479"/>
      <c r="U479"/>
      <c r="V479"/>
      <c r="W479"/>
      <c r="X479"/>
      <c r="Y479"/>
      <c r="Z479"/>
      <c r="AA479"/>
      <c r="AB479"/>
      <c r="AC479"/>
      <c r="AD479"/>
      <c r="AE479"/>
      <c r="AF479"/>
      <c r="AG479"/>
      <c r="AH479"/>
      <c r="AI479"/>
      <c r="AJ479"/>
      <c r="AK479"/>
      <c r="AL479"/>
      <c r="AM479"/>
      <c r="AN479"/>
      <c r="AO479"/>
      <c r="AP479"/>
      <c r="AQ479"/>
      <c r="AR479"/>
      <c r="AS479"/>
      <c r="AT479"/>
      <c r="AU479"/>
      <c r="AV479"/>
      <c r="AW479"/>
      <c r="AX479"/>
      <c r="AY479"/>
      <c r="AZ479"/>
      <c r="BA479"/>
      <c r="BB479"/>
      <c r="BC479"/>
      <c r="BD479"/>
    </row>
    <row r="480" spans="1:56">
      <c r="A480" s="182"/>
      <c r="B480" s="182"/>
      <c r="T480"/>
      <c r="U480"/>
      <c r="V480"/>
      <c r="W480"/>
      <c r="X480"/>
      <c r="Y480"/>
      <c r="Z480"/>
      <c r="AA480"/>
      <c r="AB480"/>
      <c r="AC480"/>
      <c r="AD480"/>
      <c r="AE480"/>
      <c r="AF480"/>
      <c r="AG480"/>
      <c r="AH480"/>
      <c r="AI480"/>
      <c r="AJ480"/>
      <c r="AK480"/>
      <c r="AL480"/>
      <c r="AM480"/>
      <c r="AN480"/>
      <c r="AO480"/>
      <c r="AP480"/>
      <c r="AQ480"/>
      <c r="AR480"/>
      <c r="AS480"/>
      <c r="AT480"/>
      <c r="AU480"/>
      <c r="AV480"/>
      <c r="AW480"/>
      <c r="AX480"/>
      <c r="AY480"/>
      <c r="AZ480"/>
      <c r="BA480"/>
      <c r="BB480"/>
      <c r="BC480"/>
      <c r="BD480"/>
    </row>
    <row r="481" spans="1:56">
      <c r="A481" s="182"/>
      <c r="B481" s="182"/>
      <c r="T481"/>
      <c r="U481"/>
      <c r="V481"/>
      <c r="W481"/>
      <c r="X481"/>
      <c r="Y481"/>
      <c r="Z481"/>
      <c r="AA481"/>
      <c r="AB481"/>
      <c r="AC481"/>
      <c r="AD481"/>
      <c r="AE481"/>
      <c r="AF481"/>
      <c r="AG481"/>
      <c r="AH481"/>
      <c r="AI481"/>
      <c r="AJ481"/>
      <c r="AK481"/>
      <c r="AL481"/>
      <c r="AM481"/>
      <c r="AN481"/>
      <c r="AO481"/>
      <c r="AP481"/>
      <c r="AQ481"/>
      <c r="AR481"/>
      <c r="AS481"/>
      <c r="AT481"/>
      <c r="AU481"/>
      <c r="AV481"/>
      <c r="AW481"/>
      <c r="AX481"/>
      <c r="AY481"/>
      <c r="AZ481"/>
      <c r="BA481"/>
      <c r="BB481"/>
      <c r="BC481"/>
      <c r="BD481"/>
    </row>
    <row r="482" spans="1:56">
      <c r="A482" s="182"/>
      <c r="B482" s="182"/>
      <c r="T482"/>
      <c r="U482"/>
      <c r="V482"/>
      <c r="W482"/>
      <c r="X482"/>
      <c r="Y482"/>
      <c r="Z482"/>
      <c r="AA482"/>
      <c r="AB482"/>
      <c r="AC482"/>
      <c r="AD482"/>
      <c r="AE482"/>
      <c r="AF482"/>
      <c r="AG482"/>
      <c r="AH482"/>
      <c r="AI482"/>
      <c r="AJ482"/>
      <c r="AK482"/>
      <c r="AL482"/>
      <c r="AM482"/>
      <c r="AN482"/>
      <c r="AO482"/>
      <c r="AP482"/>
      <c r="AQ482"/>
      <c r="AR482"/>
      <c r="AS482"/>
      <c r="AT482"/>
      <c r="AU482"/>
      <c r="AV482"/>
      <c r="AW482"/>
      <c r="AX482"/>
      <c r="AY482"/>
      <c r="AZ482"/>
      <c r="BA482"/>
      <c r="BB482"/>
      <c r="BC482"/>
      <c r="BD482"/>
    </row>
    <row r="483" spans="1:56">
      <c r="A483" s="182"/>
      <c r="B483" s="182"/>
      <c r="T483"/>
      <c r="U483"/>
      <c r="V483"/>
      <c r="W483"/>
      <c r="X483"/>
      <c r="Y483"/>
      <c r="Z483"/>
      <c r="AA483"/>
      <c r="AB483"/>
      <c r="AC483"/>
      <c r="AD483"/>
      <c r="AE483"/>
      <c r="AF483"/>
      <c r="AG483"/>
      <c r="AH483"/>
      <c r="AI483"/>
      <c r="AJ483"/>
      <c r="AK483"/>
      <c r="AL483"/>
      <c r="AM483"/>
      <c r="AN483"/>
      <c r="AO483"/>
      <c r="AP483"/>
      <c r="AQ483"/>
      <c r="AR483"/>
      <c r="AS483"/>
      <c r="AT483"/>
      <c r="AU483"/>
      <c r="AV483"/>
      <c r="AW483"/>
      <c r="AX483"/>
      <c r="AY483"/>
      <c r="AZ483"/>
      <c r="BA483"/>
      <c r="BB483"/>
      <c r="BC483"/>
      <c r="BD483"/>
    </row>
    <row r="484" spans="1:56">
      <c r="A484" s="182"/>
      <c r="B484" s="182"/>
      <c r="G484"/>
      <c r="H484" s="1020"/>
      <c r="J484"/>
      <c r="K484"/>
      <c r="L484"/>
      <c r="M484"/>
      <c r="O484"/>
      <c r="P484"/>
      <c r="Q484"/>
      <c r="R484"/>
      <c r="T484"/>
      <c r="U484"/>
      <c r="V484"/>
      <c r="W484"/>
      <c r="X484"/>
      <c r="Y484"/>
      <c r="Z484"/>
      <c r="AA484"/>
      <c r="AB484"/>
      <c r="AC484"/>
      <c r="AD484"/>
      <c r="AE484"/>
      <c r="AF484"/>
      <c r="AG484"/>
      <c r="AH484"/>
      <c r="AI484"/>
      <c r="AJ484"/>
      <c r="AK484"/>
      <c r="AL484"/>
      <c r="AM484"/>
      <c r="AN484"/>
      <c r="AO484"/>
      <c r="AP484"/>
      <c r="AQ484"/>
      <c r="AR484"/>
      <c r="AS484"/>
      <c r="AT484"/>
      <c r="AU484"/>
      <c r="AV484"/>
      <c r="AW484"/>
      <c r="AX484"/>
      <c r="AY484"/>
      <c r="AZ484"/>
      <c r="BA484"/>
      <c r="BB484"/>
      <c r="BC484"/>
      <c r="BD484"/>
    </row>
    <row r="485" spans="1:56">
      <c r="A485" s="182"/>
      <c r="B485" s="182"/>
      <c r="G485"/>
      <c r="H485" s="1020"/>
      <c r="J485"/>
      <c r="K485"/>
      <c r="L485"/>
      <c r="M485"/>
      <c r="O485"/>
      <c r="P485"/>
      <c r="Q485"/>
      <c r="R485"/>
      <c r="T485"/>
      <c r="U485"/>
      <c r="V485"/>
      <c r="W485"/>
      <c r="X485"/>
      <c r="Y485"/>
      <c r="Z485"/>
      <c r="AA485"/>
      <c r="AB485"/>
      <c r="AC485"/>
      <c r="AD485"/>
      <c r="AE485"/>
      <c r="AF485"/>
      <c r="AG485"/>
      <c r="AH485"/>
      <c r="AI485"/>
      <c r="AJ485"/>
      <c r="AK485"/>
      <c r="AL485"/>
      <c r="AM485"/>
      <c r="AN485"/>
      <c r="AO485"/>
      <c r="AP485"/>
      <c r="AQ485"/>
      <c r="AR485"/>
      <c r="AS485"/>
      <c r="AT485"/>
      <c r="AU485"/>
      <c r="AV485"/>
      <c r="AW485"/>
      <c r="AX485"/>
      <c r="AY485"/>
      <c r="AZ485"/>
      <c r="BA485"/>
      <c r="BB485"/>
      <c r="BC485"/>
      <c r="BD485"/>
    </row>
    <row r="486" spans="1:56">
      <c r="A486" s="182"/>
      <c r="B486" s="182"/>
      <c r="G486"/>
      <c r="H486" s="1020"/>
      <c r="J486"/>
      <c r="K486"/>
      <c r="L486"/>
      <c r="M486"/>
      <c r="O486"/>
      <c r="P486"/>
      <c r="Q486"/>
      <c r="R486"/>
      <c r="T486"/>
      <c r="U486"/>
      <c r="V486"/>
      <c r="W486"/>
      <c r="X486"/>
      <c r="Y486"/>
      <c r="Z486"/>
      <c r="AA486"/>
      <c r="AB486"/>
      <c r="AC486"/>
      <c r="AD486"/>
      <c r="AE486"/>
      <c r="AF486"/>
      <c r="AG486"/>
      <c r="AH486"/>
      <c r="AI486"/>
      <c r="AJ486"/>
      <c r="AK486"/>
      <c r="AL486"/>
      <c r="AM486"/>
      <c r="AN486"/>
      <c r="AO486"/>
      <c r="AP486"/>
      <c r="AQ486"/>
      <c r="AR486"/>
      <c r="AS486"/>
      <c r="AT486"/>
      <c r="AU486"/>
      <c r="AV486"/>
      <c r="AW486"/>
      <c r="AX486"/>
      <c r="AY486"/>
      <c r="AZ486"/>
      <c r="BA486"/>
      <c r="BB486"/>
      <c r="BC486"/>
      <c r="BD486"/>
    </row>
    <row r="487" spans="1:56">
      <c r="A487" s="182"/>
      <c r="B487" s="182"/>
      <c r="G487"/>
      <c r="H487" s="1020"/>
      <c r="J487"/>
      <c r="K487"/>
      <c r="L487"/>
      <c r="M487"/>
      <c r="O487"/>
      <c r="P487"/>
      <c r="Q487"/>
      <c r="R487"/>
      <c r="T487"/>
      <c r="U487"/>
      <c r="V487"/>
      <c r="W487"/>
      <c r="X487"/>
      <c r="Y487"/>
      <c r="Z487"/>
      <c r="AA487"/>
      <c r="AB487"/>
      <c r="AC487"/>
      <c r="AD487"/>
      <c r="AE487"/>
      <c r="AF487"/>
      <c r="AG487"/>
      <c r="AH487"/>
      <c r="AI487"/>
      <c r="AJ487"/>
      <c r="AK487"/>
      <c r="AL487"/>
      <c r="AM487"/>
      <c r="AN487"/>
      <c r="AO487"/>
      <c r="AP487"/>
      <c r="AQ487"/>
      <c r="AR487"/>
      <c r="AS487"/>
      <c r="AT487"/>
      <c r="AU487"/>
      <c r="AV487"/>
      <c r="AW487"/>
      <c r="AX487"/>
      <c r="AY487"/>
      <c r="AZ487"/>
      <c r="BA487"/>
      <c r="BB487"/>
      <c r="BC487"/>
      <c r="BD487"/>
    </row>
    <row r="488" spans="1:56">
      <c r="A488" s="182"/>
      <c r="B488" s="182"/>
      <c r="G488"/>
      <c r="H488" s="1020"/>
      <c r="J488"/>
      <c r="K488"/>
      <c r="L488"/>
      <c r="M488"/>
      <c r="O488"/>
      <c r="P488"/>
      <c r="Q488"/>
      <c r="R488"/>
      <c r="T488"/>
      <c r="U488"/>
      <c r="V488"/>
      <c r="W488"/>
      <c r="X488"/>
      <c r="Y488"/>
      <c r="Z488"/>
      <c r="AA488"/>
      <c r="AB488"/>
      <c r="AC488"/>
      <c r="AD488"/>
      <c r="AE488"/>
      <c r="AF488"/>
      <c r="AG488"/>
      <c r="AH488"/>
      <c r="AI488"/>
      <c r="AJ488"/>
      <c r="AK488"/>
      <c r="AL488"/>
      <c r="AM488"/>
      <c r="AN488"/>
      <c r="AO488"/>
      <c r="AP488"/>
      <c r="AQ488"/>
      <c r="AR488"/>
      <c r="AS488"/>
      <c r="AT488"/>
      <c r="AU488"/>
      <c r="AV488"/>
      <c r="AW488"/>
      <c r="AX488"/>
      <c r="AY488"/>
      <c r="AZ488"/>
      <c r="BA488"/>
      <c r="BB488"/>
      <c r="BC488"/>
      <c r="BD488"/>
    </row>
    <row r="489" spans="1:56">
      <c r="A489" s="182"/>
      <c r="B489" s="182"/>
      <c r="G489"/>
      <c r="H489" s="1020"/>
      <c r="J489"/>
      <c r="K489"/>
      <c r="L489"/>
      <c r="M489"/>
      <c r="O489"/>
      <c r="P489"/>
      <c r="Q489"/>
      <c r="R489"/>
      <c r="T489"/>
      <c r="U489"/>
      <c r="V489"/>
      <c r="W489"/>
      <c r="X489"/>
      <c r="Y489"/>
      <c r="Z489"/>
      <c r="AA489"/>
      <c r="AB489"/>
      <c r="AC489"/>
      <c r="AD489"/>
      <c r="AE489"/>
      <c r="AF489"/>
      <c r="AG489"/>
      <c r="AH489"/>
      <c r="AI489"/>
      <c r="AJ489"/>
      <c r="AK489"/>
      <c r="AL489"/>
      <c r="AM489"/>
      <c r="AN489"/>
      <c r="AO489"/>
      <c r="AP489"/>
      <c r="AQ489"/>
      <c r="AR489"/>
      <c r="AS489"/>
      <c r="AT489"/>
      <c r="AU489"/>
      <c r="AV489"/>
      <c r="AW489"/>
      <c r="AX489"/>
      <c r="AY489"/>
      <c r="AZ489"/>
      <c r="BA489"/>
      <c r="BB489"/>
      <c r="BC489"/>
      <c r="BD489"/>
    </row>
    <row r="490" spans="1:56">
      <c r="A490" s="182"/>
      <c r="B490" s="182"/>
      <c r="G490"/>
      <c r="H490" s="1020"/>
      <c r="J490"/>
      <c r="K490"/>
      <c r="L490"/>
      <c r="M490"/>
      <c r="O490"/>
      <c r="P490"/>
      <c r="Q490"/>
      <c r="R490"/>
      <c r="T490"/>
      <c r="U490"/>
      <c r="V490"/>
      <c r="W490"/>
      <c r="X490"/>
      <c r="Y490"/>
      <c r="Z490"/>
      <c r="AA490"/>
      <c r="AB490"/>
      <c r="AC490"/>
      <c r="AD490"/>
      <c r="AE490"/>
      <c r="AF490"/>
      <c r="AG490"/>
      <c r="AH490"/>
      <c r="AI490"/>
      <c r="AJ490"/>
      <c r="AK490"/>
      <c r="AL490"/>
      <c r="AM490"/>
      <c r="AN490"/>
      <c r="AO490"/>
      <c r="AP490"/>
      <c r="AQ490"/>
      <c r="AR490"/>
      <c r="AS490"/>
      <c r="AT490"/>
      <c r="AU490"/>
      <c r="AV490"/>
      <c r="AW490"/>
      <c r="AX490"/>
      <c r="AY490"/>
      <c r="AZ490"/>
      <c r="BA490"/>
      <c r="BB490"/>
      <c r="BC490"/>
      <c r="BD490"/>
    </row>
    <row r="491" spans="1:56">
      <c r="A491" s="182"/>
      <c r="B491" s="182"/>
      <c r="G491"/>
      <c r="H491" s="1020"/>
      <c r="J491"/>
      <c r="K491"/>
      <c r="L491"/>
      <c r="M491"/>
      <c r="O491"/>
      <c r="P491"/>
      <c r="Q491"/>
      <c r="R491"/>
      <c r="T491"/>
      <c r="U491"/>
      <c r="V491"/>
      <c r="W491"/>
      <c r="X491"/>
      <c r="Y491"/>
      <c r="Z491"/>
      <c r="AA491"/>
      <c r="AB491"/>
      <c r="AC491"/>
      <c r="AD491"/>
      <c r="AE491"/>
      <c r="AF491"/>
      <c r="AG491"/>
      <c r="AH491"/>
      <c r="AI491"/>
      <c r="AJ491"/>
      <c r="AK491"/>
      <c r="AL491"/>
      <c r="AM491"/>
      <c r="AN491"/>
      <c r="AO491"/>
      <c r="AP491"/>
      <c r="AQ491"/>
      <c r="AR491"/>
      <c r="AS491"/>
      <c r="AT491"/>
      <c r="AU491"/>
      <c r="AV491"/>
      <c r="AW491"/>
      <c r="AX491"/>
      <c r="AY491"/>
      <c r="AZ491"/>
      <c r="BA491"/>
      <c r="BB491"/>
      <c r="BC491"/>
      <c r="BD491"/>
    </row>
    <row r="492" spans="1:56">
      <c r="A492" s="182"/>
      <c r="B492" s="182"/>
      <c r="G492"/>
      <c r="H492" s="1020"/>
      <c r="J492"/>
      <c r="K492"/>
      <c r="L492"/>
      <c r="M492"/>
      <c r="O492"/>
      <c r="P492"/>
      <c r="Q492"/>
      <c r="R492"/>
      <c r="T492"/>
      <c r="U492"/>
      <c r="V492"/>
      <c r="W492"/>
      <c r="X492"/>
      <c r="Y492"/>
      <c r="Z492"/>
      <c r="AA492"/>
      <c r="AB492"/>
      <c r="AC492"/>
      <c r="AD492"/>
      <c r="AE492"/>
      <c r="AF492"/>
      <c r="AG492"/>
      <c r="AH492"/>
      <c r="AI492"/>
      <c r="AJ492"/>
      <c r="AK492"/>
      <c r="AL492"/>
      <c r="AM492"/>
      <c r="AN492"/>
      <c r="AO492"/>
      <c r="AP492"/>
      <c r="AQ492"/>
      <c r="AR492"/>
      <c r="AS492"/>
      <c r="AT492"/>
      <c r="AU492"/>
      <c r="AV492"/>
      <c r="AW492"/>
      <c r="AX492"/>
      <c r="AY492"/>
      <c r="AZ492"/>
      <c r="BA492"/>
      <c r="BB492"/>
      <c r="BC492"/>
      <c r="BD492"/>
    </row>
    <row r="493" spans="1:56">
      <c r="A493" s="182"/>
      <c r="B493" s="182"/>
      <c r="G493"/>
      <c r="H493" s="1020"/>
      <c r="J493"/>
      <c r="K493"/>
      <c r="L493"/>
      <c r="M493"/>
      <c r="O493"/>
      <c r="P493"/>
      <c r="Q493"/>
      <c r="R493"/>
      <c r="T493"/>
      <c r="U493"/>
      <c r="V493"/>
      <c r="W493"/>
      <c r="X493"/>
      <c r="Y493"/>
      <c r="Z493"/>
      <c r="AA493"/>
      <c r="AB493"/>
      <c r="AC493"/>
      <c r="AD493"/>
      <c r="AE493"/>
      <c r="AF493"/>
      <c r="AG493"/>
      <c r="AH493"/>
      <c r="AI493"/>
      <c r="AJ493"/>
      <c r="AK493"/>
      <c r="AL493"/>
      <c r="AM493"/>
      <c r="AN493"/>
      <c r="AO493"/>
      <c r="AP493"/>
      <c r="AQ493"/>
      <c r="AR493"/>
      <c r="AS493"/>
      <c r="AT493"/>
      <c r="AU493"/>
      <c r="AV493"/>
      <c r="AW493"/>
      <c r="AX493"/>
      <c r="AY493"/>
      <c r="AZ493"/>
      <c r="BA493"/>
      <c r="BB493"/>
      <c r="BC493"/>
      <c r="BD493"/>
    </row>
    <row r="494" spans="1:56">
      <c r="A494" s="182"/>
      <c r="B494" s="182"/>
      <c r="G494"/>
      <c r="H494" s="1020"/>
      <c r="J494"/>
      <c r="K494"/>
      <c r="L494"/>
      <c r="M494"/>
      <c r="O494"/>
      <c r="P494"/>
      <c r="Q494"/>
      <c r="R494"/>
      <c r="T494"/>
      <c r="U494"/>
      <c r="V494"/>
      <c r="W494"/>
      <c r="X494"/>
      <c r="Y494"/>
      <c r="Z494"/>
      <c r="AA494"/>
      <c r="AB494"/>
      <c r="AC494"/>
      <c r="AD494"/>
      <c r="AE494"/>
      <c r="AF494"/>
      <c r="AG494"/>
      <c r="AH494"/>
      <c r="AI494"/>
      <c r="AJ494"/>
      <c r="AK494"/>
      <c r="AL494"/>
      <c r="AM494"/>
      <c r="AN494"/>
      <c r="AO494"/>
      <c r="AP494"/>
      <c r="AQ494"/>
      <c r="AR494"/>
      <c r="AS494"/>
      <c r="AT494"/>
      <c r="AU494"/>
      <c r="AV494"/>
      <c r="AW494"/>
      <c r="AX494"/>
      <c r="AY494"/>
      <c r="AZ494"/>
      <c r="BA494"/>
      <c r="BB494"/>
      <c r="BC494"/>
      <c r="BD494"/>
    </row>
    <row r="495" spans="1:56">
      <c r="A495" s="182"/>
      <c r="B495" s="182"/>
      <c r="G495"/>
      <c r="H495" s="1020"/>
      <c r="J495"/>
      <c r="K495"/>
      <c r="L495"/>
      <c r="M495"/>
      <c r="O495"/>
      <c r="P495"/>
      <c r="Q495"/>
      <c r="R495"/>
      <c r="T495"/>
      <c r="U495"/>
      <c r="V495"/>
      <c r="W495"/>
      <c r="X495"/>
      <c r="Y495"/>
      <c r="Z495"/>
      <c r="AA495"/>
      <c r="AB495"/>
      <c r="AC495"/>
      <c r="AD495"/>
      <c r="AE495"/>
      <c r="AF495"/>
      <c r="AG495"/>
      <c r="AH495"/>
      <c r="AI495"/>
      <c r="AJ495"/>
      <c r="AK495"/>
      <c r="AL495"/>
      <c r="AM495"/>
      <c r="AN495"/>
      <c r="AO495"/>
      <c r="AP495"/>
      <c r="AQ495"/>
      <c r="AR495"/>
      <c r="AS495"/>
      <c r="AT495"/>
      <c r="AU495"/>
      <c r="AV495"/>
      <c r="AW495"/>
      <c r="AX495"/>
      <c r="AY495"/>
      <c r="AZ495"/>
      <c r="BA495"/>
      <c r="BB495"/>
      <c r="BC495"/>
      <c r="BD495"/>
    </row>
    <row r="496" spans="1:56">
      <c r="A496" s="182"/>
      <c r="B496" s="182"/>
      <c r="G496"/>
      <c r="H496" s="1020"/>
      <c r="J496"/>
      <c r="K496"/>
      <c r="L496"/>
      <c r="M496"/>
      <c r="O496"/>
      <c r="P496"/>
      <c r="Q496"/>
      <c r="R496"/>
      <c r="T496"/>
      <c r="U496"/>
      <c r="V496"/>
      <c r="W496"/>
      <c r="X496"/>
      <c r="Y496"/>
      <c r="Z496"/>
      <c r="AA496"/>
      <c r="AB496"/>
      <c r="AC496"/>
      <c r="AD496"/>
      <c r="AE496"/>
      <c r="AF496"/>
      <c r="AG496"/>
      <c r="AH496"/>
      <c r="AI496"/>
      <c r="AJ496"/>
      <c r="AK496"/>
      <c r="AL496"/>
      <c r="AM496"/>
      <c r="AN496"/>
      <c r="AO496"/>
      <c r="AP496"/>
      <c r="AQ496"/>
      <c r="AR496"/>
      <c r="AS496"/>
      <c r="AT496"/>
      <c r="AU496"/>
      <c r="AV496"/>
      <c r="AW496"/>
      <c r="AX496"/>
      <c r="AY496"/>
      <c r="AZ496"/>
      <c r="BA496"/>
      <c r="BB496"/>
      <c r="BC496"/>
      <c r="BD496"/>
    </row>
    <row r="497" spans="1:56">
      <c r="A497" s="182"/>
      <c r="B497" s="182"/>
      <c r="G497"/>
      <c r="H497" s="1020"/>
      <c r="J497"/>
      <c r="K497"/>
      <c r="L497"/>
      <c r="M497"/>
      <c r="O497"/>
      <c r="P497"/>
      <c r="Q497"/>
      <c r="R497"/>
      <c r="T497"/>
      <c r="U497"/>
      <c r="V497"/>
      <c r="W497"/>
      <c r="X497"/>
      <c r="Y497"/>
      <c r="Z497"/>
      <c r="AA497"/>
      <c r="AB497"/>
      <c r="AC497"/>
      <c r="AD497"/>
      <c r="AE497"/>
      <c r="AF497"/>
      <c r="AG497"/>
      <c r="AH497"/>
      <c r="AI497"/>
      <c r="AJ497"/>
      <c r="AK497"/>
      <c r="AL497"/>
      <c r="AM497"/>
      <c r="AN497"/>
      <c r="AO497"/>
      <c r="AP497"/>
      <c r="AQ497"/>
      <c r="AR497"/>
      <c r="AS497"/>
      <c r="AT497"/>
      <c r="AU497"/>
      <c r="AV497"/>
      <c r="AW497"/>
      <c r="AX497"/>
      <c r="AY497"/>
      <c r="AZ497"/>
      <c r="BA497"/>
      <c r="BB497"/>
      <c r="BC497"/>
      <c r="BD497"/>
    </row>
    <row r="498" spans="1:56">
      <c r="A498" s="182"/>
      <c r="B498" s="182"/>
      <c r="G498"/>
      <c r="H498" s="1020"/>
      <c r="J498"/>
      <c r="K498"/>
      <c r="L498"/>
      <c r="M498"/>
      <c r="O498"/>
      <c r="P498"/>
      <c r="Q498"/>
      <c r="R498"/>
      <c r="T498"/>
      <c r="U498"/>
      <c r="V498"/>
      <c r="W498"/>
      <c r="X498"/>
      <c r="Y498"/>
      <c r="Z498"/>
      <c r="AA498"/>
      <c r="AB498"/>
      <c r="AC498"/>
      <c r="AD498"/>
      <c r="AE498"/>
      <c r="AF498"/>
      <c r="AG498"/>
      <c r="AH498"/>
      <c r="AI498"/>
      <c r="AJ498"/>
      <c r="AK498"/>
      <c r="AL498"/>
      <c r="AM498"/>
      <c r="AN498"/>
      <c r="AO498"/>
      <c r="AP498"/>
      <c r="AQ498"/>
      <c r="AR498"/>
      <c r="AS498"/>
      <c r="AT498"/>
      <c r="AU498"/>
      <c r="AV498"/>
      <c r="AW498"/>
      <c r="AX498"/>
      <c r="AY498"/>
      <c r="AZ498"/>
      <c r="BA498"/>
      <c r="BB498"/>
      <c r="BC498"/>
      <c r="BD498"/>
    </row>
    <row r="499" spans="1:56">
      <c r="A499" s="182"/>
      <c r="B499" s="182"/>
      <c r="G499"/>
      <c r="H499" s="1020"/>
      <c r="J499"/>
      <c r="K499"/>
      <c r="L499"/>
      <c r="M499"/>
      <c r="O499"/>
      <c r="P499"/>
      <c r="Q499"/>
      <c r="R499"/>
      <c r="T499"/>
      <c r="U499"/>
      <c r="V499"/>
      <c r="W499"/>
      <c r="X499"/>
      <c r="Y499"/>
      <c r="Z499"/>
      <c r="AA499"/>
      <c r="AB499"/>
      <c r="AC499"/>
      <c r="AD499"/>
      <c r="AE499"/>
      <c r="AF499"/>
      <c r="AG499"/>
      <c r="AH499"/>
      <c r="AI499"/>
      <c r="AJ499"/>
      <c r="AK499"/>
      <c r="AL499"/>
      <c r="AM499"/>
      <c r="AN499"/>
      <c r="AO499"/>
      <c r="AP499"/>
      <c r="AQ499"/>
      <c r="AR499"/>
      <c r="AS499"/>
      <c r="AT499"/>
      <c r="AU499"/>
      <c r="AV499"/>
      <c r="AW499"/>
      <c r="AX499"/>
      <c r="AY499"/>
      <c r="AZ499"/>
      <c r="BA499"/>
      <c r="BB499"/>
      <c r="BC499"/>
      <c r="BD499"/>
    </row>
    <row r="500" spans="1:56">
      <c r="A500" s="182"/>
      <c r="B500" s="182"/>
      <c r="G500"/>
      <c r="H500" s="1020"/>
      <c r="J500"/>
      <c r="K500"/>
      <c r="L500"/>
      <c r="M500"/>
      <c r="O500"/>
      <c r="P500"/>
      <c r="Q500"/>
      <c r="R500"/>
      <c r="T500"/>
      <c r="U500"/>
      <c r="V500"/>
      <c r="W500"/>
      <c r="X500"/>
      <c r="Y500"/>
      <c r="Z500"/>
      <c r="AA500"/>
      <c r="AB500"/>
      <c r="AC500"/>
      <c r="AD500"/>
      <c r="AE500"/>
      <c r="AF500"/>
      <c r="AG500"/>
      <c r="AH500"/>
      <c r="AI500"/>
      <c r="AJ500"/>
      <c r="AK500"/>
      <c r="AL500"/>
      <c r="AM500"/>
      <c r="AN500"/>
      <c r="AO500"/>
      <c r="AP500"/>
      <c r="AQ500"/>
      <c r="AR500"/>
      <c r="AS500"/>
      <c r="AT500"/>
      <c r="AU500"/>
      <c r="AV500"/>
      <c r="AW500"/>
      <c r="AX500"/>
      <c r="AY500"/>
      <c r="AZ500"/>
      <c r="BA500"/>
      <c r="BB500"/>
      <c r="BC500"/>
      <c r="BD500"/>
    </row>
    <row r="501" spans="1:56">
      <c r="A501" s="182"/>
      <c r="B501" s="182"/>
      <c r="G501"/>
      <c r="H501" s="1020"/>
      <c r="J501"/>
      <c r="K501"/>
      <c r="L501"/>
      <c r="M501"/>
      <c r="O501"/>
      <c r="P501"/>
      <c r="Q501"/>
      <c r="R501"/>
      <c r="T501"/>
      <c r="U501"/>
      <c r="V501"/>
      <c r="W501"/>
      <c r="X501"/>
      <c r="Y501"/>
      <c r="Z501"/>
      <c r="AA501"/>
      <c r="AB501"/>
      <c r="AC501"/>
      <c r="AD501"/>
      <c r="AE501"/>
      <c r="AF501"/>
      <c r="AG501"/>
      <c r="AH501"/>
      <c r="AI501"/>
      <c r="AJ501"/>
      <c r="AK501"/>
      <c r="AL501"/>
      <c r="AM501"/>
      <c r="AN501"/>
      <c r="AO501"/>
      <c r="AP501"/>
      <c r="AQ501"/>
      <c r="AR501"/>
      <c r="AS501"/>
      <c r="AT501"/>
      <c r="AU501"/>
      <c r="AV501"/>
      <c r="AW501"/>
      <c r="AX501"/>
      <c r="AY501"/>
      <c r="AZ501"/>
      <c r="BA501"/>
      <c r="BB501"/>
      <c r="BC501"/>
      <c r="BD501"/>
    </row>
    <row r="502" spans="1:56">
      <c r="A502" s="182"/>
      <c r="B502" s="182"/>
      <c r="G502"/>
      <c r="H502" s="1020"/>
      <c r="J502"/>
      <c r="K502"/>
      <c r="L502"/>
      <c r="M502"/>
      <c r="O502"/>
      <c r="P502"/>
      <c r="Q502"/>
      <c r="R502"/>
      <c r="T502"/>
      <c r="U502"/>
      <c r="V502"/>
      <c r="W502"/>
      <c r="X502"/>
      <c r="Y502"/>
      <c r="Z502"/>
      <c r="AA502"/>
      <c r="AB502"/>
      <c r="AC502"/>
      <c r="AD502"/>
      <c r="AE502"/>
      <c r="AF502"/>
      <c r="AG502"/>
      <c r="AH502"/>
      <c r="AI502"/>
      <c r="AJ502"/>
      <c r="AK502"/>
      <c r="AL502"/>
      <c r="AM502"/>
      <c r="AN502"/>
      <c r="AO502"/>
      <c r="AP502"/>
      <c r="AQ502"/>
      <c r="AR502"/>
      <c r="AS502"/>
      <c r="AT502"/>
      <c r="AU502"/>
      <c r="AV502"/>
      <c r="AW502"/>
      <c r="AX502"/>
      <c r="AY502"/>
      <c r="AZ502"/>
      <c r="BA502"/>
      <c r="BB502"/>
      <c r="BC502"/>
      <c r="BD502"/>
    </row>
    <row r="503" spans="1:56">
      <c r="A503" s="182"/>
      <c r="B503" s="182"/>
      <c r="G503"/>
      <c r="H503" s="1020"/>
      <c r="J503"/>
      <c r="K503"/>
      <c r="L503"/>
      <c r="M503"/>
      <c r="O503"/>
      <c r="P503"/>
      <c r="Q503"/>
      <c r="R503"/>
      <c r="T503"/>
      <c r="U503"/>
      <c r="V503"/>
      <c r="W503"/>
      <c r="X503"/>
      <c r="Y503"/>
      <c r="Z503"/>
      <c r="AA503"/>
      <c r="AB503"/>
      <c r="AC503"/>
      <c r="AD503"/>
      <c r="AE503"/>
      <c r="AF503"/>
      <c r="AG503"/>
      <c r="AH503"/>
      <c r="AI503"/>
      <c r="AJ503"/>
      <c r="AK503"/>
      <c r="AL503"/>
      <c r="AM503"/>
      <c r="AN503"/>
      <c r="AO503"/>
      <c r="AP503"/>
      <c r="AQ503"/>
      <c r="AR503"/>
      <c r="AS503"/>
      <c r="AT503"/>
      <c r="AU503"/>
      <c r="AV503"/>
      <c r="AW503"/>
      <c r="AX503"/>
      <c r="AY503"/>
      <c r="AZ503"/>
      <c r="BA503"/>
      <c r="BB503"/>
      <c r="BC503"/>
      <c r="BD503"/>
    </row>
    <row r="504" spans="1:56">
      <c r="A504" s="182"/>
      <c r="B504" s="182"/>
      <c r="G504"/>
      <c r="H504" s="1020"/>
      <c r="J504"/>
      <c r="K504"/>
      <c r="L504"/>
      <c r="M504"/>
      <c r="O504"/>
      <c r="P504"/>
      <c r="Q504"/>
      <c r="R504"/>
      <c r="T504"/>
      <c r="U504"/>
      <c r="V504"/>
      <c r="W504"/>
      <c r="X504"/>
      <c r="Y504"/>
      <c r="Z504"/>
      <c r="AA504"/>
      <c r="AB504"/>
      <c r="AC504"/>
      <c r="AD504"/>
      <c r="AE504"/>
      <c r="AF504"/>
      <c r="AG504"/>
      <c r="AH504"/>
      <c r="AI504"/>
      <c r="AJ504"/>
      <c r="AK504"/>
      <c r="AL504"/>
      <c r="AM504"/>
      <c r="AN504"/>
      <c r="AO504"/>
      <c r="AP504"/>
      <c r="AQ504"/>
      <c r="AR504"/>
      <c r="AS504"/>
      <c r="AT504"/>
      <c r="AU504"/>
      <c r="AV504"/>
      <c r="AW504"/>
      <c r="AX504"/>
      <c r="AY504"/>
      <c r="AZ504"/>
      <c r="BA504"/>
      <c r="BB504"/>
      <c r="BC504"/>
      <c r="BD504"/>
    </row>
    <row r="505" spans="1:56">
      <c r="A505" s="182"/>
      <c r="B505" s="182"/>
      <c r="G505"/>
      <c r="H505" s="1020"/>
      <c r="J505"/>
      <c r="K505"/>
      <c r="L505"/>
      <c r="M505"/>
      <c r="O505"/>
      <c r="P505"/>
      <c r="Q505"/>
      <c r="R505"/>
      <c r="T505"/>
      <c r="U505"/>
      <c r="V505"/>
      <c r="W505"/>
      <c r="X505"/>
      <c r="Y505"/>
      <c r="Z505"/>
      <c r="AA505"/>
      <c r="AB505"/>
      <c r="AC505"/>
      <c r="AD505"/>
      <c r="AE505"/>
      <c r="AF505"/>
      <c r="AG505"/>
      <c r="AH505"/>
      <c r="AI505"/>
      <c r="AJ505"/>
      <c r="AK505"/>
      <c r="AL505"/>
      <c r="AM505"/>
      <c r="AN505"/>
      <c r="AO505"/>
      <c r="AP505"/>
      <c r="AQ505"/>
      <c r="AR505"/>
      <c r="AS505"/>
      <c r="AT505"/>
      <c r="AU505"/>
      <c r="AV505"/>
      <c r="AW505"/>
      <c r="AX505"/>
      <c r="AY505"/>
      <c r="AZ505"/>
      <c r="BA505"/>
      <c r="BB505"/>
      <c r="BC505"/>
      <c r="BD505"/>
    </row>
    <row r="506" spans="1:56">
      <c r="A506" s="182"/>
      <c r="B506" s="182"/>
      <c r="G506"/>
      <c r="H506" s="1020"/>
      <c r="J506"/>
      <c r="K506"/>
      <c r="L506"/>
      <c r="M506"/>
      <c r="O506"/>
      <c r="P506"/>
      <c r="Q506"/>
      <c r="R506"/>
      <c r="T506"/>
      <c r="U506"/>
      <c r="V506"/>
      <c r="W506"/>
      <c r="X506"/>
      <c r="Y506"/>
      <c r="Z506"/>
      <c r="AA506"/>
      <c r="AB506"/>
      <c r="AC506"/>
      <c r="AD506"/>
      <c r="AE506"/>
      <c r="AF506"/>
      <c r="AG506"/>
      <c r="AH506"/>
      <c r="AI506"/>
      <c r="AJ506"/>
      <c r="AK506"/>
      <c r="AL506"/>
      <c r="AM506"/>
      <c r="AN506"/>
      <c r="AO506"/>
      <c r="AP506"/>
      <c r="AQ506"/>
      <c r="AR506"/>
      <c r="AS506"/>
      <c r="AT506"/>
      <c r="AU506"/>
      <c r="AV506"/>
      <c r="AW506"/>
      <c r="AX506"/>
      <c r="AY506"/>
      <c r="AZ506"/>
      <c r="BA506"/>
      <c r="BB506"/>
      <c r="BC506"/>
      <c r="BD506"/>
    </row>
    <row r="507" spans="1:56">
      <c r="A507" s="182"/>
      <c r="B507" s="182"/>
      <c r="G507"/>
      <c r="H507" s="1020"/>
      <c r="J507"/>
      <c r="K507"/>
      <c r="L507"/>
      <c r="M507"/>
      <c r="O507"/>
      <c r="P507"/>
      <c r="Q507"/>
      <c r="R507"/>
      <c r="T507"/>
      <c r="U507"/>
      <c r="V507"/>
      <c r="W507"/>
      <c r="X507"/>
      <c r="Y507"/>
      <c r="Z507"/>
      <c r="AA507"/>
      <c r="AB507"/>
      <c r="AC507"/>
      <c r="AD507"/>
      <c r="AE507"/>
      <c r="AF507"/>
      <c r="AG507"/>
      <c r="AH507"/>
      <c r="AI507"/>
      <c r="AJ507"/>
      <c r="AK507"/>
      <c r="AL507"/>
      <c r="AM507"/>
      <c r="AN507"/>
      <c r="AO507"/>
      <c r="AP507"/>
      <c r="AQ507"/>
      <c r="AR507"/>
      <c r="AS507"/>
      <c r="AT507"/>
      <c r="AU507"/>
      <c r="AV507"/>
      <c r="AW507"/>
      <c r="AX507"/>
      <c r="AY507"/>
      <c r="AZ507"/>
      <c r="BA507"/>
      <c r="BB507"/>
      <c r="BC507"/>
      <c r="BD507"/>
    </row>
    <row r="508" spans="1:56">
      <c r="A508" s="182"/>
      <c r="B508" s="182"/>
      <c r="G508"/>
      <c r="H508" s="1020"/>
      <c r="J508"/>
      <c r="K508"/>
      <c r="L508"/>
      <c r="M508"/>
      <c r="O508"/>
      <c r="P508"/>
      <c r="Q508"/>
      <c r="R508"/>
      <c r="T508"/>
      <c r="U508"/>
      <c r="V508"/>
      <c r="W508"/>
      <c r="X508"/>
      <c r="Y508"/>
      <c r="Z508"/>
      <c r="AA508"/>
      <c r="AB508"/>
      <c r="AC508"/>
      <c r="AD508"/>
      <c r="AE508"/>
      <c r="AF508"/>
      <c r="AG508"/>
      <c r="AH508"/>
      <c r="AI508"/>
      <c r="AJ508"/>
      <c r="AK508"/>
      <c r="AL508"/>
      <c r="AM508"/>
      <c r="AN508"/>
      <c r="AO508"/>
      <c r="AP508"/>
      <c r="AQ508"/>
      <c r="AR508"/>
      <c r="AS508"/>
      <c r="AT508"/>
      <c r="AU508"/>
      <c r="AV508"/>
      <c r="AW508"/>
      <c r="AX508"/>
      <c r="AY508"/>
      <c r="AZ508"/>
      <c r="BA508"/>
      <c r="BB508"/>
      <c r="BC508"/>
      <c r="BD508"/>
    </row>
    <row r="509" spans="1:56">
      <c r="A509" s="182"/>
      <c r="B509" s="182"/>
      <c r="G509"/>
      <c r="H509" s="1020"/>
      <c r="J509"/>
      <c r="K509"/>
      <c r="L509"/>
      <c r="M509"/>
      <c r="O509"/>
      <c r="P509"/>
      <c r="Q509"/>
      <c r="R509"/>
      <c r="T509"/>
      <c r="U509"/>
      <c r="V509"/>
      <c r="W509"/>
      <c r="X509"/>
      <c r="Y509"/>
      <c r="Z509"/>
      <c r="AA509"/>
      <c r="AB509"/>
      <c r="AC509"/>
      <c r="AD509"/>
      <c r="AE509"/>
      <c r="AF509"/>
      <c r="AG509"/>
      <c r="AH509"/>
      <c r="AI509"/>
      <c r="AJ509"/>
      <c r="AK509"/>
      <c r="AL509"/>
      <c r="AM509"/>
      <c r="AN509"/>
      <c r="AO509"/>
      <c r="AP509"/>
      <c r="AQ509"/>
      <c r="AR509"/>
      <c r="AS509"/>
      <c r="AT509"/>
      <c r="AU509"/>
      <c r="AV509"/>
      <c r="AW509"/>
      <c r="AX509"/>
      <c r="AY509"/>
      <c r="AZ509"/>
      <c r="BA509"/>
      <c r="BB509"/>
      <c r="BC509"/>
      <c r="BD509"/>
    </row>
    <row r="510" spans="1:56">
      <c r="A510" s="182"/>
      <c r="B510" s="182"/>
      <c r="G510"/>
      <c r="H510" s="1020"/>
      <c r="J510"/>
      <c r="K510"/>
      <c r="L510"/>
      <c r="M510"/>
      <c r="O510"/>
      <c r="P510"/>
      <c r="Q510"/>
      <c r="R510"/>
      <c r="T510"/>
      <c r="U510"/>
      <c r="V510"/>
      <c r="W510"/>
      <c r="X510"/>
      <c r="Y510"/>
      <c r="Z510"/>
      <c r="AA510"/>
      <c r="AB510"/>
      <c r="AC510"/>
      <c r="AD510"/>
      <c r="AE510"/>
      <c r="AF510"/>
      <c r="AG510"/>
      <c r="AH510"/>
      <c r="AI510"/>
      <c r="AJ510"/>
      <c r="AK510"/>
      <c r="AL510"/>
      <c r="AM510"/>
      <c r="AN510"/>
      <c r="AO510"/>
      <c r="AP510"/>
      <c r="AQ510"/>
      <c r="AR510"/>
      <c r="AS510"/>
      <c r="AT510"/>
      <c r="AU510"/>
      <c r="AV510"/>
      <c r="AW510"/>
      <c r="AX510"/>
      <c r="AY510"/>
      <c r="AZ510"/>
      <c r="BA510"/>
      <c r="BB510"/>
      <c r="BC510"/>
      <c r="BD510"/>
    </row>
    <row r="511" spans="1:56">
      <c r="A511" s="182"/>
      <c r="B511" s="182"/>
      <c r="G511"/>
      <c r="H511" s="1020"/>
      <c r="J511"/>
      <c r="K511"/>
      <c r="L511"/>
      <c r="M511"/>
      <c r="O511"/>
      <c r="P511"/>
      <c r="Q511"/>
      <c r="R511"/>
      <c r="T511"/>
      <c r="U511"/>
      <c r="V511"/>
      <c r="W511"/>
      <c r="X511"/>
      <c r="Y511"/>
      <c r="Z511"/>
      <c r="AA511"/>
      <c r="AB511"/>
      <c r="AC511"/>
      <c r="AD511"/>
      <c r="AE511"/>
      <c r="AF511"/>
      <c r="AG511"/>
      <c r="AH511"/>
      <c r="AI511"/>
      <c r="AJ511"/>
      <c r="AK511"/>
      <c r="AL511"/>
      <c r="AM511"/>
      <c r="AN511"/>
      <c r="AO511"/>
      <c r="AP511"/>
      <c r="AQ511"/>
      <c r="AR511"/>
      <c r="AS511"/>
      <c r="AT511"/>
      <c r="AU511"/>
      <c r="AV511"/>
      <c r="AW511"/>
      <c r="AX511"/>
      <c r="AY511"/>
      <c r="AZ511"/>
      <c r="BA511"/>
      <c r="BB511"/>
      <c r="BC511"/>
      <c r="BD511"/>
    </row>
    <row r="512" spans="1:56">
      <c r="A512" s="182"/>
      <c r="B512" s="182"/>
      <c r="G512"/>
      <c r="H512" s="1020"/>
      <c r="J512"/>
      <c r="K512"/>
      <c r="L512"/>
      <c r="M512"/>
      <c r="O512"/>
      <c r="P512"/>
      <c r="Q512"/>
      <c r="R512"/>
      <c r="T512"/>
      <c r="U512"/>
      <c r="V512"/>
      <c r="W512"/>
      <c r="X512"/>
      <c r="Y512"/>
      <c r="Z512"/>
      <c r="AA512"/>
      <c r="AB512"/>
      <c r="AC512"/>
      <c r="AD512"/>
      <c r="AE512"/>
      <c r="AF512"/>
      <c r="AG512"/>
      <c r="AH512"/>
      <c r="AI512"/>
      <c r="AJ512"/>
      <c r="AK512"/>
      <c r="AL512"/>
      <c r="AM512"/>
      <c r="AN512"/>
      <c r="AO512"/>
      <c r="AP512"/>
      <c r="AQ512"/>
      <c r="AR512"/>
      <c r="AS512"/>
      <c r="AT512"/>
      <c r="AU512"/>
      <c r="AV512"/>
      <c r="AW512"/>
      <c r="AX512"/>
      <c r="AY512"/>
      <c r="AZ512"/>
      <c r="BA512"/>
      <c r="BB512"/>
      <c r="BC512"/>
      <c r="BD512"/>
    </row>
    <row r="513" spans="1:56">
      <c r="A513" s="182"/>
      <c r="B513" s="182"/>
      <c r="G513"/>
      <c r="H513" s="1020"/>
      <c r="J513"/>
      <c r="K513"/>
      <c r="L513"/>
      <c r="M513"/>
      <c r="O513"/>
      <c r="P513"/>
      <c r="Q513"/>
      <c r="R513"/>
      <c r="T513"/>
      <c r="U513"/>
      <c r="V513"/>
      <c r="W513"/>
      <c r="X513"/>
      <c r="Y513"/>
      <c r="Z513"/>
      <c r="AA513"/>
      <c r="AB513"/>
      <c r="AC513"/>
      <c r="AD513"/>
      <c r="AE513"/>
      <c r="AF513"/>
      <c r="AG513"/>
      <c r="AH513"/>
      <c r="AI513"/>
      <c r="AJ513"/>
      <c r="AK513"/>
      <c r="AL513"/>
      <c r="AM513"/>
      <c r="AN513"/>
      <c r="AO513"/>
      <c r="AP513"/>
      <c r="AQ513"/>
      <c r="AR513"/>
      <c r="AS513"/>
      <c r="AT513"/>
      <c r="AU513"/>
      <c r="AV513"/>
      <c r="AW513"/>
      <c r="AX513"/>
      <c r="AY513"/>
      <c r="AZ513"/>
      <c r="BA513"/>
      <c r="BB513"/>
      <c r="BC513"/>
      <c r="BD513"/>
    </row>
    <row r="514" spans="1:56">
      <c r="A514" s="182"/>
      <c r="B514" s="182"/>
      <c r="G514"/>
      <c r="H514" s="1020"/>
      <c r="J514"/>
      <c r="K514"/>
      <c r="L514"/>
      <c r="M514"/>
      <c r="O514"/>
      <c r="P514"/>
      <c r="Q514"/>
      <c r="R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row>
    <row r="515" spans="1:56">
      <c r="A515" s="182"/>
      <c r="B515" s="182"/>
      <c r="G515"/>
      <c r="H515" s="1020"/>
      <c r="J515"/>
      <c r="K515"/>
      <c r="L515"/>
      <c r="M515"/>
      <c r="O515"/>
      <c r="P515"/>
      <c r="Q515"/>
      <c r="R515"/>
      <c r="T515"/>
      <c r="U515"/>
      <c r="V515"/>
      <c r="W515"/>
      <c r="X515"/>
      <c r="Y515"/>
      <c r="Z515"/>
      <c r="AA515"/>
      <c r="AB515"/>
      <c r="AC515"/>
      <c r="AD515"/>
      <c r="AE515"/>
      <c r="AF515"/>
      <c r="AG515"/>
      <c r="AH515"/>
      <c r="AI515"/>
      <c r="AJ515"/>
      <c r="AK515"/>
      <c r="AL515"/>
      <c r="AM515"/>
      <c r="AN515"/>
      <c r="AO515"/>
      <c r="AP515"/>
      <c r="AQ515"/>
      <c r="AR515"/>
      <c r="AS515"/>
      <c r="AT515"/>
      <c r="AU515"/>
      <c r="AV515"/>
      <c r="AW515"/>
      <c r="AX515"/>
      <c r="AY515"/>
      <c r="AZ515"/>
      <c r="BA515"/>
      <c r="BB515"/>
      <c r="BC515"/>
      <c r="BD515"/>
    </row>
    <row r="516" spans="1:56">
      <c r="A516" s="182"/>
      <c r="B516" s="182"/>
      <c r="G516"/>
      <c r="H516" s="1020"/>
      <c r="J516"/>
      <c r="K516"/>
      <c r="L516"/>
      <c r="M516"/>
      <c r="O516"/>
      <c r="P516"/>
      <c r="Q516"/>
      <c r="R516"/>
      <c r="T516"/>
      <c r="U516"/>
      <c r="V516"/>
      <c r="W516"/>
      <c r="X516"/>
      <c r="Y516"/>
      <c r="Z516"/>
      <c r="AA516"/>
      <c r="AB516"/>
      <c r="AC516"/>
      <c r="AD516"/>
      <c r="AE516"/>
      <c r="AF516"/>
      <c r="AG516"/>
      <c r="AH516"/>
      <c r="AI516"/>
      <c r="AJ516"/>
      <c r="AK516"/>
      <c r="AL516"/>
      <c r="AM516"/>
      <c r="AN516"/>
      <c r="AO516"/>
      <c r="AP516"/>
      <c r="AQ516"/>
      <c r="AR516"/>
      <c r="AS516"/>
      <c r="AT516"/>
      <c r="AU516"/>
      <c r="AV516"/>
      <c r="AW516"/>
      <c r="AX516"/>
      <c r="AY516"/>
      <c r="AZ516"/>
      <c r="BA516"/>
      <c r="BB516"/>
      <c r="BC516"/>
      <c r="BD516"/>
    </row>
    <row r="517" spans="1:56">
      <c r="A517" s="182"/>
      <c r="B517" s="182"/>
      <c r="G517"/>
      <c r="H517" s="1020"/>
      <c r="J517"/>
      <c r="K517"/>
      <c r="L517"/>
      <c r="M517"/>
      <c r="O517"/>
      <c r="P517"/>
      <c r="Q517"/>
      <c r="R517"/>
      <c r="T517"/>
      <c r="U517"/>
      <c r="V517"/>
      <c r="W517"/>
      <c r="X517"/>
      <c r="Y517"/>
      <c r="Z517"/>
      <c r="AA517"/>
      <c r="AB517"/>
      <c r="AC517"/>
      <c r="AD517"/>
      <c r="AE517"/>
      <c r="AF517"/>
      <c r="AG517"/>
      <c r="AH517"/>
      <c r="AI517"/>
      <c r="AJ517"/>
      <c r="AK517"/>
      <c r="AL517"/>
      <c r="AM517"/>
      <c r="AN517"/>
      <c r="AO517"/>
      <c r="AP517"/>
      <c r="AQ517"/>
      <c r="AR517"/>
      <c r="AS517"/>
      <c r="AT517"/>
      <c r="AU517"/>
      <c r="AV517"/>
      <c r="AW517"/>
      <c r="AX517"/>
      <c r="AY517"/>
      <c r="AZ517"/>
      <c r="BA517"/>
      <c r="BB517"/>
      <c r="BC517"/>
      <c r="BD517"/>
    </row>
    <row r="518" spans="1:56">
      <c r="A518" s="182"/>
      <c r="B518" s="182"/>
      <c r="G518"/>
      <c r="H518" s="1020"/>
      <c r="J518"/>
      <c r="K518"/>
      <c r="L518"/>
      <c r="M518"/>
      <c r="O518"/>
      <c r="P518"/>
      <c r="Q518"/>
      <c r="R518"/>
      <c r="T518"/>
      <c r="U518"/>
      <c r="V518"/>
      <c r="W518"/>
      <c r="X518"/>
      <c r="Y518"/>
      <c r="Z518"/>
      <c r="AA518"/>
      <c r="AB518"/>
      <c r="AC518"/>
      <c r="AD518"/>
      <c r="AE518"/>
      <c r="AF518"/>
      <c r="AG518"/>
      <c r="AH518"/>
      <c r="AI518"/>
      <c r="AJ518"/>
      <c r="AK518"/>
      <c r="AL518"/>
      <c r="AM518"/>
      <c r="AN518"/>
      <c r="AO518"/>
      <c r="AP518"/>
      <c r="AQ518"/>
      <c r="AR518"/>
      <c r="AS518"/>
      <c r="AT518"/>
      <c r="AU518"/>
      <c r="AV518"/>
      <c r="AW518"/>
      <c r="AX518"/>
      <c r="AY518"/>
      <c r="AZ518"/>
      <c r="BA518"/>
      <c r="BB518"/>
      <c r="BC518"/>
      <c r="BD518"/>
    </row>
    <row r="519" spans="1:56">
      <c r="A519" s="182"/>
      <c r="B519" s="182"/>
      <c r="G519"/>
      <c r="H519" s="1020"/>
      <c r="J519"/>
      <c r="K519"/>
      <c r="L519"/>
      <c r="M519"/>
      <c r="O519"/>
      <c r="P519"/>
      <c r="Q519"/>
      <c r="R519"/>
      <c r="T519"/>
      <c r="U519"/>
      <c r="V519"/>
      <c r="W519"/>
      <c r="X519"/>
      <c r="Y519"/>
      <c r="Z519"/>
      <c r="AA519"/>
      <c r="AB519"/>
      <c r="AC519"/>
      <c r="AD519"/>
      <c r="AE519"/>
      <c r="AF519"/>
      <c r="AG519"/>
      <c r="AH519"/>
      <c r="AI519"/>
      <c r="AJ519"/>
      <c r="AK519"/>
      <c r="AL519"/>
      <c r="AM519"/>
      <c r="AN519"/>
      <c r="AO519"/>
      <c r="AP519"/>
      <c r="AQ519"/>
      <c r="AR519"/>
      <c r="AS519"/>
      <c r="AT519"/>
      <c r="AU519"/>
      <c r="AV519"/>
      <c r="AW519"/>
      <c r="AX519"/>
      <c r="AY519"/>
      <c r="AZ519"/>
      <c r="BA519"/>
      <c r="BB519"/>
      <c r="BC519"/>
      <c r="BD519"/>
    </row>
    <row r="520" spans="1:56">
      <c r="A520" s="182"/>
      <c r="B520" s="182"/>
      <c r="G520"/>
      <c r="H520" s="1020"/>
      <c r="J520"/>
      <c r="K520"/>
      <c r="L520"/>
      <c r="M520"/>
      <c r="O520"/>
      <c r="P520"/>
      <c r="Q520"/>
      <c r="R520"/>
      <c r="T520"/>
      <c r="U520"/>
      <c r="V520"/>
      <c r="W520"/>
      <c r="X520"/>
      <c r="Y520"/>
      <c r="Z520"/>
      <c r="AA520"/>
      <c r="AB520"/>
      <c r="AC520"/>
      <c r="AD520"/>
      <c r="AE520"/>
      <c r="AF520"/>
      <c r="AG520"/>
      <c r="AH520"/>
      <c r="AI520"/>
      <c r="AJ520"/>
      <c r="AK520"/>
      <c r="AL520"/>
      <c r="AM520"/>
      <c r="AN520"/>
      <c r="AO520"/>
      <c r="AP520"/>
      <c r="AQ520"/>
      <c r="AR520"/>
      <c r="AS520"/>
      <c r="AT520"/>
      <c r="AU520"/>
      <c r="AV520"/>
      <c r="AW520"/>
      <c r="AX520"/>
      <c r="AY520"/>
      <c r="AZ520"/>
      <c r="BA520"/>
      <c r="BB520"/>
      <c r="BC520"/>
      <c r="BD520"/>
    </row>
    <row r="521" spans="1:56">
      <c r="A521" s="182"/>
      <c r="B521" s="182"/>
      <c r="G521"/>
      <c r="H521" s="1020"/>
      <c r="J521"/>
      <c r="K521"/>
      <c r="L521"/>
      <c r="M521"/>
      <c r="O521"/>
      <c r="P521"/>
      <c r="Q521"/>
      <c r="R521"/>
      <c r="T521"/>
      <c r="U521"/>
      <c r="V521"/>
      <c r="W521"/>
      <c r="X521"/>
      <c r="Y521"/>
      <c r="Z521"/>
      <c r="AA521"/>
      <c r="AB521"/>
      <c r="AC521"/>
      <c r="AD521"/>
      <c r="AE521"/>
      <c r="AF521"/>
      <c r="AG521"/>
      <c r="AH521"/>
      <c r="AI521"/>
      <c r="AJ521"/>
      <c r="AK521"/>
      <c r="AL521"/>
      <c r="AM521"/>
      <c r="AN521"/>
      <c r="AO521"/>
      <c r="AP521"/>
      <c r="AQ521"/>
      <c r="AR521"/>
      <c r="AS521"/>
      <c r="AT521"/>
      <c r="AU521"/>
      <c r="AV521"/>
      <c r="AW521"/>
      <c r="AX521"/>
      <c r="AY521"/>
      <c r="AZ521"/>
      <c r="BA521"/>
      <c r="BB521"/>
      <c r="BC521"/>
      <c r="BD521"/>
    </row>
    <row r="522" spans="1:56">
      <c r="A522" s="182"/>
      <c r="B522" s="182"/>
      <c r="G522"/>
      <c r="H522" s="1020"/>
      <c r="J522"/>
      <c r="K522"/>
      <c r="L522"/>
      <c r="M522"/>
      <c r="O522"/>
      <c r="P522"/>
      <c r="Q522"/>
      <c r="R522"/>
      <c r="T522"/>
      <c r="U522"/>
      <c r="V522"/>
      <c r="W522"/>
      <c r="X522"/>
      <c r="Y522"/>
      <c r="Z522"/>
      <c r="AA522"/>
      <c r="AB522"/>
      <c r="AC522"/>
      <c r="AD522"/>
      <c r="AE522"/>
      <c r="AF522"/>
      <c r="AG522"/>
      <c r="AH522"/>
      <c r="AI522"/>
      <c r="AJ522"/>
      <c r="AK522"/>
      <c r="AL522"/>
      <c r="AM522"/>
      <c r="AN522"/>
      <c r="AO522"/>
      <c r="AP522"/>
      <c r="AQ522"/>
      <c r="AR522"/>
      <c r="AS522"/>
      <c r="AT522"/>
      <c r="AU522"/>
      <c r="AV522"/>
      <c r="AW522"/>
      <c r="AX522"/>
      <c r="AY522"/>
      <c r="AZ522"/>
      <c r="BA522"/>
      <c r="BB522"/>
      <c r="BC522"/>
      <c r="BD522"/>
    </row>
    <row r="523" spans="1:56">
      <c r="A523" s="182"/>
      <c r="B523" s="182"/>
      <c r="G523"/>
      <c r="H523" s="1020"/>
      <c r="J523"/>
      <c r="K523"/>
      <c r="L523"/>
      <c r="M523"/>
      <c r="O523"/>
      <c r="P523"/>
      <c r="Q523"/>
      <c r="R523"/>
      <c r="T523"/>
      <c r="U523"/>
      <c r="V523"/>
      <c r="W523"/>
      <c r="X523"/>
      <c r="Y523"/>
      <c r="Z523"/>
      <c r="AA523"/>
      <c r="AB523"/>
      <c r="AC523"/>
      <c r="AD523"/>
      <c r="AE523"/>
      <c r="AF523"/>
      <c r="AG523"/>
      <c r="AH523"/>
      <c r="AI523"/>
      <c r="AJ523"/>
      <c r="AK523"/>
      <c r="AL523"/>
      <c r="AM523"/>
      <c r="AN523"/>
      <c r="AO523"/>
      <c r="AP523"/>
      <c r="AQ523"/>
      <c r="AR523"/>
      <c r="AS523"/>
      <c r="AT523"/>
      <c r="AU523"/>
      <c r="AV523"/>
      <c r="AW523"/>
      <c r="AX523"/>
      <c r="AY523"/>
      <c r="AZ523"/>
      <c r="BA523"/>
      <c r="BB523"/>
      <c r="BC523"/>
      <c r="BD523"/>
    </row>
    <row r="524" spans="1:56">
      <c r="A524" s="182"/>
      <c r="B524" s="182"/>
      <c r="G524"/>
      <c r="H524" s="1020"/>
      <c r="J524"/>
      <c r="K524"/>
      <c r="L524"/>
      <c r="M524"/>
      <c r="O524"/>
      <c r="P524"/>
      <c r="Q524"/>
      <c r="R524"/>
      <c r="T524"/>
      <c r="U524"/>
      <c r="V524"/>
      <c r="W524"/>
      <c r="X524"/>
      <c r="Y524"/>
      <c r="Z524"/>
      <c r="AA524"/>
      <c r="AB524"/>
      <c r="AC524"/>
      <c r="AD524"/>
      <c r="AE524"/>
      <c r="AF524"/>
      <c r="AG524"/>
      <c r="AH524"/>
      <c r="AI524"/>
      <c r="AJ524"/>
      <c r="AK524"/>
      <c r="AL524"/>
      <c r="AM524"/>
      <c r="AN524"/>
      <c r="AO524"/>
      <c r="AP524"/>
      <c r="AQ524"/>
      <c r="AR524"/>
      <c r="AS524"/>
      <c r="AT524"/>
      <c r="AU524"/>
      <c r="AV524"/>
      <c r="AW524"/>
      <c r="AX524"/>
      <c r="AY524"/>
      <c r="AZ524"/>
      <c r="BA524"/>
      <c r="BB524"/>
      <c r="BC524"/>
      <c r="BD524"/>
    </row>
    <row r="525" spans="1:56">
      <c r="A525" s="182"/>
      <c r="B525" s="182"/>
      <c r="G525"/>
      <c r="H525" s="1020"/>
      <c r="J525"/>
      <c r="K525"/>
      <c r="L525"/>
      <c r="M525"/>
      <c r="O525"/>
      <c r="P525"/>
      <c r="Q525"/>
      <c r="R525"/>
      <c r="T525"/>
      <c r="U525"/>
      <c r="V525"/>
      <c r="W525"/>
      <c r="X525"/>
      <c r="Y525"/>
      <c r="Z525"/>
      <c r="AA525"/>
      <c r="AB525"/>
      <c r="AC525"/>
      <c r="AD525"/>
      <c r="AE525"/>
      <c r="AF525"/>
      <c r="AG525"/>
      <c r="AH525"/>
      <c r="AI525"/>
      <c r="AJ525"/>
      <c r="AK525"/>
      <c r="AL525"/>
      <c r="AM525"/>
      <c r="AN525"/>
      <c r="AO525"/>
      <c r="AP525"/>
      <c r="AQ525"/>
      <c r="AR525"/>
      <c r="AS525"/>
      <c r="AT525"/>
      <c r="AU525"/>
      <c r="AV525"/>
      <c r="AW525"/>
      <c r="AX525"/>
      <c r="AY525"/>
      <c r="AZ525"/>
      <c r="BA525"/>
      <c r="BB525"/>
      <c r="BC525"/>
      <c r="BD525"/>
    </row>
    <row r="526" spans="1:56">
      <c r="A526" s="182"/>
      <c r="B526" s="182"/>
      <c r="G526"/>
      <c r="H526" s="1020"/>
      <c r="J526"/>
      <c r="K526"/>
      <c r="L526"/>
      <c r="M526"/>
      <c r="O526"/>
      <c r="P526"/>
      <c r="Q526"/>
      <c r="R526"/>
      <c r="T526"/>
      <c r="U526"/>
      <c r="V526"/>
      <c r="W526"/>
      <c r="X526"/>
      <c r="Y526"/>
      <c r="Z526"/>
      <c r="AA526"/>
      <c r="AB526"/>
      <c r="AC526"/>
      <c r="AD526"/>
      <c r="AE526"/>
      <c r="AF526"/>
      <c r="AG526"/>
      <c r="AH526"/>
      <c r="AI526"/>
      <c r="AJ526"/>
      <c r="AK526"/>
      <c r="AL526"/>
      <c r="AM526"/>
      <c r="AN526"/>
      <c r="AO526"/>
      <c r="AP526"/>
      <c r="AQ526"/>
      <c r="AR526"/>
      <c r="AS526"/>
      <c r="AT526"/>
      <c r="AU526"/>
      <c r="AV526"/>
      <c r="AW526"/>
      <c r="AX526"/>
      <c r="AY526"/>
      <c r="AZ526"/>
      <c r="BA526"/>
      <c r="BB526"/>
      <c r="BC526"/>
      <c r="BD526"/>
    </row>
    <row r="527" spans="1:56">
      <c r="A527" s="182"/>
      <c r="B527" s="182"/>
      <c r="G527"/>
      <c r="H527" s="1020"/>
      <c r="J527"/>
      <c r="K527"/>
      <c r="L527"/>
      <c r="M527"/>
      <c r="O527"/>
      <c r="P527"/>
      <c r="Q527"/>
      <c r="R527"/>
      <c r="T527"/>
      <c r="U527"/>
      <c r="V527"/>
      <c r="W527"/>
      <c r="X527"/>
      <c r="Y527"/>
      <c r="Z527"/>
      <c r="AA527"/>
      <c r="AB527"/>
      <c r="AC527"/>
      <c r="AD527"/>
      <c r="AE527"/>
      <c r="AF527"/>
      <c r="AG527"/>
      <c r="AH527"/>
      <c r="AI527"/>
      <c r="AJ527"/>
      <c r="AK527"/>
      <c r="AL527"/>
      <c r="AM527"/>
      <c r="AN527"/>
      <c r="AO527"/>
      <c r="AP527"/>
      <c r="AQ527"/>
      <c r="AR527"/>
      <c r="AS527"/>
      <c r="AT527"/>
      <c r="AU527"/>
      <c r="AV527"/>
      <c r="AW527"/>
      <c r="AX527"/>
      <c r="AY527"/>
      <c r="AZ527"/>
      <c r="BA527"/>
      <c r="BB527"/>
      <c r="BC527"/>
      <c r="BD527"/>
    </row>
    <row r="528" spans="1:56">
      <c r="A528" s="182"/>
      <c r="B528" s="182"/>
      <c r="G528"/>
      <c r="H528" s="1020"/>
      <c r="J528"/>
      <c r="K528"/>
      <c r="L528"/>
      <c r="M528"/>
      <c r="O528"/>
      <c r="P528"/>
      <c r="Q528"/>
      <c r="R528"/>
      <c r="T528"/>
      <c r="U528"/>
      <c r="V528"/>
      <c r="W528"/>
      <c r="X528"/>
      <c r="Y528"/>
      <c r="Z528"/>
      <c r="AA528"/>
      <c r="AB528"/>
      <c r="AC528"/>
      <c r="AD528"/>
      <c r="AE528"/>
      <c r="AF528"/>
      <c r="AG528"/>
      <c r="AH528"/>
      <c r="AI528"/>
      <c r="AJ528"/>
      <c r="AK528"/>
      <c r="AL528"/>
      <c r="AM528"/>
      <c r="AN528"/>
      <c r="AO528"/>
      <c r="AP528"/>
      <c r="AQ528"/>
      <c r="AR528"/>
      <c r="AS528"/>
      <c r="AT528"/>
      <c r="AU528"/>
      <c r="AV528"/>
      <c r="AW528"/>
      <c r="AX528"/>
      <c r="AY528"/>
      <c r="AZ528"/>
      <c r="BA528"/>
      <c r="BB528"/>
      <c r="BC528"/>
      <c r="BD528"/>
    </row>
    <row r="529" spans="1:56">
      <c r="A529" s="182"/>
      <c r="B529" s="182"/>
      <c r="G529"/>
      <c r="H529" s="1020"/>
      <c r="J529"/>
      <c r="K529"/>
      <c r="L529"/>
      <c r="M529"/>
      <c r="O529"/>
      <c r="P529"/>
      <c r="Q529"/>
      <c r="R529"/>
      <c r="T529"/>
      <c r="U529"/>
      <c r="V529"/>
      <c r="W529"/>
      <c r="X529"/>
      <c r="Y529"/>
      <c r="Z529"/>
      <c r="AA529"/>
      <c r="AB529"/>
      <c r="AC529"/>
      <c r="AD529"/>
      <c r="AE529"/>
      <c r="AF529"/>
      <c r="AG529"/>
      <c r="AH529"/>
      <c r="AI529"/>
      <c r="AJ529"/>
      <c r="AK529"/>
      <c r="AL529"/>
      <c r="AM529"/>
      <c r="AN529"/>
      <c r="AO529"/>
      <c r="AP529"/>
      <c r="AQ529"/>
      <c r="AR529"/>
      <c r="AS529"/>
      <c r="AT529"/>
      <c r="AU529"/>
      <c r="AV529"/>
      <c r="AW529"/>
      <c r="AX529"/>
      <c r="AY529"/>
      <c r="AZ529"/>
      <c r="BA529"/>
      <c r="BB529"/>
      <c r="BC529"/>
      <c r="BD529"/>
    </row>
    <row r="530" spans="1:56">
      <c r="A530" s="182"/>
      <c r="B530" s="182"/>
      <c r="G530"/>
      <c r="H530" s="1020"/>
      <c r="J530"/>
      <c r="K530"/>
      <c r="L530"/>
      <c r="M530"/>
      <c r="O530"/>
      <c r="P530"/>
      <c r="Q530"/>
      <c r="R530"/>
      <c r="T530"/>
      <c r="U530"/>
      <c r="V530"/>
      <c r="W530"/>
      <c r="X530"/>
      <c r="Y530"/>
      <c r="Z530"/>
      <c r="AA530"/>
      <c r="AB530"/>
      <c r="AC530"/>
      <c r="AD530"/>
      <c r="AE530"/>
      <c r="AF530"/>
      <c r="AG530"/>
      <c r="AH530"/>
      <c r="AI530"/>
      <c r="AJ530"/>
      <c r="AK530"/>
      <c r="AL530"/>
      <c r="AM530"/>
      <c r="AN530"/>
      <c r="AO530"/>
      <c r="AP530"/>
      <c r="AQ530"/>
      <c r="AR530"/>
      <c r="AS530"/>
      <c r="AT530"/>
      <c r="AU530"/>
      <c r="AV530"/>
      <c r="AW530"/>
      <c r="AX530"/>
      <c r="AY530"/>
      <c r="AZ530"/>
      <c r="BA530"/>
      <c r="BB530"/>
      <c r="BC530"/>
      <c r="BD530"/>
    </row>
    <row r="531" spans="1:56">
      <c r="A531" s="182"/>
      <c r="B531" s="182"/>
      <c r="G531"/>
      <c r="H531" s="1020"/>
      <c r="J531"/>
      <c r="K531"/>
      <c r="L531"/>
      <c r="M531"/>
      <c r="O531"/>
      <c r="P531"/>
      <c r="Q531"/>
      <c r="R531"/>
      <c r="T531"/>
      <c r="U531"/>
      <c r="V531"/>
      <c r="W531"/>
      <c r="X531"/>
      <c r="Y531"/>
      <c r="Z531"/>
      <c r="AA531"/>
      <c r="AB531"/>
      <c r="AC531"/>
      <c r="AD531"/>
      <c r="AE531"/>
      <c r="AF531"/>
      <c r="AG531"/>
      <c r="AH531"/>
      <c r="AI531"/>
      <c r="AJ531"/>
      <c r="AK531"/>
      <c r="AL531"/>
      <c r="AM531"/>
      <c r="AN531"/>
      <c r="AO531"/>
      <c r="AP531"/>
      <c r="AQ531"/>
      <c r="AR531"/>
      <c r="AS531"/>
      <c r="AT531"/>
      <c r="AU531"/>
      <c r="AV531"/>
      <c r="AW531"/>
      <c r="AX531"/>
      <c r="AY531"/>
      <c r="AZ531"/>
      <c r="BA531"/>
      <c r="BB531"/>
      <c r="BC531"/>
      <c r="BD531"/>
    </row>
    <row r="532" spans="1:56">
      <c r="A532" s="182"/>
      <c r="B532" s="182"/>
      <c r="G532"/>
      <c r="H532" s="1020"/>
      <c r="J532"/>
      <c r="K532"/>
      <c r="L532"/>
      <c r="M532"/>
      <c r="O532"/>
      <c r="P532"/>
      <c r="Q532"/>
      <c r="R532"/>
      <c r="T532"/>
      <c r="U532"/>
      <c r="V532"/>
      <c r="W532"/>
      <c r="X532"/>
      <c r="Y532"/>
      <c r="Z532"/>
      <c r="AA532"/>
      <c r="AB532"/>
      <c r="AC532"/>
      <c r="AD532"/>
      <c r="AE532"/>
      <c r="AF532"/>
      <c r="AG532"/>
      <c r="AH532"/>
      <c r="AI532"/>
      <c r="AJ532"/>
      <c r="AK532"/>
      <c r="AL532"/>
      <c r="AM532"/>
      <c r="AN532"/>
      <c r="AO532"/>
      <c r="AP532"/>
      <c r="AQ532"/>
      <c r="AR532"/>
      <c r="AS532"/>
      <c r="AT532"/>
      <c r="AU532"/>
      <c r="AV532"/>
      <c r="AW532"/>
      <c r="AX532"/>
      <c r="AY532"/>
      <c r="AZ532"/>
      <c r="BA532"/>
      <c r="BB532"/>
      <c r="BC532"/>
      <c r="BD532"/>
    </row>
    <row r="533" spans="1:56">
      <c r="A533" s="182"/>
      <c r="B533" s="182"/>
      <c r="G533"/>
      <c r="H533" s="1020"/>
      <c r="J533"/>
      <c r="K533"/>
      <c r="L533"/>
      <c r="M533"/>
      <c r="O533"/>
      <c r="P533"/>
      <c r="Q533"/>
      <c r="R533"/>
      <c r="T533"/>
      <c r="U533"/>
      <c r="V533"/>
      <c r="W533"/>
      <c r="X533"/>
      <c r="Y533"/>
      <c r="Z533"/>
      <c r="AA533"/>
      <c r="AB533"/>
      <c r="AC533"/>
      <c r="AD533"/>
      <c r="AE533"/>
      <c r="AF533"/>
      <c r="AG533"/>
      <c r="AH533"/>
      <c r="AI533"/>
      <c r="AJ533"/>
      <c r="AK533"/>
      <c r="AL533"/>
      <c r="AM533"/>
      <c r="AN533"/>
      <c r="AO533"/>
      <c r="AP533"/>
      <c r="AQ533"/>
      <c r="AR533"/>
      <c r="AS533"/>
      <c r="AT533"/>
      <c r="AU533"/>
      <c r="AV533"/>
      <c r="AW533"/>
      <c r="AX533"/>
      <c r="AY533"/>
      <c r="AZ533"/>
      <c r="BA533"/>
      <c r="BB533"/>
      <c r="BC533"/>
      <c r="BD533"/>
    </row>
    <row r="534" spans="1:56">
      <c r="A534" s="182"/>
      <c r="B534" s="182"/>
      <c r="G534"/>
      <c r="H534" s="1020"/>
      <c r="J534"/>
      <c r="K534"/>
      <c r="L534"/>
      <c r="M534"/>
      <c r="O534"/>
      <c r="P534"/>
      <c r="Q534"/>
      <c r="R534"/>
      <c r="T534"/>
      <c r="U534"/>
      <c r="V534"/>
      <c r="W534"/>
      <c r="X534"/>
      <c r="Y534"/>
      <c r="Z534"/>
      <c r="AA534"/>
      <c r="AB534"/>
      <c r="AC534"/>
      <c r="AD534"/>
      <c r="AE534"/>
      <c r="AF534"/>
      <c r="AG534"/>
      <c r="AH534"/>
      <c r="AI534"/>
      <c r="AJ534"/>
      <c r="AK534"/>
      <c r="AL534"/>
      <c r="AM534"/>
      <c r="AN534"/>
      <c r="AO534"/>
      <c r="AP534"/>
      <c r="AQ534"/>
      <c r="AR534"/>
      <c r="AS534"/>
      <c r="AT534"/>
      <c r="AU534"/>
      <c r="AV534"/>
      <c r="AW534"/>
      <c r="AX534"/>
      <c r="AY534"/>
      <c r="AZ534"/>
      <c r="BA534"/>
      <c r="BB534"/>
      <c r="BC534"/>
      <c r="BD534"/>
    </row>
    <row r="535" spans="1:56">
      <c r="A535" s="182"/>
      <c r="B535" s="182"/>
      <c r="G535"/>
      <c r="H535" s="1020"/>
      <c r="J535"/>
      <c r="K535"/>
      <c r="L535"/>
      <c r="M535"/>
      <c r="O535"/>
      <c r="P535"/>
      <c r="Q535"/>
      <c r="R535"/>
      <c r="T535"/>
      <c r="U535"/>
      <c r="V535"/>
      <c r="W535"/>
      <c r="X535"/>
      <c r="Y535"/>
      <c r="Z535"/>
      <c r="AA535"/>
      <c r="AB535"/>
      <c r="AC535"/>
      <c r="AD535"/>
      <c r="AE535"/>
      <c r="AF535"/>
      <c r="AG535"/>
      <c r="AH535"/>
      <c r="AI535"/>
      <c r="AJ535"/>
      <c r="AK535"/>
      <c r="AL535"/>
      <c r="AM535"/>
      <c r="AN535"/>
      <c r="AO535"/>
      <c r="AP535"/>
      <c r="AQ535"/>
      <c r="AR535"/>
      <c r="AS535"/>
      <c r="AT535"/>
      <c r="AU535"/>
      <c r="AV535"/>
      <c r="AW535"/>
      <c r="AX535"/>
      <c r="AY535"/>
      <c r="AZ535"/>
      <c r="BA535"/>
      <c r="BB535"/>
      <c r="BC535"/>
      <c r="BD535"/>
    </row>
    <row r="536" spans="1:56">
      <c r="A536" s="182"/>
      <c r="B536" s="182"/>
      <c r="G536"/>
      <c r="H536" s="1020"/>
      <c r="J536"/>
      <c r="K536"/>
      <c r="L536"/>
      <c r="M536"/>
      <c r="O536"/>
      <c r="P536"/>
      <c r="Q536"/>
      <c r="R536"/>
      <c r="T536"/>
      <c r="U536"/>
      <c r="V536"/>
      <c r="W536"/>
      <c r="X536"/>
      <c r="Y536"/>
      <c r="Z536"/>
      <c r="AA536"/>
      <c r="AB536"/>
      <c r="AC536"/>
      <c r="AD536"/>
      <c r="AE536"/>
      <c r="AF536"/>
      <c r="AG536"/>
      <c r="AH536"/>
      <c r="AI536"/>
      <c r="AJ536"/>
      <c r="AK536"/>
      <c r="AL536"/>
      <c r="AM536"/>
      <c r="AN536"/>
      <c r="AO536"/>
      <c r="AP536"/>
      <c r="AQ536"/>
      <c r="AR536"/>
      <c r="AS536"/>
      <c r="AT536"/>
      <c r="AU536"/>
      <c r="AV536"/>
      <c r="AW536"/>
      <c r="AX536"/>
      <c r="AY536"/>
      <c r="AZ536"/>
      <c r="BA536"/>
      <c r="BB536"/>
      <c r="BC536"/>
      <c r="BD536"/>
    </row>
    <row r="537" spans="1:56">
      <c r="A537" s="182"/>
      <c r="B537" s="182"/>
      <c r="G537"/>
      <c r="H537" s="1020"/>
      <c r="J537"/>
      <c r="K537"/>
      <c r="L537"/>
      <c r="M537"/>
      <c r="O537"/>
      <c r="P537"/>
      <c r="Q537"/>
      <c r="R537"/>
      <c r="T537"/>
      <c r="U537"/>
      <c r="V537"/>
      <c r="W537"/>
      <c r="X537"/>
      <c r="Y537"/>
      <c r="Z537"/>
      <c r="AA537"/>
      <c r="AB537"/>
      <c r="AC537"/>
      <c r="AD537"/>
      <c r="AE537"/>
      <c r="AF537"/>
      <c r="AG537"/>
      <c r="AH537"/>
      <c r="AI537"/>
      <c r="AJ537"/>
      <c r="AK537"/>
      <c r="AL537"/>
      <c r="AM537"/>
      <c r="AN537"/>
      <c r="AO537"/>
      <c r="AP537"/>
      <c r="AQ537"/>
      <c r="AR537"/>
      <c r="AS537"/>
      <c r="AT537"/>
      <c r="AU537"/>
      <c r="AV537"/>
      <c r="AW537"/>
      <c r="AX537"/>
      <c r="AY537"/>
      <c r="AZ537"/>
      <c r="BA537"/>
      <c r="BB537"/>
      <c r="BC537"/>
      <c r="BD537"/>
    </row>
    <row r="538" spans="1:56">
      <c r="A538" s="182"/>
      <c r="B538" s="182"/>
      <c r="G538"/>
      <c r="H538" s="1020"/>
      <c r="J538"/>
      <c r="K538"/>
      <c r="L538"/>
      <c r="M538"/>
      <c r="O538"/>
      <c r="P538"/>
      <c r="Q538"/>
      <c r="R538"/>
      <c r="T538"/>
      <c r="U538"/>
      <c r="V538"/>
      <c r="W538"/>
      <c r="X538"/>
      <c r="Y538"/>
      <c r="Z538"/>
      <c r="AA538"/>
      <c r="AB538"/>
      <c r="AC538"/>
      <c r="AD538"/>
      <c r="AE538"/>
      <c r="AF538"/>
      <c r="AG538"/>
      <c r="AH538"/>
      <c r="AI538"/>
      <c r="AJ538"/>
      <c r="AK538"/>
      <c r="AL538"/>
      <c r="AM538"/>
      <c r="AN538"/>
      <c r="AO538"/>
      <c r="AP538"/>
      <c r="AQ538"/>
      <c r="AR538"/>
      <c r="AS538"/>
      <c r="AT538"/>
      <c r="AU538"/>
      <c r="AV538"/>
      <c r="AW538"/>
      <c r="AX538"/>
      <c r="AY538"/>
      <c r="AZ538"/>
      <c r="BA538"/>
      <c r="BB538"/>
      <c r="BC538"/>
      <c r="BD538"/>
    </row>
    <row r="539" spans="1:56">
      <c r="A539" s="182"/>
      <c r="B539" s="182"/>
      <c r="G539"/>
      <c r="H539" s="1020"/>
      <c r="J539"/>
      <c r="K539"/>
      <c r="L539"/>
      <c r="M539"/>
      <c r="O539"/>
      <c r="P539"/>
      <c r="Q539"/>
      <c r="R539"/>
      <c r="T539"/>
      <c r="U539"/>
      <c r="V539"/>
      <c r="W539"/>
      <c r="X539"/>
      <c r="Y539"/>
      <c r="Z539"/>
      <c r="AA539"/>
      <c r="AB539"/>
      <c r="AC539"/>
      <c r="AD539"/>
      <c r="AE539"/>
      <c r="AF539"/>
      <c r="AG539"/>
      <c r="AH539"/>
      <c r="AI539"/>
      <c r="AJ539"/>
      <c r="AK539"/>
      <c r="AL539"/>
      <c r="AM539"/>
      <c r="AN539"/>
      <c r="AO539"/>
      <c r="AP539"/>
      <c r="AQ539"/>
      <c r="AR539"/>
      <c r="AS539"/>
      <c r="AT539"/>
      <c r="AU539"/>
      <c r="AV539"/>
      <c r="AW539"/>
      <c r="AX539"/>
      <c r="AY539"/>
      <c r="AZ539"/>
      <c r="BA539"/>
      <c r="BB539"/>
      <c r="BC539"/>
      <c r="BD539"/>
    </row>
    <row r="540" spans="1:56">
      <c r="A540" s="182"/>
      <c r="B540" s="182"/>
      <c r="G540"/>
      <c r="H540" s="1020"/>
      <c r="J540"/>
      <c r="K540"/>
      <c r="L540"/>
      <c r="M540"/>
      <c r="O540"/>
      <c r="P540"/>
      <c r="Q540"/>
      <c r="R540"/>
      <c r="T540"/>
      <c r="U540"/>
      <c r="V540"/>
      <c r="W540"/>
      <c r="X540"/>
      <c r="Y540"/>
      <c r="Z540"/>
      <c r="AA540"/>
      <c r="AB540"/>
      <c r="AC540"/>
      <c r="AD540"/>
      <c r="AE540"/>
      <c r="AF540"/>
      <c r="AG540"/>
      <c r="AH540"/>
      <c r="AI540"/>
      <c r="AJ540"/>
      <c r="AK540"/>
      <c r="AL540"/>
      <c r="AM540"/>
      <c r="AN540"/>
      <c r="AO540"/>
      <c r="AP540"/>
      <c r="AQ540"/>
      <c r="AR540"/>
      <c r="AS540"/>
      <c r="AT540"/>
      <c r="AU540"/>
      <c r="AV540"/>
      <c r="AW540"/>
      <c r="AX540"/>
      <c r="AY540"/>
      <c r="AZ540"/>
      <c r="BA540"/>
      <c r="BB540"/>
      <c r="BC540"/>
      <c r="BD540"/>
    </row>
    <row r="541" spans="1:56">
      <c r="A541" s="182"/>
      <c r="B541" s="182"/>
      <c r="G541"/>
      <c r="H541" s="1020"/>
      <c r="J541"/>
      <c r="K541"/>
      <c r="L541"/>
      <c r="M541"/>
      <c r="O541"/>
      <c r="P541"/>
      <c r="Q541"/>
      <c r="R541"/>
      <c r="T541"/>
      <c r="U541"/>
      <c r="V541"/>
      <c r="W541"/>
      <c r="X541"/>
      <c r="Y541"/>
      <c r="Z541"/>
      <c r="AA541"/>
      <c r="AB541"/>
      <c r="AC541"/>
      <c r="AD541"/>
      <c r="AE541"/>
      <c r="AF541"/>
      <c r="AG541"/>
      <c r="AH541"/>
      <c r="AI541"/>
      <c r="AJ541"/>
      <c r="AK541"/>
      <c r="AL541"/>
      <c r="AM541"/>
      <c r="AN541"/>
      <c r="AO541"/>
      <c r="AP541"/>
      <c r="AQ541"/>
      <c r="AR541"/>
      <c r="AS541"/>
      <c r="AT541"/>
      <c r="AU541"/>
      <c r="AV541"/>
      <c r="AW541"/>
      <c r="AX541"/>
      <c r="AY541"/>
      <c r="AZ541"/>
      <c r="BA541"/>
      <c r="BB541"/>
      <c r="BC541"/>
      <c r="BD541"/>
    </row>
    <row r="542" spans="1:56">
      <c r="A542" s="182"/>
      <c r="B542" s="182"/>
      <c r="G542"/>
      <c r="H542" s="1020"/>
      <c r="J542"/>
      <c r="K542"/>
      <c r="L542"/>
      <c r="M542"/>
      <c r="O542"/>
      <c r="P542"/>
      <c r="Q542"/>
      <c r="R542"/>
      <c r="T542"/>
      <c r="U542"/>
      <c r="V542"/>
      <c r="W542"/>
      <c r="X542"/>
      <c r="Y542"/>
      <c r="Z542"/>
      <c r="AA542"/>
      <c r="AB542"/>
      <c r="AC542"/>
      <c r="AD542"/>
      <c r="AE542"/>
      <c r="AF542"/>
      <c r="AG542"/>
      <c r="AH542"/>
      <c r="AI542"/>
      <c r="AJ542"/>
      <c r="AK542"/>
      <c r="AL542"/>
      <c r="AM542"/>
      <c r="AN542"/>
      <c r="AO542"/>
      <c r="AP542"/>
      <c r="AQ542"/>
      <c r="AR542"/>
      <c r="AS542"/>
      <c r="AT542"/>
      <c r="AU542"/>
      <c r="AV542"/>
      <c r="AW542"/>
      <c r="AX542"/>
      <c r="AY542"/>
      <c r="AZ542"/>
      <c r="BA542"/>
      <c r="BB542"/>
      <c r="BC542"/>
      <c r="BD542"/>
    </row>
    <row r="543" spans="1:56">
      <c r="A543" s="182"/>
      <c r="B543" s="182"/>
      <c r="G543"/>
      <c r="H543" s="1020"/>
      <c r="J543"/>
      <c r="K543"/>
      <c r="L543"/>
      <c r="M543"/>
      <c r="O543"/>
      <c r="P543"/>
      <c r="Q543"/>
      <c r="R543"/>
      <c r="T543"/>
      <c r="U543"/>
      <c r="V543"/>
      <c r="W543"/>
      <c r="X543"/>
      <c r="Y543"/>
      <c r="Z543"/>
      <c r="AA543"/>
      <c r="AB543"/>
      <c r="AC543"/>
      <c r="AD543"/>
      <c r="AE543"/>
      <c r="AF543"/>
      <c r="AG543"/>
      <c r="AH543"/>
      <c r="AI543"/>
      <c r="AJ543"/>
      <c r="AK543"/>
      <c r="AL543"/>
      <c r="AM543"/>
      <c r="AN543"/>
      <c r="AO543"/>
      <c r="AP543"/>
      <c r="AQ543"/>
      <c r="AR543"/>
      <c r="AS543"/>
      <c r="AT543"/>
      <c r="AU543"/>
      <c r="AV543"/>
      <c r="AW543"/>
      <c r="AX543"/>
      <c r="AY543"/>
      <c r="AZ543"/>
      <c r="BA543"/>
      <c r="BB543"/>
      <c r="BC543"/>
      <c r="BD543"/>
    </row>
    <row r="544" spans="1:56">
      <c r="A544" s="182"/>
      <c r="B544" s="182"/>
      <c r="G544"/>
      <c r="H544" s="1020"/>
      <c r="J544"/>
      <c r="K544"/>
      <c r="L544"/>
      <c r="M544"/>
      <c r="O544"/>
      <c r="P544"/>
      <c r="Q544"/>
      <c r="R544"/>
      <c r="T544"/>
      <c r="U544"/>
      <c r="V544"/>
      <c r="W544"/>
      <c r="X544"/>
      <c r="Y544"/>
      <c r="Z544"/>
      <c r="AA544"/>
      <c r="AB544"/>
      <c r="AC544"/>
      <c r="AD544"/>
      <c r="AE544"/>
      <c r="AF544"/>
      <c r="AG544"/>
      <c r="AH544"/>
      <c r="AI544"/>
      <c r="AJ544"/>
      <c r="AK544"/>
      <c r="AL544"/>
      <c r="AM544"/>
      <c r="AN544"/>
      <c r="AO544"/>
      <c r="AP544"/>
      <c r="AQ544"/>
      <c r="AR544"/>
      <c r="AS544"/>
      <c r="AT544"/>
      <c r="AU544"/>
      <c r="AV544"/>
      <c r="AW544"/>
      <c r="AX544"/>
      <c r="AY544"/>
      <c r="AZ544"/>
      <c r="BA544"/>
      <c r="BB544"/>
      <c r="BC544"/>
      <c r="BD544"/>
    </row>
    <row r="545" spans="1:56">
      <c r="A545" s="182"/>
      <c r="B545" s="182"/>
      <c r="G545"/>
      <c r="H545" s="1020"/>
      <c r="J545"/>
      <c r="K545"/>
      <c r="L545"/>
      <c r="M545"/>
      <c r="O545"/>
      <c r="P545"/>
      <c r="Q545"/>
      <c r="R545"/>
      <c r="T545"/>
      <c r="U545"/>
      <c r="V545"/>
      <c r="W545"/>
      <c r="X545"/>
      <c r="Y545"/>
      <c r="Z545"/>
      <c r="AA545"/>
      <c r="AB545"/>
      <c r="AC545"/>
      <c r="AD545"/>
      <c r="AE545"/>
      <c r="AF545"/>
      <c r="AG545"/>
      <c r="AH545"/>
      <c r="AI545"/>
      <c r="AJ545"/>
      <c r="AK545"/>
      <c r="AL545"/>
      <c r="AM545"/>
      <c r="AN545"/>
      <c r="AO545"/>
      <c r="AP545"/>
      <c r="AQ545"/>
      <c r="AR545"/>
      <c r="AS545"/>
      <c r="AT545"/>
      <c r="AU545"/>
      <c r="AV545"/>
      <c r="AW545"/>
      <c r="AX545"/>
      <c r="AY545"/>
      <c r="AZ545"/>
      <c r="BA545"/>
      <c r="BB545"/>
      <c r="BC545"/>
      <c r="BD545"/>
    </row>
    <row r="546" spans="1:56">
      <c r="A546" s="182"/>
      <c r="B546" s="182"/>
      <c r="G546"/>
      <c r="H546" s="1020"/>
      <c r="J546"/>
      <c r="K546"/>
      <c r="L546"/>
      <c r="M546"/>
      <c r="O546"/>
      <c r="P546"/>
      <c r="Q546"/>
      <c r="R546"/>
      <c r="T546"/>
      <c r="U546"/>
      <c r="V546"/>
      <c r="W546"/>
      <c r="X546"/>
      <c r="Y546"/>
      <c r="Z546"/>
      <c r="AA546"/>
      <c r="AB546"/>
      <c r="AC546"/>
      <c r="AD546"/>
      <c r="AE546"/>
      <c r="AF546"/>
      <c r="AG546"/>
      <c r="AH546"/>
      <c r="AI546"/>
      <c r="AJ546"/>
      <c r="AK546"/>
      <c r="AL546"/>
      <c r="AM546"/>
      <c r="AN546"/>
      <c r="AO546"/>
      <c r="AP546"/>
      <c r="AQ546"/>
      <c r="AR546"/>
      <c r="AS546"/>
      <c r="AT546"/>
      <c r="AU546"/>
      <c r="AV546"/>
      <c r="AW546"/>
      <c r="AX546"/>
      <c r="AY546"/>
      <c r="AZ546"/>
      <c r="BA546"/>
      <c r="BB546"/>
      <c r="BC546"/>
      <c r="BD546"/>
    </row>
    <row r="547" spans="1:56">
      <c r="A547" s="182"/>
      <c r="B547" s="182"/>
      <c r="G547"/>
      <c r="H547" s="1020"/>
      <c r="J547"/>
      <c r="K547"/>
      <c r="L547"/>
      <c r="M547"/>
      <c r="O547"/>
      <c r="P547"/>
      <c r="Q547"/>
      <c r="R547"/>
      <c r="T547"/>
      <c r="U547"/>
      <c r="V547"/>
      <c r="W547"/>
      <c r="X547"/>
      <c r="Y547"/>
      <c r="Z547"/>
      <c r="AA547"/>
      <c r="AB547"/>
      <c r="AC547"/>
      <c r="AD547"/>
      <c r="AE547"/>
      <c r="AF547"/>
      <c r="AG547"/>
      <c r="AH547"/>
      <c r="AI547"/>
      <c r="AJ547"/>
      <c r="AK547"/>
      <c r="AL547"/>
      <c r="AM547"/>
      <c r="AN547"/>
      <c r="AO547"/>
      <c r="AP547"/>
      <c r="AQ547"/>
      <c r="AR547"/>
      <c r="AS547"/>
      <c r="AT547"/>
      <c r="AU547"/>
      <c r="AV547"/>
      <c r="AW547"/>
      <c r="AX547"/>
      <c r="AY547"/>
      <c r="AZ547"/>
      <c r="BA547"/>
      <c r="BB547"/>
      <c r="BC547"/>
      <c r="BD547"/>
    </row>
    <row r="548" spans="1:56">
      <c r="A548" s="182"/>
      <c r="B548" s="182"/>
      <c r="G548"/>
      <c r="H548" s="1020"/>
      <c r="J548"/>
      <c r="K548"/>
      <c r="L548"/>
      <c r="M548"/>
      <c r="O548"/>
      <c r="P548"/>
      <c r="Q548"/>
      <c r="R548"/>
      <c r="T548"/>
      <c r="U548"/>
      <c r="V548"/>
      <c r="W548"/>
      <c r="X548"/>
      <c r="Y548"/>
      <c r="Z548"/>
      <c r="AA548"/>
      <c r="AB548"/>
      <c r="AC548"/>
      <c r="AD548"/>
      <c r="AE548"/>
      <c r="AF548"/>
      <c r="AG548"/>
      <c r="AH548"/>
      <c r="AI548"/>
      <c r="AJ548"/>
      <c r="AK548"/>
      <c r="AL548"/>
      <c r="AM548"/>
      <c r="AN548"/>
      <c r="AO548"/>
      <c r="AP548"/>
      <c r="AQ548"/>
      <c r="AR548"/>
      <c r="AS548"/>
      <c r="AT548"/>
      <c r="AU548"/>
      <c r="AV548"/>
      <c r="AW548"/>
      <c r="AX548"/>
      <c r="AY548"/>
      <c r="AZ548"/>
      <c r="BA548"/>
      <c r="BB548"/>
      <c r="BC548"/>
      <c r="BD548"/>
    </row>
    <row r="549" spans="1:56">
      <c r="A549" s="182"/>
      <c r="B549" s="182"/>
      <c r="G549"/>
      <c r="H549" s="1020"/>
      <c r="J549"/>
      <c r="K549"/>
      <c r="L549"/>
      <c r="M549"/>
      <c r="O549"/>
      <c r="P549"/>
      <c r="Q549"/>
      <c r="R549"/>
      <c r="T549"/>
      <c r="U549"/>
      <c r="V549"/>
      <c r="W549"/>
      <c r="X549"/>
      <c r="Y549"/>
      <c r="Z549"/>
      <c r="AA549"/>
      <c r="AB549"/>
      <c r="AC549"/>
      <c r="AD549"/>
      <c r="AE549"/>
      <c r="AF549"/>
      <c r="AG549"/>
      <c r="AH549"/>
      <c r="AI549"/>
      <c r="AJ549"/>
      <c r="AK549"/>
      <c r="AL549"/>
      <c r="AM549"/>
      <c r="AN549"/>
      <c r="AO549"/>
      <c r="AP549"/>
      <c r="AQ549"/>
      <c r="AR549"/>
      <c r="AS549"/>
      <c r="AT549"/>
      <c r="AU549"/>
      <c r="AV549"/>
      <c r="AW549"/>
      <c r="AX549"/>
      <c r="AY549"/>
      <c r="AZ549"/>
      <c r="BA549"/>
      <c r="BB549"/>
      <c r="BC549"/>
      <c r="BD549"/>
    </row>
    <row r="550" spans="1:56">
      <c r="A550" s="182"/>
      <c r="B550" s="182"/>
      <c r="G550"/>
      <c r="H550" s="1020"/>
      <c r="J550"/>
      <c r="K550"/>
      <c r="L550"/>
      <c r="M550"/>
      <c r="O550"/>
      <c r="P550"/>
      <c r="Q550"/>
      <c r="R550"/>
      <c r="T550"/>
      <c r="U550"/>
      <c r="V550"/>
      <c r="W550"/>
      <c r="X550"/>
      <c r="Y550"/>
      <c r="Z550"/>
      <c r="AA550"/>
      <c r="AB550"/>
      <c r="AC550"/>
      <c r="AD550"/>
      <c r="AE550"/>
      <c r="AF550"/>
      <c r="AG550"/>
      <c r="AH550"/>
      <c r="AI550"/>
      <c r="AJ550"/>
      <c r="AK550"/>
      <c r="AL550"/>
      <c r="AM550"/>
      <c r="AN550"/>
      <c r="AO550"/>
      <c r="AP550"/>
      <c r="AQ550"/>
      <c r="AR550"/>
      <c r="AS550"/>
      <c r="AT550"/>
      <c r="AU550"/>
      <c r="AV550"/>
      <c r="AW550"/>
      <c r="AX550"/>
      <c r="AY550"/>
      <c r="AZ550"/>
      <c r="BA550"/>
      <c r="BB550"/>
      <c r="BC550"/>
      <c r="BD550"/>
    </row>
    <row r="551" spans="1:56">
      <c r="A551" s="182"/>
      <c r="B551" s="182"/>
      <c r="G551"/>
      <c r="H551" s="1020"/>
      <c r="J551"/>
      <c r="K551"/>
      <c r="L551"/>
      <c r="M551"/>
      <c r="O551"/>
      <c r="P551"/>
      <c r="Q551"/>
      <c r="R551"/>
      <c r="T551"/>
      <c r="U551"/>
      <c r="V551"/>
      <c r="W551"/>
      <c r="X551"/>
      <c r="Y551"/>
      <c r="Z551"/>
      <c r="AA551"/>
      <c r="AB551"/>
      <c r="AC551"/>
      <c r="AD551"/>
      <c r="AE551"/>
      <c r="AF551"/>
      <c r="AG551"/>
      <c r="AH551"/>
      <c r="AI551"/>
      <c r="AJ551"/>
      <c r="AK551"/>
      <c r="AL551"/>
      <c r="AM551"/>
      <c r="AN551"/>
      <c r="AO551"/>
      <c r="AP551"/>
      <c r="AQ551"/>
      <c r="AR551"/>
      <c r="AS551"/>
      <c r="AT551"/>
      <c r="AU551"/>
      <c r="AV551"/>
      <c r="AW551"/>
      <c r="AX551"/>
      <c r="AY551"/>
      <c r="AZ551"/>
      <c r="BA551"/>
      <c r="BB551"/>
      <c r="BC551"/>
      <c r="BD551"/>
    </row>
    <row r="552" spans="1:56">
      <c r="A552" s="182"/>
      <c r="B552" s="182"/>
      <c r="G552"/>
      <c r="H552" s="1020"/>
      <c r="J552"/>
      <c r="K552"/>
      <c r="L552"/>
      <c r="M552"/>
      <c r="O552"/>
      <c r="P552"/>
      <c r="Q552"/>
      <c r="R552"/>
      <c r="T552"/>
      <c r="U552"/>
      <c r="V552"/>
      <c r="W552"/>
      <c r="X552"/>
      <c r="Y552"/>
      <c r="Z552"/>
      <c r="AA552"/>
      <c r="AB552"/>
      <c r="AC552"/>
      <c r="AD552"/>
      <c r="AE552"/>
      <c r="AF552"/>
      <c r="AG552"/>
      <c r="AH552"/>
      <c r="AI552"/>
      <c r="AJ552"/>
      <c r="AK552"/>
      <c r="AL552"/>
      <c r="AM552"/>
      <c r="AN552"/>
      <c r="AO552"/>
      <c r="AP552"/>
      <c r="AQ552"/>
      <c r="AR552"/>
      <c r="AS552"/>
      <c r="AT552"/>
      <c r="AU552"/>
      <c r="AV552"/>
      <c r="AW552"/>
      <c r="AX552"/>
      <c r="AY552"/>
      <c r="AZ552"/>
      <c r="BA552"/>
      <c r="BB552"/>
      <c r="BC552"/>
      <c r="BD552"/>
    </row>
    <row r="553" spans="1:56">
      <c r="A553" s="182"/>
      <c r="B553" s="182"/>
      <c r="G553"/>
      <c r="H553" s="1020"/>
      <c r="J553"/>
      <c r="K553"/>
      <c r="L553"/>
      <c r="M553"/>
      <c r="O553"/>
      <c r="P553"/>
      <c r="Q553"/>
      <c r="R553"/>
      <c r="T553"/>
      <c r="U553"/>
      <c r="V553"/>
      <c r="W553"/>
      <c r="X553"/>
      <c r="Y553"/>
      <c r="Z553"/>
      <c r="AA553"/>
      <c r="AB553"/>
      <c r="AC553"/>
      <c r="AD553"/>
      <c r="AE553"/>
      <c r="AF553"/>
      <c r="AG553"/>
      <c r="AH553"/>
      <c r="AI553"/>
      <c r="AJ553"/>
      <c r="AK553"/>
      <c r="AL553"/>
      <c r="AM553"/>
      <c r="AN553"/>
      <c r="AO553"/>
      <c r="AP553"/>
      <c r="AQ553"/>
      <c r="AR553"/>
      <c r="AS553"/>
      <c r="AT553"/>
      <c r="AU553"/>
      <c r="AV553"/>
      <c r="AW553"/>
      <c r="AX553"/>
      <c r="AY553"/>
      <c r="AZ553"/>
      <c r="BA553"/>
      <c r="BB553"/>
      <c r="BC553"/>
      <c r="BD553"/>
    </row>
    <row r="554" spans="1:56">
      <c r="A554" s="182"/>
      <c r="B554" s="182"/>
      <c r="G554"/>
      <c r="H554" s="1020"/>
      <c r="J554"/>
      <c r="K554"/>
      <c r="L554"/>
      <c r="M554"/>
      <c r="O554"/>
      <c r="P554"/>
      <c r="Q554"/>
      <c r="R554"/>
      <c r="T554"/>
      <c r="U554"/>
      <c r="V554"/>
      <c r="W554"/>
      <c r="X554"/>
      <c r="Y554"/>
      <c r="Z554"/>
      <c r="AA554"/>
      <c r="AB554"/>
      <c r="AC554"/>
      <c r="AD554"/>
      <c r="AE554"/>
      <c r="AF554"/>
      <c r="AG554"/>
      <c r="AH554"/>
      <c r="AI554"/>
      <c r="AJ554"/>
      <c r="AK554"/>
      <c r="AL554"/>
      <c r="AM554"/>
      <c r="AN554"/>
      <c r="AO554"/>
      <c r="AP554"/>
      <c r="AQ554"/>
      <c r="AR554"/>
      <c r="AS554"/>
      <c r="AT554"/>
      <c r="AU554"/>
      <c r="AV554"/>
      <c r="AW554"/>
      <c r="AX554"/>
      <c r="AY554"/>
      <c r="AZ554"/>
      <c r="BA554"/>
      <c r="BB554"/>
      <c r="BC554"/>
      <c r="BD554"/>
    </row>
    <row r="555" spans="1:56">
      <c r="A555" s="182"/>
      <c r="B555" s="182"/>
      <c r="G555"/>
      <c r="H555" s="1020"/>
      <c r="J555"/>
      <c r="K555"/>
      <c r="L555"/>
      <c r="M555"/>
      <c r="O555"/>
      <c r="P555"/>
      <c r="Q555"/>
      <c r="R555"/>
      <c r="T555"/>
      <c r="U555"/>
      <c r="V555"/>
      <c r="W555"/>
      <c r="X555"/>
      <c r="Y555"/>
      <c r="Z555"/>
      <c r="AA555"/>
      <c r="AB555"/>
      <c r="AC555"/>
      <c r="AD555"/>
      <c r="AE555"/>
      <c r="AF555"/>
      <c r="AG555"/>
      <c r="AH555"/>
      <c r="AI555"/>
      <c r="AJ555"/>
      <c r="AK555"/>
      <c r="AL555"/>
      <c r="AM555"/>
      <c r="AN555"/>
      <c r="AO555"/>
      <c r="AP555"/>
      <c r="AQ555"/>
      <c r="AR555"/>
      <c r="AS555"/>
      <c r="AT555"/>
      <c r="AU555"/>
      <c r="AV555"/>
      <c r="AW555"/>
      <c r="AX555"/>
      <c r="AY555"/>
      <c r="AZ555"/>
      <c r="BA555"/>
      <c r="BB555"/>
      <c r="BC555"/>
      <c r="BD555"/>
    </row>
    <row r="556" spans="1:56">
      <c r="A556" s="182"/>
      <c r="B556" s="182"/>
      <c r="G556"/>
      <c r="H556" s="1020"/>
      <c r="J556"/>
      <c r="K556"/>
      <c r="L556"/>
      <c r="M556"/>
      <c r="O556"/>
      <c r="P556"/>
      <c r="Q556"/>
      <c r="R556"/>
      <c r="T556"/>
      <c r="U556"/>
      <c r="V556"/>
      <c r="W556"/>
      <c r="X556"/>
      <c r="Y556"/>
      <c r="Z556"/>
      <c r="AA556"/>
      <c r="AB556"/>
      <c r="AC556"/>
      <c r="AD556"/>
      <c r="AE556"/>
      <c r="AF556"/>
      <c r="AG556"/>
      <c r="AH556"/>
      <c r="AI556"/>
      <c r="AJ556"/>
      <c r="AK556"/>
      <c r="AL556"/>
      <c r="AM556"/>
      <c r="AN556"/>
      <c r="AO556"/>
      <c r="AP556"/>
      <c r="AQ556"/>
      <c r="AR556"/>
      <c r="AS556"/>
      <c r="AT556"/>
      <c r="AU556"/>
      <c r="AV556"/>
      <c r="AW556"/>
      <c r="AX556"/>
      <c r="AY556"/>
      <c r="AZ556"/>
      <c r="BA556"/>
      <c r="BB556"/>
      <c r="BC556"/>
      <c r="BD556"/>
    </row>
    <row r="557" spans="1:56">
      <c r="A557" s="182"/>
      <c r="B557" s="182"/>
      <c r="G557"/>
      <c r="H557" s="1020"/>
      <c r="J557"/>
      <c r="K557"/>
      <c r="L557"/>
      <c r="M557"/>
      <c r="O557"/>
      <c r="P557"/>
      <c r="Q557"/>
      <c r="R557"/>
      <c r="T557"/>
      <c r="U557"/>
      <c r="V557"/>
      <c r="W557"/>
      <c r="X557"/>
      <c r="Y557"/>
      <c r="Z557"/>
      <c r="AA557"/>
      <c r="AB557"/>
      <c r="AC557"/>
      <c r="AD557"/>
      <c r="AE557"/>
      <c r="AF557"/>
      <c r="AG557"/>
      <c r="AH557"/>
      <c r="AI557"/>
      <c r="AJ557"/>
      <c r="AK557"/>
      <c r="AL557"/>
      <c r="AM557"/>
      <c r="AN557"/>
      <c r="AO557"/>
      <c r="AP557"/>
      <c r="AQ557"/>
      <c r="AR557"/>
      <c r="AS557"/>
      <c r="AT557"/>
      <c r="AU557"/>
      <c r="AV557"/>
      <c r="AW557"/>
      <c r="AX557"/>
      <c r="AY557"/>
      <c r="AZ557"/>
      <c r="BA557"/>
      <c r="BB557"/>
      <c r="BC557"/>
      <c r="BD557"/>
    </row>
    <row r="558" spans="1:56">
      <c r="A558" s="182"/>
      <c r="B558" s="182"/>
      <c r="G558"/>
      <c r="H558" s="1020"/>
      <c r="J558"/>
      <c r="K558"/>
      <c r="L558"/>
      <c r="M558"/>
      <c r="O558"/>
      <c r="P558"/>
      <c r="Q558"/>
      <c r="R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row>
    <row r="559" spans="1:56">
      <c r="A559" s="182"/>
      <c r="B559" s="182"/>
      <c r="G559"/>
      <c r="H559" s="1020"/>
      <c r="J559"/>
      <c r="K559"/>
      <c r="L559"/>
      <c r="M559"/>
      <c r="O559"/>
      <c r="P559"/>
      <c r="Q559"/>
      <c r="R559"/>
      <c r="T559"/>
      <c r="U559"/>
      <c r="V559"/>
      <c r="W559"/>
      <c r="X559"/>
      <c r="Y559"/>
      <c r="Z559"/>
      <c r="AA559"/>
      <c r="AB559"/>
      <c r="AC559"/>
      <c r="AD559"/>
      <c r="AE559"/>
      <c r="AF559"/>
      <c r="AG559"/>
      <c r="AH559"/>
      <c r="AI559"/>
      <c r="AJ559"/>
      <c r="AK559"/>
      <c r="AL559"/>
      <c r="AM559"/>
      <c r="AN559"/>
      <c r="AO559"/>
      <c r="AP559"/>
      <c r="AQ559"/>
      <c r="AR559"/>
      <c r="AS559"/>
      <c r="AT559"/>
      <c r="AU559"/>
      <c r="AV559"/>
      <c r="AW559"/>
      <c r="AX559"/>
      <c r="AY559"/>
      <c r="AZ559"/>
      <c r="BA559"/>
      <c r="BB559"/>
      <c r="BC559"/>
      <c r="BD559"/>
    </row>
    <row r="560" spans="1:56">
      <c r="A560" s="182"/>
      <c r="B560" s="182"/>
      <c r="G560"/>
      <c r="H560" s="1020"/>
      <c r="J560"/>
      <c r="K560"/>
      <c r="L560"/>
      <c r="M560"/>
      <c r="O560"/>
      <c r="P560"/>
      <c r="Q560"/>
      <c r="R560"/>
      <c r="T560"/>
      <c r="U560"/>
      <c r="V560"/>
      <c r="W560"/>
      <c r="X560"/>
      <c r="Y560"/>
      <c r="Z560"/>
      <c r="AA560"/>
      <c r="AB560"/>
      <c r="AC560"/>
      <c r="AD560"/>
      <c r="AE560"/>
      <c r="AF560"/>
      <c r="AG560"/>
      <c r="AH560"/>
      <c r="AI560"/>
      <c r="AJ560"/>
      <c r="AK560"/>
      <c r="AL560"/>
      <c r="AM560"/>
      <c r="AN560"/>
      <c r="AO560"/>
      <c r="AP560"/>
      <c r="AQ560"/>
      <c r="AR560"/>
      <c r="AS560"/>
      <c r="AT560"/>
      <c r="AU560"/>
      <c r="AV560"/>
      <c r="AW560"/>
      <c r="AX560"/>
      <c r="AY560"/>
      <c r="AZ560"/>
      <c r="BA560"/>
      <c r="BB560"/>
      <c r="BC560"/>
      <c r="BD560"/>
    </row>
    <row r="561" spans="1:56">
      <c r="A561" s="182"/>
      <c r="B561" s="182"/>
      <c r="G561"/>
      <c r="H561" s="1020"/>
      <c r="J561"/>
      <c r="K561"/>
      <c r="L561"/>
      <c r="M561"/>
      <c r="O561"/>
      <c r="P561"/>
      <c r="Q561"/>
      <c r="R561"/>
      <c r="T561"/>
      <c r="U561"/>
      <c r="V561"/>
      <c r="W561"/>
      <c r="X561"/>
      <c r="Y561"/>
      <c r="Z561"/>
      <c r="AA561"/>
      <c r="AB561"/>
      <c r="AC561"/>
      <c r="AD561"/>
      <c r="AE561"/>
      <c r="AF561"/>
      <c r="AG561"/>
      <c r="AH561"/>
      <c r="AI561"/>
      <c r="AJ561"/>
      <c r="AK561"/>
      <c r="AL561"/>
      <c r="AM561"/>
      <c r="AN561"/>
      <c r="AO561"/>
      <c r="AP561"/>
      <c r="AQ561"/>
      <c r="AR561"/>
      <c r="AS561"/>
      <c r="AT561"/>
      <c r="AU561"/>
      <c r="AV561"/>
      <c r="AW561"/>
      <c r="AX561"/>
      <c r="AY561"/>
      <c r="AZ561"/>
      <c r="BA561"/>
      <c r="BB561"/>
      <c r="BC561"/>
      <c r="BD561"/>
    </row>
    <row r="562" spans="1:56">
      <c r="A562" s="182"/>
      <c r="B562" s="182"/>
      <c r="G562"/>
      <c r="H562" s="1020"/>
      <c r="J562"/>
      <c r="K562"/>
      <c r="L562"/>
      <c r="M562"/>
      <c r="O562"/>
      <c r="P562"/>
      <c r="Q562"/>
      <c r="R562"/>
      <c r="T562"/>
      <c r="U562"/>
      <c r="V562"/>
      <c r="W562"/>
      <c r="X562"/>
      <c r="Y562"/>
      <c r="Z562"/>
      <c r="AA562"/>
      <c r="AB562"/>
      <c r="AC562"/>
      <c r="AD562"/>
      <c r="AE562"/>
      <c r="AF562"/>
      <c r="AG562"/>
      <c r="AH562"/>
      <c r="AI562"/>
      <c r="AJ562"/>
      <c r="AK562"/>
      <c r="AL562"/>
      <c r="AM562"/>
      <c r="AN562"/>
      <c r="AO562"/>
      <c r="AP562"/>
      <c r="AQ562"/>
      <c r="AR562"/>
      <c r="AS562"/>
      <c r="AT562"/>
      <c r="AU562"/>
      <c r="AV562"/>
      <c r="AW562"/>
      <c r="AX562"/>
      <c r="AY562"/>
      <c r="AZ562"/>
      <c r="BA562"/>
      <c r="BB562"/>
      <c r="BC562"/>
      <c r="BD562"/>
    </row>
    <row r="563" spans="1:56">
      <c r="A563" s="182"/>
      <c r="B563" s="182"/>
      <c r="G563"/>
      <c r="H563" s="1020"/>
      <c r="J563"/>
      <c r="K563"/>
      <c r="L563"/>
      <c r="M563"/>
      <c r="O563"/>
      <c r="P563"/>
      <c r="Q563"/>
      <c r="R563"/>
      <c r="T563"/>
      <c r="U563"/>
      <c r="V563"/>
      <c r="W563"/>
      <c r="X563"/>
      <c r="Y563"/>
      <c r="Z563"/>
      <c r="AA563"/>
      <c r="AB563"/>
      <c r="AC563"/>
      <c r="AD563"/>
      <c r="AE563"/>
      <c r="AF563"/>
      <c r="AG563"/>
      <c r="AH563"/>
      <c r="AI563"/>
      <c r="AJ563"/>
      <c r="AK563"/>
      <c r="AL563"/>
      <c r="AM563"/>
      <c r="AN563"/>
      <c r="AO563"/>
      <c r="AP563"/>
      <c r="AQ563"/>
      <c r="AR563"/>
      <c r="AS563"/>
      <c r="AT563"/>
      <c r="AU563"/>
      <c r="AV563"/>
      <c r="AW563"/>
      <c r="AX563"/>
      <c r="AY563"/>
      <c r="AZ563"/>
      <c r="BA563"/>
      <c r="BB563"/>
      <c r="BC563"/>
      <c r="BD563"/>
    </row>
    <row r="564" spans="1:56">
      <c r="A564" s="182"/>
      <c r="B564" s="182"/>
      <c r="G564"/>
      <c r="H564" s="1020"/>
      <c r="J564"/>
      <c r="K564"/>
      <c r="L564"/>
      <c r="M564"/>
      <c r="O564"/>
      <c r="P564"/>
      <c r="Q564"/>
      <c r="R564"/>
      <c r="T564"/>
      <c r="U564"/>
      <c r="V564"/>
      <c r="W564"/>
      <c r="X564"/>
      <c r="Y564"/>
      <c r="Z564"/>
      <c r="AA564"/>
      <c r="AB564"/>
      <c r="AC564"/>
      <c r="AD564"/>
      <c r="AE564"/>
      <c r="AF564"/>
      <c r="AG564"/>
      <c r="AH564"/>
      <c r="AI564"/>
      <c r="AJ564"/>
      <c r="AK564"/>
      <c r="AL564"/>
      <c r="AM564"/>
      <c r="AN564"/>
      <c r="AO564"/>
      <c r="AP564"/>
      <c r="AQ564"/>
      <c r="AR564"/>
      <c r="AS564"/>
      <c r="AT564"/>
      <c r="AU564"/>
      <c r="AV564"/>
      <c r="AW564"/>
      <c r="AX564"/>
      <c r="AY564"/>
      <c r="AZ564"/>
      <c r="BA564"/>
      <c r="BB564"/>
      <c r="BC564"/>
      <c r="BD564"/>
    </row>
    <row r="565" spans="1:56">
      <c r="A565" s="182"/>
      <c r="B565" s="182"/>
      <c r="G565"/>
      <c r="H565" s="1020"/>
      <c r="J565"/>
      <c r="K565"/>
      <c r="L565"/>
      <c r="M565"/>
      <c r="O565"/>
      <c r="P565"/>
      <c r="Q565"/>
      <c r="R565"/>
      <c r="T565"/>
      <c r="U565"/>
      <c r="V565"/>
      <c r="W565"/>
      <c r="X565"/>
      <c r="Y565"/>
      <c r="Z565"/>
      <c r="AA565"/>
      <c r="AB565"/>
      <c r="AC565"/>
      <c r="AD565"/>
      <c r="AE565"/>
      <c r="AF565"/>
      <c r="AG565"/>
      <c r="AH565"/>
      <c r="AI565"/>
      <c r="AJ565"/>
      <c r="AK565"/>
      <c r="AL565"/>
      <c r="AM565"/>
      <c r="AN565"/>
      <c r="AO565"/>
      <c r="AP565"/>
      <c r="AQ565"/>
      <c r="AR565"/>
      <c r="AS565"/>
      <c r="AT565"/>
      <c r="AU565"/>
      <c r="AV565"/>
      <c r="AW565"/>
      <c r="AX565"/>
      <c r="AY565"/>
      <c r="AZ565"/>
      <c r="BA565"/>
      <c r="BB565"/>
      <c r="BC565"/>
      <c r="BD565"/>
    </row>
    <row r="566" spans="1:56">
      <c r="A566" s="182"/>
      <c r="B566" s="182"/>
      <c r="G566"/>
      <c r="H566" s="1020"/>
      <c r="J566"/>
      <c r="K566"/>
      <c r="L566"/>
      <c r="M566"/>
      <c r="O566"/>
      <c r="P566"/>
      <c r="Q566"/>
      <c r="R566"/>
      <c r="T566"/>
      <c r="U566"/>
      <c r="V566"/>
      <c r="W566"/>
      <c r="X566"/>
      <c r="Y566"/>
      <c r="Z566"/>
      <c r="AA566"/>
      <c r="AB566"/>
      <c r="AC566"/>
      <c r="AD566"/>
      <c r="AE566"/>
      <c r="AF566"/>
      <c r="AG566"/>
      <c r="AH566"/>
      <c r="AI566"/>
      <c r="AJ566"/>
      <c r="AK566"/>
      <c r="AL566"/>
      <c r="AM566"/>
      <c r="AN566"/>
      <c r="AO566"/>
      <c r="AP566"/>
      <c r="AQ566"/>
      <c r="AR566"/>
      <c r="AS566"/>
      <c r="AT566"/>
      <c r="AU566"/>
      <c r="AV566"/>
      <c r="AW566"/>
      <c r="AX566"/>
      <c r="AY566"/>
      <c r="AZ566"/>
      <c r="BA566"/>
      <c r="BB566"/>
      <c r="BC566"/>
      <c r="BD566"/>
    </row>
    <row r="567" spans="1:56">
      <c r="A567" s="182"/>
      <c r="B567" s="182"/>
      <c r="G567"/>
      <c r="H567" s="1020"/>
      <c r="J567"/>
      <c r="K567"/>
      <c r="L567"/>
      <c r="M567"/>
      <c r="O567"/>
      <c r="P567"/>
      <c r="Q567"/>
      <c r="R567"/>
      <c r="T567"/>
      <c r="U567"/>
      <c r="V567"/>
      <c r="W567"/>
      <c r="X567"/>
      <c r="Y567"/>
      <c r="Z567"/>
      <c r="AA567"/>
      <c r="AB567"/>
      <c r="AC567"/>
      <c r="AD567"/>
      <c r="AE567"/>
      <c r="AF567"/>
      <c r="AG567"/>
      <c r="AH567"/>
      <c r="AI567"/>
      <c r="AJ567"/>
      <c r="AK567"/>
      <c r="AL567"/>
      <c r="AM567"/>
      <c r="AN567"/>
      <c r="AO567"/>
      <c r="AP567"/>
      <c r="AQ567"/>
      <c r="AR567"/>
      <c r="AS567"/>
      <c r="AT567"/>
      <c r="AU567"/>
      <c r="AV567"/>
      <c r="AW567"/>
      <c r="AX567"/>
      <c r="AY567"/>
      <c r="AZ567"/>
      <c r="BA567"/>
      <c r="BB567"/>
      <c r="BC567"/>
      <c r="BD567"/>
    </row>
    <row r="568" spans="1:56">
      <c r="A568" s="182"/>
      <c r="B568" s="182"/>
      <c r="G568"/>
      <c r="H568" s="1020"/>
      <c r="J568"/>
      <c r="K568"/>
      <c r="L568"/>
      <c r="M568"/>
      <c r="O568"/>
      <c r="P568"/>
      <c r="Q568"/>
      <c r="R568"/>
      <c r="T568"/>
      <c r="U568"/>
      <c r="V568"/>
      <c r="W568"/>
      <c r="X568"/>
      <c r="Y568"/>
      <c r="Z568"/>
      <c r="AA568"/>
      <c r="AB568"/>
      <c r="AC568"/>
      <c r="AD568"/>
      <c r="AE568"/>
      <c r="AF568"/>
      <c r="AG568"/>
      <c r="AH568"/>
      <c r="AI568"/>
      <c r="AJ568"/>
      <c r="AK568"/>
      <c r="AL568"/>
      <c r="AM568"/>
      <c r="AN568"/>
      <c r="AO568"/>
      <c r="AP568"/>
      <c r="AQ568"/>
      <c r="AR568"/>
      <c r="AS568"/>
      <c r="AT568"/>
      <c r="AU568"/>
      <c r="AV568"/>
      <c r="AW568"/>
      <c r="AX568"/>
      <c r="AY568"/>
      <c r="AZ568"/>
      <c r="BA568"/>
      <c r="BB568"/>
      <c r="BC568"/>
      <c r="BD568"/>
    </row>
    <row r="569" spans="1:56">
      <c r="A569" s="182"/>
      <c r="B569" s="182"/>
      <c r="G569"/>
      <c r="H569" s="1020"/>
      <c r="J569"/>
      <c r="K569"/>
      <c r="L569"/>
      <c r="M569"/>
      <c r="O569"/>
      <c r="P569"/>
      <c r="Q569"/>
      <c r="R569"/>
      <c r="T569"/>
      <c r="U569"/>
      <c r="V569"/>
      <c r="W569"/>
      <c r="X569"/>
      <c r="Y569"/>
      <c r="Z569"/>
      <c r="AA569"/>
      <c r="AB569"/>
      <c r="AC569"/>
      <c r="AD569"/>
      <c r="AE569"/>
      <c r="AF569"/>
      <c r="AG569"/>
      <c r="AH569"/>
      <c r="AI569"/>
      <c r="AJ569"/>
      <c r="AK569"/>
      <c r="AL569"/>
      <c r="AM569"/>
      <c r="AN569"/>
      <c r="AO569"/>
      <c r="AP569"/>
      <c r="AQ569"/>
      <c r="AR569"/>
      <c r="AS569"/>
      <c r="AT569"/>
      <c r="AU569"/>
      <c r="AV569"/>
      <c r="AW569"/>
      <c r="AX569"/>
      <c r="AY569"/>
      <c r="AZ569"/>
      <c r="BA569"/>
      <c r="BB569"/>
      <c r="BC569"/>
      <c r="BD569"/>
    </row>
    <row r="570" spans="1:56">
      <c r="A570" s="182"/>
      <c r="B570" s="182"/>
      <c r="G570"/>
      <c r="H570" s="1020"/>
      <c r="J570"/>
      <c r="K570"/>
      <c r="L570"/>
      <c r="M570"/>
      <c r="O570"/>
      <c r="P570"/>
      <c r="Q570"/>
      <c r="R570"/>
      <c r="T570"/>
      <c r="U570"/>
      <c r="V570"/>
      <c r="W570"/>
      <c r="X570"/>
      <c r="Y570"/>
      <c r="Z570"/>
      <c r="AA570"/>
      <c r="AB570"/>
      <c r="AC570"/>
      <c r="AD570"/>
      <c r="AE570"/>
      <c r="AF570"/>
      <c r="AG570"/>
      <c r="AH570"/>
      <c r="AI570"/>
      <c r="AJ570"/>
      <c r="AK570"/>
      <c r="AL570"/>
      <c r="AM570"/>
      <c r="AN570"/>
      <c r="AO570"/>
      <c r="AP570"/>
      <c r="AQ570"/>
      <c r="AR570"/>
      <c r="AS570"/>
      <c r="AT570"/>
      <c r="AU570"/>
      <c r="AV570"/>
      <c r="AW570"/>
      <c r="AX570"/>
      <c r="AY570"/>
      <c r="AZ570"/>
      <c r="BA570"/>
      <c r="BB570"/>
      <c r="BC570"/>
      <c r="BD570"/>
    </row>
    <row r="571" spans="1:56">
      <c r="A571" s="182"/>
      <c r="B571" s="182"/>
      <c r="G571"/>
      <c r="H571" s="1020"/>
      <c r="J571"/>
      <c r="K571"/>
      <c r="L571"/>
      <c r="M571"/>
      <c r="O571"/>
      <c r="P571"/>
      <c r="Q571"/>
      <c r="R571"/>
      <c r="T571"/>
      <c r="U571"/>
      <c r="V571"/>
      <c r="W571"/>
      <c r="X571"/>
      <c r="Y571"/>
      <c r="Z571"/>
      <c r="AA571"/>
      <c r="AB571"/>
      <c r="AC571"/>
      <c r="AD571"/>
      <c r="AE571"/>
      <c r="AF571"/>
      <c r="AG571"/>
      <c r="AH571"/>
      <c r="AI571"/>
      <c r="AJ571"/>
      <c r="AK571"/>
      <c r="AL571"/>
      <c r="AM571"/>
      <c r="AN571"/>
      <c r="AO571"/>
      <c r="AP571"/>
      <c r="AQ571"/>
      <c r="AR571"/>
      <c r="AS571"/>
      <c r="AT571"/>
      <c r="AU571"/>
      <c r="AV571"/>
      <c r="AW571"/>
      <c r="AX571"/>
      <c r="AY571"/>
      <c r="AZ571"/>
      <c r="BA571"/>
      <c r="BB571"/>
      <c r="BC571"/>
      <c r="BD571"/>
    </row>
    <row r="572" spans="1:56">
      <c r="A572" s="182"/>
      <c r="B572" s="182"/>
      <c r="G572"/>
      <c r="H572" s="1020"/>
      <c r="J572"/>
      <c r="K572"/>
      <c r="L572"/>
      <c r="M572"/>
      <c r="O572"/>
      <c r="P572"/>
      <c r="Q572"/>
      <c r="R572"/>
      <c r="T572"/>
      <c r="U572"/>
      <c r="V572"/>
      <c r="W572"/>
      <c r="X572"/>
      <c r="Y572"/>
      <c r="Z572"/>
      <c r="AA572"/>
      <c r="AB572"/>
      <c r="AC572"/>
      <c r="AD572"/>
      <c r="AE572"/>
      <c r="AF572"/>
      <c r="AG572"/>
      <c r="AH572"/>
      <c r="AI572"/>
      <c r="AJ572"/>
      <c r="AK572"/>
      <c r="AL572"/>
      <c r="AM572"/>
      <c r="AN572"/>
      <c r="AO572"/>
      <c r="AP572"/>
      <c r="AQ572"/>
      <c r="AR572"/>
      <c r="AS572"/>
      <c r="AT572"/>
      <c r="AU572"/>
      <c r="AV572"/>
      <c r="AW572"/>
      <c r="AX572"/>
      <c r="AY572"/>
      <c r="AZ572"/>
      <c r="BA572"/>
      <c r="BB572"/>
      <c r="BC572"/>
      <c r="BD572"/>
    </row>
    <row r="573" spans="1:56">
      <c r="A573" s="182"/>
      <c r="B573" s="182"/>
      <c r="G573"/>
      <c r="H573" s="1020"/>
      <c r="J573"/>
      <c r="K573"/>
      <c r="L573"/>
      <c r="M573"/>
      <c r="O573"/>
      <c r="P573"/>
      <c r="Q573"/>
      <c r="R573"/>
      <c r="T573"/>
      <c r="U573"/>
      <c r="V573"/>
      <c r="W573"/>
      <c r="X573"/>
      <c r="Y573"/>
      <c r="Z573"/>
      <c r="AA573"/>
      <c r="AB573"/>
      <c r="AC573"/>
      <c r="AD573"/>
      <c r="AE573"/>
      <c r="AF573"/>
      <c r="AG573"/>
      <c r="AH573"/>
      <c r="AI573"/>
      <c r="AJ573"/>
      <c r="AK573"/>
      <c r="AL573"/>
      <c r="AM573"/>
      <c r="AN573"/>
      <c r="AO573"/>
      <c r="AP573"/>
      <c r="AQ573"/>
      <c r="AR573"/>
      <c r="AS573"/>
      <c r="AT573"/>
      <c r="AU573"/>
      <c r="AV573"/>
      <c r="AW573"/>
      <c r="AX573"/>
      <c r="AY573"/>
      <c r="AZ573"/>
      <c r="BA573"/>
      <c r="BB573"/>
      <c r="BC573"/>
      <c r="BD573"/>
    </row>
    <row r="574" spans="1:56">
      <c r="A574" s="182"/>
      <c r="B574" s="182"/>
      <c r="G574"/>
      <c r="H574" s="1020"/>
      <c r="J574"/>
      <c r="K574"/>
      <c r="L574"/>
      <c r="M574"/>
      <c r="O574"/>
      <c r="P574"/>
      <c r="Q574"/>
      <c r="R574"/>
      <c r="T574"/>
      <c r="U574"/>
      <c r="V574"/>
      <c r="W574"/>
      <c r="X574"/>
      <c r="Y574"/>
      <c r="Z574"/>
      <c r="AA574"/>
      <c r="AB574"/>
      <c r="AC574"/>
      <c r="AD574"/>
      <c r="AE574"/>
      <c r="AF574"/>
      <c r="AG574"/>
      <c r="AH574"/>
      <c r="AI574"/>
      <c r="AJ574"/>
      <c r="AK574"/>
      <c r="AL574"/>
      <c r="AM574"/>
      <c r="AN574"/>
      <c r="AO574"/>
      <c r="AP574"/>
      <c r="AQ574"/>
      <c r="AR574"/>
      <c r="AS574"/>
      <c r="AT574"/>
      <c r="AU574"/>
      <c r="AV574"/>
      <c r="AW574"/>
      <c r="AX574"/>
      <c r="AY574"/>
      <c r="AZ574"/>
      <c r="BA574"/>
      <c r="BB574"/>
      <c r="BC574"/>
      <c r="BD574"/>
    </row>
    <row r="575" spans="1:56">
      <c r="A575" s="182"/>
      <c r="B575" s="182"/>
      <c r="G575"/>
      <c r="H575" s="1020"/>
      <c r="J575"/>
      <c r="K575"/>
      <c r="L575"/>
      <c r="M575"/>
      <c r="O575"/>
      <c r="P575"/>
      <c r="Q575"/>
      <c r="R575"/>
      <c r="T575"/>
      <c r="U575"/>
      <c r="V575"/>
      <c r="W575"/>
      <c r="X575"/>
      <c r="Y575"/>
      <c r="Z575"/>
      <c r="AA575"/>
      <c r="AB575"/>
      <c r="AC575"/>
      <c r="AD575"/>
      <c r="AE575"/>
      <c r="AF575"/>
      <c r="AG575"/>
      <c r="AH575"/>
      <c r="AI575"/>
      <c r="AJ575"/>
      <c r="AK575"/>
      <c r="AL575"/>
      <c r="AM575"/>
      <c r="AN575"/>
      <c r="AO575"/>
      <c r="AP575"/>
      <c r="AQ575"/>
      <c r="AR575"/>
      <c r="AS575"/>
      <c r="AT575"/>
      <c r="AU575"/>
      <c r="AV575"/>
      <c r="AW575"/>
      <c r="AX575"/>
      <c r="AY575"/>
      <c r="AZ575"/>
      <c r="BA575"/>
      <c r="BB575"/>
      <c r="BC575"/>
      <c r="BD575"/>
    </row>
    <row r="576" spans="1:56">
      <c r="A576" s="182"/>
      <c r="B576" s="182"/>
      <c r="G576"/>
      <c r="H576" s="1020"/>
      <c r="J576"/>
      <c r="K576"/>
      <c r="L576"/>
      <c r="M576"/>
      <c r="O576"/>
      <c r="P576"/>
      <c r="Q576"/>
      <c r="R576"/>
      <c r="T576"/>
      <c r="U576"/>
      <c r="V576"/>
      <c r="W576"/>
      <c r="X576"/>
      <c r="Y576"/>
      <c r="Z576"/>
      <c r="AA576"/>
      <c r="AB576"/>
      <c r="AC576"/>
      <c r="AD576"/>
      <c r="AE576"/>
      <c r="AF576"/>
      <c r="AG576"/>
      <c r="AH576"/>
      <c r="AI576"/>
      <c r="AJ576"/>
      <c r="AK576"/>
      <c r="AL576"/>
      <c r="AM576"/>
      <c r="AN576"/>
      <c r="AO576"/>
      <c r="AP576"/>
      <c r="AQ576"/>
      <c r="AR576"/>
      <c r="AS576"/>
      <c r="AT576"/>
      <c r="AU576"/>
      <c r="AV576"/>
      <c r="AW576"/>
      <c r="AX576"/>
      <c r="AY576"/>
      <c r="AZ576"/>
      <c r="BA576"/>
      <c r="BB576"/>
      <c r="BC576"/>
      <c r="BD576"/>
    </row>
    <row r="577" spans="1:56">
      <c r="A577" s="182"/>
      <c r="B577" s="182"/>
      <c r="G577"/>
      <c r="H577" s="1020"/>
      <c r="J577"/>
      <c r="K577"/>
      <c r="L577"/>
      <c r="M577"/>
      <c r="O577"/>
      <c r="P577"/>
      <c r="Q577"/>
      <c r="R577"/>
      <c r="T577"/>
      <c r="U577"/>
      <c r="V577"/>
      <c r="W577"/>
      <c r="X577"/>
      <c r="Y577"/>
      <c r="Z577"/>
      <c r="AA577"/>
      <c r="AB577"/>
      <c r="AC577"/>
      <c r="AD577"/>
      <c r="AE577"/>
      <c r="AF577"/>
      <c r="AG577"/>
      <c r="AH577"/>
      <c r="AI577"/>
      <c r="AJ577"/>
      <c r="AK577"/>
      <c r="AL577"/>
      <c r="AM577"/>
      <c r="AN577"/>
      <c r="AO577"/>
      <c r="AP577"/>
      <c r="AQ577"/>
      <c r="AR577"/>
      <c r="AS577"/>
      <c r="AT577"/>
      <c r="AU577"/>
      <c r="AV577"/>
      <c r="AW577"/>
      <c r="AX577"/>
      <c r="AY577"/>
      <c r="AZ577"/>
      <c r="BA577"/>
      <c r="BB577"/>
      <c r="BC577"/>
      <c r="BD577"/>
    </row>
    <row r="578" spans="1:56">
      <c r="A578" s="182"/>
      <c r="B578" s="182"/>
      <c r="G578"/>
      <c r="H578" s="1020"/>
      <c r="J578"/>
      <c r="K578"/>
      <c r="L578"/>
      <c r="M578"/>
      <c r="O578"/>
      <c r="P578"/>
      <c r="Q578"/>
      <c r="R578"/>
      <c r="T578"/>
      <c r="U578"/>
      <c r="V578"/>
      <c r="W578"/>
      <c r="X578"/>
      <c r="Y578"/>
      <c r="Z578"/>
      <c r="AA578"/>
      <c r="AB578"/>
      <c r="AC578"/>
      <c r="AD578"/>
      <c r="AE578"/>
      <c r="AF578"/>
      <c r="AG578"/>
      <c r="AH578"/>
      <c r="AI578"/>
      <c r="AJ578"/>
      <c r="AK578"/>
      <c r="AL578"/>
      <c r="AM578"/>
      <c r="AN578"/>
      <c r="AO578"/>
      <c r="AP578"/>
      <c r="AQ578"/>
      <c r="AR578"/>
      <c r="AS578"/>
      <c r="AT578"/>
      <c r="AU578"/>
      <c r="AV578"/>
      <c r="AW578"/>
      <c r="AX578"/>
      <c r="AY578"/>
      <c r="AZ578"/>
      <c r="BA578"/>
      <c r="BB578"/>
      <c r="BC578"/>
      <c r="BD578"/>
    </row>
    <row r="579" spans="1:56">
      <c r="A579" s="182"/>
      <c r="B579" s="182"/>
      <c r="G579"/>
      <c r="H579" s="1020"/>
      <c r="J579"/>
      <c r="K579"/>
      <c r="L579"/>
      <c r="M579"/>
      <c r="O579"/>
      <c r="P579"/>
      <c r="Q579"/>
      <c r="R579"/>
      <c r="T579"/>
      <c r="U579"/>
      <c r="V579"/>
      <c r="W579"/>
      <c r="X579"/>
      <c r="Y579"/>
      <c r="Z579"/>
      <c r="AA579"/>
      <c r="AB579"/>
      <c r="AC579"/>
      <c r="AD579"/>
      <c r="AE579"/>
      <c r="AF579"/>
      <c r="AG579"/>
      <c r="AH579"/>
      <c r="AI579"/>
      <c r="AJ579"/>
      <c r="AK579"/>
      <c r="AL579"/>
      <c r="AM579"/>
      <c r="AN579"/>
      <c r="AO579"/>
      <c r="AP579"/>
      <c r="AQ579"/>
      <c r="AR579"/>
      <c r="AS579"/>
      <c r="AT579"/>
      <c r="AU579"/>
      <c r="AV579"/>
      <c r="AW579"/>
      <c r="AX579"/>
      <c r="AY579"/>
      <c r="AZ579"/>
      <c r="BA579"/>
      <c r="BB579"/>
      <c r="BC579"/>
      <c r="BD579"/>
    </row>
    <row r="580" spans="1:56">
      <c r="A580" s="182"/>
      <c r="B580" s="182"/>
      <c r="G580"/>
      <c r="H580" s="1020"/>
      <c r="J580"/>
      <c r="K580"/>
      <c r="L580"/>
      <c r="M580"/>
      <c r="O580"/>
      <c r="P580"/>
      <c r="Q580"/>
      <c r="R580"/>
      <c r="T580"/>
      <c r="U580"/>
      <c r="V580"/>
      <c r="W580"/>
      <c r="X580"/>
      <c r="Y580"/>
      <c r="Z580"/>
      <c r="AA580"/>
      <c r="AB580"/>
      <c r="AC580"/>
      <c r="AD580"/>
      <c r="AE580"/>
      <c r="AF580"/>
      <c r="AG580"/>
      <c r="AH580"/>
      <c r="AI580"/>
      <c r="AJ580"/>
      <c r="AK580"/>
      <c r="AL580"/>
      <c r="AM580"/>
      <c r="AN580"/>
      <c r="AO580"/>
      <c r="AP580"/>
      <c r="AQ580"/>
      <c r="AR580"/>
      <c r="AS580"/>
      <c r="AT580"/>
      <c r="AU580"/>
      <c r="AV580"/>
      <c r="AW580"/>
      <c r="AX580"/>
      <c r="AY580"/>
      <c r="AZ580"/>
      <c r="BA580"/>
      <c r="BB580"/>
      <c r="BC580"/>
      <c r="BD580"/>
    </row>
    <row r="581" spans="1:56">
      <c r="A581" s="182"/>
      <c r="B581" s="182"/>
      <c r="G581"/>
      <c r="H581" s="1020"/>
      <c r="J581"/>
      <c r="K581"/>
      <c r="L581"/>
      <c r="M581"/>
      <c r="O581"/>
      <c r="P581"/>
      <c r="Q581"/>
      <c r="R581"/>
      <c r="T581"/>
      <c r="U581"/>
      <c r="V581"/>
      <c r="W581"/>
      <c r="X581"/>
      <c r="Y581"/>
      <c r="Z581"/>
      <c r="AA581"/>
      <c r="AB581"/>
      <c r="AC581"/>
      <c r="AD581"/>
      <c r="AE581"/>
      <c r="AF581"/>
      <c r="AG581"/>
      <c r="AH581"/>
      <c r="AI581"/>
      <c r="AJ581"/>
      <c r="AK581"/>
      <c r="AL581"/>
      <c r="AM581"/>
      <c r="AN581"/>
      <c r="AO581"/>
      <c r="AP581"/>
      <c r="AQ581"/>
      <c r="AR581"/>
      <c r="AS581"/>
      <c r="AT581"/>
      <c r="AU581"/>
      <c r="AV581"/>
      <c r="AW581"/>
      <c r="AX581"/>
      <c r="AY581"/>
      <c r="AZ581"/>
      <c r="BA581"/>
      <c r="BB581"/>
      <c r="BC581"/>
      <c r="BD581"/>
    </row>
    <row r="582" spans="1:56">
      <c r="A582" s="182"/>
      <c r="B582" s="182"/>
      <c r="G582"/>
      <c r="H582" s="1020"/>
      <c r="J582"/>
      <c r="K582"/>
      <c r="L582"/>
      <c r="M582"/>
      <c r="O582"/>
      <c r="P582"/>
      <c r="Q582"/>
      <c r="R582"/>
      <c r="T582"/>
      <c r="U582"/>
      <c r="V582"/>
      <c r="W582"/>
      <c r="X582"/>
      <c r="Y582"/>
      <c r="Z582"/>
      <c r="AA582"/>
      <c r="AB582"/>
      <c r="AC582"/>
      <c r="AD582"/>
      <c r="AE582"/>
      <c r="AF582"/>
      <c r="AG582"/>
      <c r="AH582"/>
      <c r="AI582"/>
      <c r="AJ582"/>
      <c r="AK582"/>
      <c r="AL582"/>
      <c r="AM582"/>
      <c r="AN582"/>
      <c r="AO582"/>
      <c r="AP582"/>
      <c r="AQ582"/>
      <c r="AR582"/>
      <c r="AS582"/>
      <c r="AT582"/>
      <c r="AU582"/>
      <c r="AV582"/>
      <c r="AW582"/>
      <c r="AX582"/>
      <c r="AY582"/>
      <c r="AZ582"/>
      <c r="BA582"/>
      <c r="BB582"/>
      <c r="BC582"/>
      <c r="BD582"/>
    </row>
    <row r="583" spans="1:56">
      <c r="A583" s="182"/>
      <c r="B583" s="182"/>
      <c r="G583"/>
      <c r="H583" s="1020"/>
      <c r="J583"/>
      <c r="K583"/>
      <c r="L583"/>
      <c r="M583"/>
      <c r="O583"/>
      <c r="P583"/>
      <c r="Q583"/>
      <c r="R583"/>
      <c r="T583"/>
      <c r="U583"/>
      <c r="V583"/>
      <c r="W583"/>
      <c r="X583"/>
      <c r="Y583"/>
      <c r="Z583"/>
      <c r="AA583"/>
      <c r="AB583"/>
      <c r="AC583"/>
      <c r="AD583"/>
      <c r="AE583"/>
      <c r="AF583"/>
      <c r="AG583"/>
      <c r="AH583"/>
      <c r="AI583"/>
      <c r="AJ583"/>
      <c r="AK583"/>
      <c r="AL583"/>
      <c r="AM583"/>
      <c r="AN583"/>
      <c r="AO583"/>
      <c r="AP583"/>
      <c r="AQ583"/>
      <c r="AR583"/>
      <c r="AS583"/>
      <c r="AT583"/>
      <c r="AU583"/>
      <c r="AV583"/>
      <c r="AW583"/>
      <c r="AX583"/>
      <c r="AY583"/>
      <c r="AZ583"/>
      <c r="BA583"/>
      <c r="BB583"/>
      <c r="BC583"/>
      <c r="BD583"/>
    </row>
    <row r="584" spans="1:56">
      <c r="A584" s="182"/>
      <c r="B584" s="182"/>
      <c r="G584"/>
      <c r="H584" s="1020"/>
      <c r="J584"/>
      <c r="K584"/>
      <c r="L584"/>
      <c r="M584"/>
      <c r="O584"/>
      <c r="P584"/>
      <c r="Q584"/>
      <c r="R584"/>
      <c r="T584"/>
      <c r="U584"/>
      <c r="V584"/>
      <c r="W584"/>
      <c r="X584"/>
      <c r="Y584"/>
      <c r="Z584"/>
      <c r="AA584"/>
      <c r="AB584"/>
      <c r="AC584"/>
      <c r="AD584"/>
      <c r="AE584"/>
      <c r="AF584"/>
      <c r="AG584"/>
      <c r="AH584"/>
      <c r="AI584"/>
      <c r="AJ584"/>
      <c r="AK584"/>
      <c r="AL584"/>
      <c r="AM584"/>
      <c r="AN584"/>
      <c r="AO584"/>
      <c r="AP584"/>
      <c r="AQ584"/>
      <c r="AR584"/>
      <c r="AS584"/>
      <c r="AT584"/>
      <c r="AU584"/>
      <c r="AV584"/>
      <c r="AW584"/>
      <c r="AX584"/>
      <c r="AY584"/>
      <c r="AZ584"/>
      <c r="BA584"/>
      <c r="BB584"/>
      <c r="BC584"/>
      <c r="BD584"/>
    </row>
    <row r="585" spans="1:56">
      <c r="A585" s="182"/>
      <c r="B585" s="182"/>
      <c r="G585"/>
      <c r="H585" s="1020"/>
      <c r="J585"/>
      <c r="K585"/>
      <c r="L585"/>
      <c r="M585"/>
      <c r="O585"/>
      <c r="P585"/>
      <c r="Q585"/>
      <c r="R585"/>
      <c r="T585"/>
      <c r="U585"/>
      <c r="V585"/>
      <c r="W585"/>
      <c r="X585"/>
      <c r="Y585"/>
      <c r="Z585"/>
      <c r="AA585"/>
      <c r="AB585"/>
      <c r="AC585"/>
      <c r="AD585"/>
      <c r="AE585"/>
      <c r="AF585"/>
      <c r="AG585"/>
      <c r="AH585"/>
      <c r="AI585"/>
      <c r="AJ585"/>
      <c r="AK585"/>
      <c r="AL585"/>
      <c r="AM585"/>
      <c r="AN585"/>
      <c r="AO585"/>
      <c r="AP585"/>
      <c r="AQ585"/>
      <c r="AR585"/>
      <c r="AS585"/>
      <c r="AT585"/>
      <c r="AU585"/>
      <c r="AV585"/>
      <c r="AW585"/>
      <c r="AX585"/>
      <c r="AY585"/>
      <c r="AZ585"/>
      <c r="BA585"/>
      <c r="BB585"/>
      <c r="BC585"/>
      <c r="BD585"/>
    </row>
    <row r="586" spans="1:56">
      <c r="A586" s="182"/>
      <c r="B586" s="182"/>
      <c r="G586"/>
      <c r="H586" s="1020"/>
      <c r="J586"/>
      <c r="K586"/>
      <c r="L586"/>
      <c r="M586"/>
      <c r="O586"/>
      <c r="P586"/>
      <c r="Q586"/>
      <c r="R586"/>
      <c r="T586"/>
      <c r="U586"/>
      <c r="V586"/>
      <c r="W586"/>
      <c r="X586"/>
      <c r="Y586"/>
      <c r="Z586"/>
      <c r="AA586"/>
      <c r="AB586"/>
      <c r="AC586"/>
      <c r="AD586"/>
      <c r="AE586"/>
      <c r="AF586"/>
      <c r="AG586"/>
      <c r="AH586"/>
      <c r="AI586"/>
      <c r="AJ586"/>
      <c r="AK586"/>
      <c r="AL586"/>
      <c r="AM586"/>
      <c r="AN586"/>
      <c r="AO586"/>
      <c r="AP586"/>
      <c r="AQ586"/>
      <c r="AR586"/>
      <c r="AS586"/>
      <c r="AT586"/>
      <c r="AU586"/>
      <c r="AV586"/>
      <c r="AW586"/>
      <c r="AX586"/>
      <c r="AY586"/>
      <c r="AZ586"/>
      <c r="BA586"/>
      <c r="BB586"/>
      <c r="BC586"/>
      <c r="BD586"/>
    </row>
    <row r="587" spans="1:56">
      <c r="A587" s="182"/>
      <c r="B587" s="182"/>
      <c r="G587"/>
      <c r="H587" s="1020"/>
      <c r="J587"/>
      <c r="K587"/>
      <c r="L587"/>
      <c r="M587"/>
      <c r="O587"/>
      <c r="P587"/>
      <c r="Q587"/>
      <c r="R587"/>
      <c r="T587"/>
      <c r="U587"/>
      <c r="V587"/>
      <c r="W587"/>
      <c r="X587"/>
      <c r="Y587"/>
      <c r="Z587"/>
      <c r="AA587"/>
      <c r="AB587"/>
      <c r="AC587"/>
      <c r="AD587"/>
      <c r="AE587"/>
      <c r="AF587"/>
      <c r="AG587"/>
      <c r="AH587"/>
      <c r="AI587"/>
      <c r="AJ587"/>
      <c r="AK587"/>
      <c r="AL587"/>
      <c r="AM587"/>
      <c r="AN587"/>
      <c r="AO587"/>
      <c r="AP587"/>
      <c r="AQ587"/>
      <c r="AR587"/>
      <c r="AS587"/>
      <c r="AT587"/>
      <c r="AU587"/>
      <c r="AV587"/>
      <c r="AW587"/>
      <c r="AX587"/>
      <c r="AY587"/>
      <c r="AZ587"/>
      <c r="BA587"/>
      <c r="BB587"/>
      <c r="BC587"/>
      <c r="BD587"/>
    </row>
    <row r="588" spans="1:56">
      <c r="A588" s="182"/>
      <c r="B588" s="182"/>
      <c r="G588"/>
      <c r="H588" s="1020"/>
      <c r="J588"/>
      <c r="K588"/>
      <c r="L588"/>
      <c r="M588"/>
      <c r="O588"/>
      <c r="P588"/>
      <c r="Q588"/>
      <c r="R588"/>
      <c r="T588"/>
      <c r="U588"/>
      <c r="V588"/>
      <c r="W588"/>
      <c r="X588"/>
      <c r="Y588"/>
      <c r="Z588"/>
      <c r="AA588"/>
      <c r="AB588"/>
      <c r="AC588"/>
      <c r="AD588"/>
      <c r="AE588"/>
      <c r="AF588"/>
      <c r="AG588"/>
      <c r="AH588"/>
      <c r="AI588"/>
      <c r="AJ588"/>
      <c r="AK588"/>
      <c r="AL588"/>
      <c r="AM588"/>
      <c r="AN588"/>
      <c r="AO588"/>
      <c r="AP588"/>
      <c r="AQ588"/>
      <c r="AR588"/>
      <c r="AS588"/>
      <c r="AT588"/>
      <c r="AU588"/>
      <c r="AV588"/>
      <c r="AW588"/>
      <c r="AX588"/>
      <c r="AY588"/>
      <c r="AZ588"/>
      <c r="BA588"/>
      <c r="BB588"/>
      <c r="BC588"/>
      <c r="BD588"/>
    </row>
    <row r="589" spans="1:56">
      <c r="A589" s="182"/>
      <c r="B589" s="182"/>
      <c r="G589"/>
      <c r="H589" s="1020"/>
      <c r="J589"/>
      <c r="K589"/>
      <c r="L589"/>
      <c r="M589"/>
      <c r="O589"/>
      <c r="P589"/>
      <c r="Q589"/>
      <c r="R589"/>
      <c r="T589"/>
      <c r="U589"/>
      <c r="V589"/>
      <c r="W589"/>
      <c r="X589"/>
      <c r="Y589"/>
      <c r="Z589"/>
      <c r="AA589"/>
      <c r="AB589"/>
      <c r="AC589"/>
      <c r="AD589"/>
      <c r="AE589"/>
      <c r="AF589"/>
      <c r="AG589"/>
      <c r="AH589"/>
      <c r="AI589"/>
      <c r="AJ589"/>
      <c r="AK589"/>
      <c r="AL589"/>
      <c r="AM589"/>
      <c r="AN589"/>
      <c r="AO589"/>
      <c r="AP589"/>
      <c r="AQ589"/>
      <c r="AR589"/>
      <c r="AS589"/>
      <c r="AT589"/>
      <c r="AU589"/>
      <c r="AV589"/>
      <c r="AW589"/>
      <c r="AX589"/>
      <c r="AY589"/>
      <c r="AZ589"/>
      <c r="BA589"/>
      <c r="BB589"/>
      <c r="BC589"/>
      <c r="BD589"/>
    </row>
    <row r="590" spans="1:56">
      <c r="A590" s="182"/>
      <c r="B590" s="182"/>
      <c r="G590"/>
      <c r="H590" s="1020"/>
      <c r="J590"/>
      <c r="K590"/>
      <c r="L590"/>
      <c r="M590"/>
      <c r="O590"/>
      <c r="P590"/>
      <c r="Q590"/>
      <c r="R590"/>
      <c r="T590"/>
      <c r="U590"/>
      <c r="V590"/>
      <c r="W590"/>
      <c r="X590"/>
      <c r="Y590"/>
      <c r="Z590"/>
      <c r="AA590"/>
      <c r="AB590"/>
      <c r="AC590"/>
      <c r="AD590"/>
      <c r="AE590"/>
      <c r="AF590"/>
      <c r="AG590"/>
      <c r="AH590"/>
      <c r="AI590"/>
      <c r="AJ590"/>
      <c r="AK590"/>
      <c r="AL590"/>
      <c r="AM590"/>
      <c r="AN590"/>
      <c r="AO590"/>
      <c r="AP590"/>
      <c r="AQ590"/>
      <c r="AR590"/>
      <c r="AS590"/>
      <c r="AT590"/>
      <c r="AU590"/>
      <c r="AV590"/>
      <c r="AW590"/>
      <c r="AX590"/>
      <c r="AY590"/>
      <c r="AZ590"/>
      <c r="BA590"/>
      <c r="BB590"/>
      <c r="BC590"/>
      <c r="BD590"/>
    </row>
    <row r="591" spans="1:56">
      <c r="A591" s="182"/>
      <c r="B591" s="182"/>
      <c r="G591"/>
      <c r="H591" s="1020"/>
      <c r="J591"/>
      <c r="K591"/>
      <c r="L591"/>
      <c r="M591"/>
      <c r="O591"/>
      <c r="P591"/>
      <c r="Q591"/>
      <c r="R591"/>
      <c r="T591"/>
      <c r="U591"/>
      <c r="V591"/>
      <c r="W591"/>
      <c r="X591"/>
      <c r="Y591"/>
      <c r="Z591"/>
      <c r="AA591"/>
      <c r="AB591"/>
      <c r="AC591"/>
      <c r="AD591"/>
      <c r="AE591"/>
      <c r="AF591"/>
      <c r="AG591"/>
      <c r="AH591"/>
      <c r="AI591"/>
      <c r="AJ591"/>
      <c r="AK591"/>
      <c r="AL591"/>
      <c r="AM591"/>
      <c r="AN591"/>
      <c r="AO591"/>
      <c r="AP591"/>
      <c r="AQ591"/>
      <c r="AR591"/>
      <c r="AS591"/>
      <c r="AT591"/>
      <c r="AU591"/>
      <c r="AV591"/>
      <c r="AW591"/>
      <c r="AX591"/>
      <c r="AY591"/>
      <c r="AZ591"/>
      <c r="BA591"/>
      <c r="BB591"/>
      <c r="BC591"/>
      <c r="BD591"/>
    </row>
    <row r="592" spans="1:56">
      <c r="A592" s="182"/>
      <c r="B592" s="182"/>
      <c r="G592"/>
      <c r="H592" s="1020"/>
      <c r="J592"/>
      <c r="K592"/>
      <c r="L592"/>
      <c r="M592"/>
      <c r="O592"/>
      <c r="P592"/>
      <c r="Q592"/>
      <c r="R592"/>
      <c r="T592"/>
      <c r="U592"/>
      <c r="V592"/>
      <c r="W592"/>
      <c r="X592"/>
      <c r="Y592"/>
      <c r="Z592"/>
      <c r="AA592"/>
      <c r="AB592"/>
      <c r="AC592"/>
      <c r="AD592"/>
      <c r="AE592"/>
      <c r="AF592"/>
      <c r="AG592"/>
      <c r="AH592"/>
      <c r="AI592"/>
      <c r="AJ592"/>
      <c r="AK592"/>
      <c r="AL592"/>
      <c r="AM592"/>
      <c r="AN592"/>
      <c r="AO592"/>
      <c r="AP592"/>
      <c r="AQ592"/>
      <c r="AR592"/>
      <c r="AS592"/>
      <c r="AT592"/>
      <c r="AU592"/>
      <c r="AV592"/>
      <c r="AW592"/>
      <c r="AX592"/>
      <c r="AY592"/>
      <c r="AZ592"/>
      <c r="BA592"/>
      <c r="BB592"/>
      <c r="BC592"/>
      <c r="BD592"/>
    </row>
    <row r="593" spans="1:56">
      <c r="A593" s="182"/>
      <c r="B593" s="182"/>
      <c r="G593"/>
      <c r="H593" s="1020"/>
      <c r="J593"/>
      <c r="K593"/>
      <c r="L593"/>
      <c r="M593"/>
      <c r="O593"/>
      <c r="P593"/>
      <c r="Q593"/>
      <c r="R593"/>
      <c r="T593"/>
      <c r="U593"/>
      <c r="V593"/>
      <c r="W593"/>
      <c r="X593"/>
      <c r="Y593"/>
      <c r="Z593"/>
      <c r="AA593"/>
      <c r="AB593"/>
      <c r="AC593"/>
      <c r="AD593"/>
      <c r="AE593"/>
      <c r="AF593"/>
      <c r="AG593"/>
      <c r="AH593"/>
      <c r="AI593"/>
      <c r="AJ593"/>
      <c r="AK593"/>
      <c r="AL593"/>
      <c r="AM593"/>
      <c r="AN593"/>
      <c r="AO593"/>
      <c r="AP593"/>
      <c r="AQ593"/>
      <c r="AR593"/>
      <c r="AS593"/>
      <c r="AT593"/>
      <c r="AU593"/>
      <c r="AV593"/>
      <c r="AW593"/>
      <c r="AX593"/>
      <c r="AY593"/>
      <c r="AZ593"/>
      <c r="BA593"/>
      <c r="BB593"/>
      <c r="BC593"/>
      <c r="BD593"/>
    </row>
    <row r="594" spans="1:56">
      <c r="A594" s="182"/>
      <c r="B594" s="182"/>
      <c r="G594"/>
      <c r="H594" s="1020"/>
      <c r="J594"/>
      <c r="K594"/>
      <c r="L594"/>
      <c r="M594"/>
      <c r="O594"/>
      <c r="P594"/>
      <c r="Q594"/>
      <c r="R594"/>
      <c r="T594"/>
      <c r="U594"/>
      <c r="V594"/>
      <c r="W594"/>
      <c r="X594"/>
      <c r="Y594"/>
      <c r="Z594"/>
      <c r="AA594"/>
      <c r="AB594"/>
      <c r="AC594"/>
      <c r="AD594"/>
      <c r="AE594"/>
      <c r="AF594"/>
      <c r="AG594"/>
      <c r="AH594"/>
      <c r="AI594"/>
      <c r="AJ594"/>
      <c r="AK594"/>
      <c r="AL594"/>
      <c r="AM594"/>
      <c r="AN594"/>
      <c r="AO594"/>
      <c r="AP594"/>
      <c r="AQ594"/>
      <c r="AR594"/>
      <c r="AS594"/>
      <c r="AT594"/>
      <c r="AU594"/>
      <c r="AV594"/>
      <c r="AW594"/>
      <c r="AX594"/>
      <c r="AY594"/>
      <c r="AZ594"/>
      <c r="BA594"/>
      <c r="BB594"/>
      <c r="BC594"/>
      <c r="BD594"/>
    </row>
    <row r="595" spans="1:56">
      <c r="A595" s="182"/>
      <c r="B595" s="182"/>
      <c r="G595"/>
      <c r="H595" s="1020"/>
      <c r="J595"/>
      <c r="K595"/>
      <c r="L595"/>
      <c r="M595"/>
      <c r="O595"/>
      <c r="P595"/>
      <c r="Q595"/>
      <c r="R595"/>
      <c r="T595"/>
      <c r="U595"/>
      <c r="V595"/>
      <c r="W595"/>
      <c r="X595"/>
      <c r="Y595"/>
      <c r="Z595"/>
      <c r="AA595"/>
      <c r="AB595"/>
      <c r="AC595"/>
      <c r="AD595"/>
      <c r="AE595"/>
      <c r="AF595"/>
      <c r="AG595"/>
      <c r="AH595"/>
      <c r="AI595"/>
      <c r="AJ595"/>
      <c r="AK595"/>
      <c r="AL595"/>
      <c r="AM595"/>
      <c r="AN595"/>
      <c r="AO595"/>
      <c r="AP595"/>
      <c r="AQ595"/>
      <c r="AR595"/>
      <c r="AS595"/>
      <c r="AT595"/>
      <c r="AU595"/>
      <c r="AV595"/>
      <c r="AW595"/>
      <c r="AX595"/>
      <c r="AY595"/>
      <c r="AZ595"/>
      <c r="BA595"/>
      <c r="BB595"/>
      <c r="BC595"/>
      <c r="BD595"/>
    </row>
    <row r="596" spans="1:56">
      <c r="A596" s="182"/>
      <c r="B596" s="182"/>
      <c r="G596"/>
      <c r="H596" s="1020"/>
      <c r="J596"/>
      <c r="K596"/>
      <c r="L596"/>
      <c r="M596"/>
      <c r="O596"/>
      <c r="P596"/>
      <c r="Q596"/>
      <c r="R596"/>
      <c r="T596"/>
      <c r="U596"/>
      <c r="V596"/>
      <c r="W596"/>
      <c r="X596"/>
      <c r="Y596"/>
      <c r="Z596"/>
      <c r="AA596"/>
      <c r="AB596"/>
      <c r="AC596"/>
      <c r="AD596"/>
      <c r="AE596"/>
      <c r="AF596"/>
      <c r="AG596"/>
      <c r="AH596"/>
      <c r="AI596"/>
      <c r="AJ596"/>
      <c r="AK596"/>
      <c r="AL596"/>
      <c r="AM596"/>
      <c r="AN596"/>
      <c r="AO596"/>
      <c r="AP596"/>
      <c r="AQ596"/>
      <c r="AR596"/>
      <c r="AS596"/>
      <c r="AT596"/>
      <c r="AU596"/>
      <c r="AV596"/>
      <c r="AW596"/>
      <c r="AX596"/>
      <c r="AY596"/>
      <c r="AZ596"/>
      <c r="BA596"/>
      <c r="BB596"/>
      <c r="BC596"/>
      <c r="BD596"/>
    </row>
  </sheetData>
  <mergeCells count="345">
    <mergeCell ref="A223:A225"/>
    <mergeCell ref="N143:N145"/>
    <mergeCell ref="N146:N148"/>
    <mergeCell ref="I376:I378"/>
    <mergeCell ref="N118:N120"/>
    <mergeCell ref="I21:I23"/>
    <mergeCell ref="N71:N73"/>
    <mergeCell ref="N80:N82"/>
    <mergeCell ref="N74:N76"/>
    <mergeCell ref="I77:I79"/>
    <mergeCell ref="N33:N35"/>
    <mergeCell ref="I33:I35"/>
    <mergeCell ref="N30:N32"/>
    <mergeCell ref="I134:I136"/>
    <mergeCell ref="N134:N136"/>
    <mergeCell ref="I80:I82"/>
    <mergeCell ref="I83:I85"/>
    <mergeCell ref="I89:I91"/>
    <mergeCell ref="I95:I97"/>
    <mergeCell ref="N36:N38"/>
    <mergeCell ref="I39:I41"/>
    <mergeCell ref="N39:N41"/>
    <mergeCell ref="I42:I44"/>
    <mergeCell ref="I357:I359"/>
    <mergeCell ref="A140:A142"/>
    <mergeCell ref="N42:N44"/>
    <mergeCell ref="I45:I47"/>
    <mergeCell ref="N111:N113"/>
    <mergeCell ref="N49:N51"/>
    <mergeCell ref="I24:I26"/>
    <mergeCell ref="N24:N26"/>
    <mergeCell ref="I102:I104"/>
    <mergeCell ref="I114:I116"/>
    <mergeCell ref="N114:N116"/>
    <mergeCell ref="I27:I29"/>
    <mergeCell ref="I36:I38"/>
    <mergeCell ref="I106:I107"/>
    <mergeCell ref="N102:N104"/>
    <mergeCell ref="N108:N110"/>
    <mergeCell ref="I137:I139"/>
    <mergeCell ref="I131:I133"/>
    <mergeCell ref="N131:N133"/>
    <mergeCell ref="N137:N139"/>
    <mergeCell ref="I118:I120"/>
    <mergeCell ref="I121:I123"/>
    <mergeCell ref="I124:I126"/>
    <mergeCell ref="I127:I129"/>
    <mergeCell ref="I74:I76"/>
    <mergeCell ref="N150:N152"/>
    <mergeCell ref="N193:N195"/>
    <mergeCell ref="N213:N215"/>
    <mergeCell ref="I254:I256"/>
    <mergeCell ref="I249:I252"/>
    <mergeCell ref="N258:N260"/>
    <mergeCell ref="I287:I289"/>
    <mergeCell ref="I291:I299"/>
    <mergeCell ref="I262:I264"/>
    <mergeCell ref="I245:I247"/>
    <mergeCell ref="I153:I155"/>
    <mergeCell ref="I235:I237"/>
    <mergeCell ref="I258:I260"/>
    <mergeCell ref="I207:I209"/>
    <mergeCell ref="I213:I215"/>
    <mergeCell ref="I156:I158"/>
    <mergeCell ref="I159:I161"/>
    <mergeCell ref="I223:I225"/>
    <mergeCell ref="N223:N225"/>
    <mergeCell ref="I187:I189"/>
    <mergeCell ref="N187:N189"/>
    <mergeCell ref="S223:S225"/>
    <mergeCell ref="S187:S189"/>
    <mergeCell ref="S190:S192"/>
    <mergeCell ref="S181:S183"/>
    <mergeCell ref="S184:S186"/>
    <mergeCell ref="B226:B228"/>
    <mergeCell ref="I226:I228"/>
    <mergeCell ref="N226:N228"/>
    <mergeCell ref="S226:S228"/>
    <mergeCell ref="I197:I199"/>
    <mergeCell ref="I200:I202"/>
    <mergeCell ref="I203:I205"/>
    <mergeCell ref="S216:S218"/>
    <mergeCell ref="I219:I221"/>
    <mergeCell ref="S219:S221"/>
    <mergeCell ref="S210:S212"/>
    <mergeCell ref="B213:B215"/>
    <mergeCell ref="B216:B218"/>
    <mergeCell ref="B219:B221"/>
    <mergeCell ref="B207:B209"/>
    <mergeCell ref="B210:B212"/>
    <mergeCell ref="I216:I218"/>
    <mergeCell ref="N216:N218"/>
    <mergeCell ref="N219:N221"/>
    <mergeCell ref="S238:S240"/>
    <mergeCell ref="A241:A243"/>
    <mergeCell ref="B241:B243"/>
    <mergeCell ref="I241:I243"/>
    <mergeCell ref="N241:N243"/>
    <mergeCell ref="S241:S243"/>
    <mergeCell ref="S235:S237"/>
    <mergeCell ref="A235:A237"/>
    <mergeCell ref="B235:B237"/>
    <mergeCell ref="N235:N237"/>
    <mergeCell ref="A238:A240"/>
    <mergeCell ref="B238:B240"/>
    <mergeCell ref="I238:I240"/>
    <mergeCell ref="N165:N167"/>
    <mergeCell ref="S213:S215"/>
    <mergeCell ref="N197:N199"/>
    <mergeCell ref="I193:I195"/>
    <mergeCell ref="A190:A192"/>
    <mergeCell ref="B190:B192"/>
    <mergeCell ref="I190:I192"/>
    <mergeCell ref="N190:N192"/>
    <mergeCell ref="N200:N202"/>
    <mergeCell ref="N203:N205"/>
    <mergeCell ref="A175:A177"/>
    <mergeCell ref="B175:B177"/>
    <mergeCell ref="I175:I177"/>
    <mergeCell ref="N175:N177"/>
    <mergeCell ref="A178:A180"/>
    <mergeCell ref="B178:B180"/>
    <mergeCell ref="A193:A195"/>
    <mergeCell ref="I178:I180"/>
    <mergeCell ref="I165:I167"/>
    <mergeCell ref="A187:A189"/>
    <mergeCell ref="B187:B189"/>
    <mergeCell ref="B193:B195"/>
    <mergeCell ref="S301:S303"/>
    <mergeCell ref="N305:N307"/>
    <mergeCell ref="N320:N322"/>
    <mergeCell ref="N361:N363"/>
    <mergeCell ref="S361:S363"/>
    <mergeCell ref="S309:S311"/>
    <mergeCell ref="S324:S326"/>
    <mergeCell ref="N309:N311"/>
    <mergeCell ref="N178:N180"/>
    <mergeCell ref="S245:S247"/>
    <mergeCell ref="N245:N247"/>
    <mergeCell ref="N262:N264"/>
    <mergeCell ref="N279:N281"/>
    <mergeCell ref="N287:N289"/>
    <mergeCell ref="N297:N299"/>
    <mergeCell ref="N357:N359"/>
    <mergeCell ref="N266:N268"/>
    <mergeCell ref="N272:N274"/>
    <mergeCell ref="N269:N271"/>
    <mergeCell ref="S229:S231"/>
    <mergeCell ref="N229:N231"/>
    <mergeCell ref="S232:S234"/>
    <mergeCell ref="N232:N234"/>
    <mergeCell ref="N238:N240"/>
    <mergeCell ref="A316:A318"/>
    <mergeCell ref="A291:A293"/>
    <mergeCell ref="A294:A296"/>
    <mergeCell ref="I275:I277"/>
    <mergeCell ref="B291:B293"/>
    <mergeCell ref="N291:N293"/>
    <mergeCell ref="I309:I311"/>
    <mergeCell ref="B316:B318"/>
    <mergeCell ref="E2:I2"/>
    <mergeCell ref="J2:N2"/>
    <mergeCell ref="I6:I8"/>
    <mergeCell ref="N83:N85"/>
    <mergeCell ref="I92:I94"/>
    <mergeCell ref="I98:I100"/>
    <mergeCell ref="N77:N79"/>
    <mergeCell ref="I86:I88"/>
    <mergeCell ref="N95:N97"/>
    <mergeCell ref="N98:N100"/>
    <mergeCell ref="N89:N91"/>
    <mergeCell ref="N86:N88"/>
    <mergeCell ref="N6:N8"/>
    <mergeCell ref="I10:I12"/>
    <mergeCell ref="I13:I15"/>
    <mergeCell ref="I17:I19"/>
    <mergeCell ref="O2:S2"/>
    <mergeCell ref="A3:A4"/>
    <mergeCell ref="C3:C4"/>
    <mergeCell ref="D3:D4"/>
    <mergeCell ref="E3:E4"/>
    <mergeCell ref="F3:F4"/>
    <mergeCell ref="G3:G4"/>
    <mergeCell ref="H3:H4"/>
    <mergeCell ref="O3:O4"/>
    <mergeCell ref="P3:P4"/>
    <mergeCell ref="Q3:Q4"/>
    <mergeCell ref="R3:R4"/>
    <mergeCell ref="S3:S4"/>
    <mergeCell ref="M3:M4"/>
    <mergeCell ref="N3:N4"/>
    <mergeCell ref="I3:I4"/>
    <mergeCell ref="J3:J4"/>
    <mergeCell ref="K3:K4"/>
    <mergeCell ref="L3:L4"/>
    <mergeCell ref="I64:I66"/>
    <mergeCell ref="N64:N66"/>
    <mergeCell ref="I67:I69"/>
    <mergeCell ref="N67:N69"/>
    <mergeCell ref="I71:I73"/>
    <mergeCell ref="N61:N63"/>
    <mergeCell ref="N10:N12"/>
    <mergeCell ref="N13:N15"/>
    <mergeCell ref="N17:N19"/>
    <mergeCell ref="S10:S12"/>
    <mergeCell ref="S207:S209"/>
    <mergeCell ref="I210:I212"/>
    <mergeCell ref="N210:N212"/>
    <mergeCell ref="I108:I110"/>
    <mergeCell ref="I111:I113"/>
    <mergeCell ref="S193:S195"/>
    <mergeCell ref="N92:N94"/>
    <mergeCell ref="I49:I51"/>
    <mergeCell ref="I52:I54"/>
    <mergeCell ref="N52:N54"/>
    <mergeCell ref="I55:I57"/>
    <mergeCell ref="N55:N57"/>
    <mergeCell ref="I58:I60"/>
    <mergeCell ref="N58:N60"/>
    <mergeCell ref="I61:I63"/>
    <mergeCell ref="S172:S174"/>
    <mergeCell ref="S175:S177"/>
    <mergeCell ref="S178:S180"/>
    <mergeCell ref="N27:N29"/>
    <mergeCell ref="I30:I32"/>
    <mergeCell ref="N207:N209"/>
    <mergeCell ref="N162:N164"/>
    <mergeCell ref="N45:N47"/>
    <mergeCell ref="N365:N367"/>
    <mergeCell ref="N388:N390"/>
    <mergeCell ref="A391:A393"/>
    <mergeCell ref="B391:B393"/>
    <mergeCell ref="A313:A315"/>
    <mergeCell ref="B313:B315"/>
    <mergeCell ref="I313:I315"/>
    <mergeCell ref="N313:N315"/>
    <mergeCell ref="A320:A322"/>
    <mergeCell ref="I320:I322"/>
    <mergeCell ref="A376:B378"/>
    <mergeCell ref="I388:I390"/>
    <mergeCell ref="N391:N393"/>
    <mergeCell ref="B353:B355"/>
    <mergeCell ref="N353:N355"/>
    <mergeCell ref="A388:A390"/>
    <mergeCell ref="I391:I393"/>
    <mergeCell ref="I369:I371"/>
    <mergeCell ref="I373:I375"/>
    <mergeCell ref="N316:N318"/>
    <mergeCell ref="N324:N326"/>
    <mergeCell ref="A324:A326"/>
    <mergeCell ref="I384:I386"/>
    <mergeCell ref="I353:I355"/>
    <mergeCell ref="A287:A289"/>
    <mergeCell ref="B287:B289"/>
    <mergeCell ref="I283:I285"/>
    <mergeCell ref="N283:N285"/>
    <mergeCell ref="N301:N303"/>
    <mergeCell ref="A297:A299"/>
    <mergeCell ref="B297:B299"/>
    <mergeCell ref="I184:I186"/>
    <mergeCell ref="N184:N186"/>
    <mergeCell ref="N275:N277"/>
    <mergeCell ref="B269:B271"/>
    <mergeCell ref="A266:A268"/>
    <mergeCell ref="B266:B268"/>
    <mergeCell ref="I266:I268"/>
    <mergeCell ref="I272:I274"/>
    <mergeCell ref="I269:I271"/>
    <mergeCell ref="I229:I231"/>
    <mergeCell ref="A226:A228"/>
    <mergeCell ref="A232:A234"/>
    <mergeCell ref="B232:B234"/>
    <mergeCell ref="I232:I234"/>
    <mergeCell ref="B229:B231"/>
    <mergeCell ref="A229:A231"/>
    <mergeCell ref="B223:B225"/>
    <mergeCell ref="A275:A277"/>
    <mergeCell ref="B275:B277"/>
    <mergeCell ref="I279:I281"/>
    <mergeCell ref="A184:A186"/>
    <mergeCell ref="B184:B186"/>
    <mergeCell ref="A272:A274"/>
    <mergeCell ref="B272:B274"/>
    <mergeCell ref="A269:A271"/>
    <mergeCell ref="N140:N142"/>
    <mergeCell ref="A172:A174"/>
    <mergeCell ref="A169:A171"/>
    <mergeCell ref="B169:B171"/>
    <mergeCell ref="I169:I171"/>
    <mergeCell ref="N169:N171"/>
    <mergeCell ref="B172:B174"/>
    <mergeCell ref="I172:I174"/>
    <mergeCell ref="N172:N174"/>
    <mergeCell ref="A181:A183"/>
    <mergeCell ref="B181:B183"/>
    <mergeCell ref="I181:I183"/>
    <mergeCell ref="N181:N183"/>
    <mergeCell ref="N153:N155"/>
    <mergeCell ref="N156:N158"/>
    <mergeCell ref="N159:N161"/>
    <mergeCell ref="C430:D432"/>
    <mergeCell ref="C424:D426"/>
    <mergeCell ref="F422:F423"/>
    <mergeCell ref="G422:G423"/>
    <mergeCell ref="H422:H423"/>
    <mergeCell ref="I422:I423"/>
    <mergeCell ref="B140:B142"/>
    <mergeCell ref="I140:I142"/>
    <mergeCell ref="C427:D429"/>
    <mergeCell ref="E422:E423"/>
    <mergeCell ref="B402:B404"/>
    <mergeCell ref="I305:I307"/>
    <mergeCell ref="I402:I404"/>
    <mergeCell ref="I394:I396"/>
    <mergeCell ref="I301:I303"/>
    <mergeCell ref="I150:I152"/>
    <mergeCell ref="I162:I164"/>
    <mergeCell ref="I316:I318"/>
    <mergeCell ref="I146:I148"/>
    <mergeCell ref="I324:I326"/>
    <mergeCell ref="I143:I145"/>
    <mergeCell ref="J422:J423"/>
    <mergeCell ref="I361:I363"/>
    <mergeCell ref="A381:S381"/>
    <mergeCell ref="A394:A396"/>
    <mergeCell ref="N410:N412"/>
    <mergeCell ref="N406:N408"/>
    <mergeCell ref="C422:D423"/>
    <mergeCell ref="I410:I412"/>
    <mergeCell ref="A398:A400"/>
    <mergeCell ref="B398:B400"/>
    <mergeCell ref="I398:I400"/>
    <mergeCell ref="A406:A408"/>
    <mergeCell ref="B406:B408"/>
    <mergeCell ref="I406:I408"/>
    <mergeCell ref="N394:N396"/>
    <mergeCell ref="A402:A404"/>
    <mergeCell ref="A413:B415"/>
    <mergeCell ref="A410:A412"/>
    <mergeCell ref="B410:B412"/>
    <mergeCell ref="N402:N404"/>
    <mergeCell ref="N369:N371"/>
    <mergeCell ref="N373:N375"/>
    <mergeCell ref="N398:N400"/>
    <mergeCell ref="A384:A386"/>
  </mergeCells>
  <pageMargins left="0.7" right="0.7" top="0.75" bottom="0.75" header="0.3" footer="0.3"/>
  <pageSetup paperSize="9" scale="1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4:XFD82"/>
  <sheetViews>
    <sheetView topLeftCell="A60" zoomScale="85" zoomScaleNormal="85" workbookViewId="0">
      <selection activeCell="I65" sqref="I65:I67"/>
    </sheetView>
  </sheetViews>
  <sheetFormatPr defaultRowHeight="15"/>
  <cols>
    <col min="1" max="1" width="10.85546875" bestFit="1" customWidth="1"/>
    <col min="2" max="2" width="52" bestFit="1" customWidth="1"/>
    <col min="4" max="5" width="14.7109375" customWidth="1"/>
    <col min="6" max="6" width="16.140625" customWidth="1"/>
    <col min="7" max="7" width="14.28515625" bestFit="1" customWidth="1"/>
    <col min="8" max="8" width="22.28515625" customWidth="1"/>
    <col min="9" max="9" width="93.42578125" customWidth="1"/>
    <col min="10" max="10" width="11.42578125" bestFit="1" customWidth="1"/>
    <col min="11" max="11" width="9.5703125" bestFit="1" customWidth="1"/>
    <col min="12" max="13" width="11.42578125" bestFit="1" customWidth="1"/>
    <col min="14" max="14" width="27.7109375" customWidth="1"/>
    <col min="15" max="18" width="11.42578125" bestFit="1" customWidth="1"/>
    <col min="19" max="19" width="12.28515625" customWidth="1"/>
  </cols>
  <sheetData>
    <row r="4" spans="1:9" ht="15.75" thickBot="1"/>
    <row r="5" spans="1:9" ht="19.5" thickBot="1">
      <c r="A5" s="1"/>
      <c r="B5" s="2"/>
      <c r="C5" s="2"/>
      <c r="D5" s="2"/>
      <c r="E5" s="1688" t="s">
        <v>233</v>
      </c>
      <c r="F5" s="1689"/>
      <c r="G5" s="1689"/>
      <c r="H5" s="1689"/>
      <c r="I5" s="1690"/>
    </row>
    <row r="6" spans="1:9" ht="15.75">
      <c r="A6" s="1657" t="s">
        <v>3</v>
      </c>
      <c r="B6" s="3" t="s">
        <v>4</v>
      </c>
      <c r="C6" s="1659" t="s">
        <v>5</v>
      </c>
      <c r="D6" s="1868" t="s">
        <v>6</v>
      </c>
      <c r="E6" s="1870" t="s">
        <v>7</v>
      </c>
      <c r="F6" s="1872" t="s">
        <v>8</v>
      </c>
      <c r="G6" s="1673" t="s">
        <v>9</v>
      </c>
      <c r="H6" s="1874" t="s">
        <v>10</v>
      </c>
      <c r="I6" s="1876" t="s">
        <v>234</v>
      </c>
    </row>
    <row r="7" spans="1:9" ht="16.5" thickBot="1">
      <c r="A7" s="1658"/>
      <c r="B7" s="4" t="s">
        <v>11</v>
      </c>
      <c r="C7" s="1660"/>
      <c r="D7" s="1869"/>
      <c r="E7" s="1871"/>
      <c r="F7" s="1873"/>
      <c r="G7" s="1674"/>
      <c r="H7" s="1875"/>
      <c r="I7" s="1877"/>
    </row>
    <row r="8" spans="1:9" ht="16.5" thickBot="1">
      <c r="A8" s="5" t="s">
        <v>219</v>
      </c>
      <c r="B8" s="17" t="s">
        <v>223</v>
      </c>
      <c r="C8" s="18"/>
      <c r="D8" s="148"/>
      <c r="E8" s="487"/>
      <c r="F8" s="487"/>
      <c r="G8" s="487"/>
      <c r="H8" s="826"/>
      <c r="I8" s="824"/>
    </row>
    <row r="9" spans="1:9" ht="33" customHeight="1">
      <c r="A9" s="8"/>
      <c r="B9" s="689" t="s">
        <v>132</v>
      </c>
      <c r="C9" s="178">
        <v>2027</v>
      </c>
      <c r="D9" s="427"/>
      <c r="E9" s="684"/>
      <c r="F9" s="150"/>
      <c r="G9" s="681"/>
      <c r="H9" s="428">
        <f>SUM(E9:G9)</f>
        <v>0</v>
      </c>
      <c r="I9" s="1856" t="s">
        <v>257</v>
      </c>
    </row>
    <row r="10" spans="1:9" ht="15.75">
      <c r="A10" s="11"/>
      <c r="B10" s="12"/>
      <c r="C10" s="179">
        <v>2028</v>
      </c>
      <c r="D10" s="87"/>
      <c r="E10" s="88"/>
      <c r="F10" s="138"/>
      <c r="G10" s="351"/>
      <c r="H10" s="127">
        <f>SUM(E10:G10)</f>
        <v>0</v>
      </c>
      <c r="I10" s="1878"/>
    </row>
    <row r="11" spans="1:9" ht="16.5" thickBot="1">
      <c r="A11" s="14"/>
      <c r="B11" s="15"/>
      <c r="C11" s="180">
        <v>2029</v>
      </c>
      <c r="D11" s="93"/>
      <c r="E11" s="686"/>
      <c r="F11" s="95"/>
      <c r="G11" s="363"/>
      <c r="H11" s="429">
        <f>SUM(E11:G11)</f>
        <v>0</v>
      </c>
      <c r="I11" s="1879"/>
    </row>
    <row r="12" spans="1:9" ht="16.5" thickBot="1">
      <c r="A12" s="5" t="s">
        <v>219</v>
      </c>
      <c r="B12" s="17" t="s">
        <v>220</v>
      </c>
      <c r="C12" s="18"/>
      <c r="D12" s="148"/>
      <c r="E12" s="487"/>
      <c r="F12" s="487"/>
      <c r="G12" s="487"/>
      <c r="H12" s="826"/>
      <c r="I12" s="824"/>
    </row>
    <row r="13" spans="1:9" ht="87.75" customHeight="1">
      <c r="A13" s="8"/>
      <c r="B13" s="689" t="s">
        <v>222</v>
      </c>
      <c r="C13" s="178">
        <v>2027</v>
      </c>
      <c r="D13" s="427"/>
      <c r="E13" s="684">
        <v>1500</v>
      </c>
      <c r="F13" s="150"/>
      <c r="G13" s="681"/>
      <c r="H13" s="428">
        <f>SUM(E13:G13)</f>
        <v>1500</v>
      </c>
      <c r="I13" s="1862" t="s">
        <v>258</v>
      </c>
    </row>
    <row r="14" spans="1:9" ht="15.75">
      <c r="A14" s="11"/>
      <c r="B14" s="12"/>
      <c r="C14" s="179">
        <v>2028</v>
      </c>
      <c r="D14" s="87"/>
      <c r="E14" s="88"/>
      <c r="F14" s="138"/>
      <c r="G14" s="92"/>
      <c r="H14" s="127">
        <f t="shared" ref="H14:H15" si="0">SUM(E14:G14)</f>
        <v>0</v>
      </c>
      <c r="I14" s="1863"/>
    </row>
    <row r="15" spans="1:9" ht="16.5" thickBot="1">
      <c r="A15" s="14"/>
      <c r="B15" s="15"/>
      <c r="C15" s="180">
        <v>2029</v>
      </c>
      <c r="D15" s="93"/>
      <c r="E15" s="686"/>
      <c r="F15" s="95"/>
      <c r="G15" s="96"/>
      <c r="H15" s="429">
        <f t="shared" si="0"/>
        <v>0</v>
      </c>
      <c r="I15" s="1864"/>
    </row>
    <row r="16" spans="1:9" ht="23.25" customHeight="1" thickBot="1">
      <c r="A16" s="5" t="s">
        <v>219</v>
      </c>
      <c r="B16" s="17" t="s">
        <v>221</v>
      </c>
      <c r="C16" s="18"/>
      <c r="D16" s="148"/>
      <c r="E16" s="487"/>
      <c r="F16" s="487"/>
      <c r="G16" s="487"/>
      <c r="H16" s="826"/>
      <c r="I16" s="824"/>
    </row>
    <row r="17" spans="1:9 16384:16384" ht="34.5" customHeight="1">
      <c r="A17" s="8"/>
      <c r="B17" s="809" t="s">
        <v>224</v>
      </c>
      <c r="C17" s="178">
        <v>2027</v>
      </c>
      <c r="D17" s="427">
        <v>29</v>
      </c>
      <c r="E17" s="684">
        <v>35695.705000000002</v>
      </c>
      <c r="F17" s="150">
        <v>1485.527</v>
      </c>
      <c r="G17" s="681">
        <v>452673</v>
      </c>
      <c r="H17" s="428">
        <f>SUM(E17:G17)</f>
        <v>489854.23200000002</v>
      </c>
      <c r="I17" s="1880" t="s">
        <v>259</v>
      </c>
    </row>
    <row r="18" spans="1:9 16384:16384" ht="63" customHeight="1">
      <c r="A18" s="11"/>
      <c r="B18" s="675"/>
      <c r="C18" s="179">
        <v>2028</v>
      </c>
      <c r="D18" s="87"/>
      <c r="E18" s="88"/>
      <c r="F18" s="138"/>
      <c r="G18" s="92">
        <v>287554</v>
      </c>
      <c r="H18" s="127">
        <f t="shared" ref="H18:H19" si="1">SUM(E18:G18)</f>
        <v>287554</v>
      </c>
      <c r="I18" s="1881"/>
    </row>
    <row r="19" spans="1:9 16384:16384" ht="45.75" customHeight="1" thickBot="1">
      <c r="A19" s="14"/>
      <c r="B19" s="15"/>
      <c r="C19" s="180">
        <v>2029</v>
      </c>
      <c r="D19" s="93"/>
      <c r="E19" s="686"/>
      <c r="F19" s="95"/>
      <c r="G19" s="96">
        <v>202092</v>
      </c>
      <c r="H19" s="429">
        <f t="shared" si="1"/>
        <v>202092</v>
      </c>
      <c r="I19" s="1882"/>
    </row>
    <row r="20" spans="1:9 16384:16384" ht="16.5" thickBot="1">
      <c r="A20" s="5" t="s">
        <v>219</v>
      </c>
      <c r="B20" s="692" t="s">
        <v>226</v>
      </c>
      <c r="C20" s="18"/>
      <c r="D20" s="148"/>
      <c r="E20" s="487"/>
      <c r="F20" s="487"/>
      <c r="G20" s="487"/>
      <c r="H20" s="826"/>
      <c r="I20" s="824"/>
    </row>
    <row r="21" spans="1:9 16384:16384" ht="15.75">
      <c r="A21" s="8"/>
      <c r="B21" s="689" t="s">
        <v>225</v>
      </c>
      <c r="C21" s="178">
        <v>2027</v>
      </c>
      <c r="D21" s="427"/>
      <c r="E21" s="684"/>
      <c r="F21" s="150">
        <v>8800</v>
      </c>
      <c r="G21" s="681">
        <v>12500</v>
      </c>
      <c r="H21" s="428">
        <f t="shared" ref="H21:H23" si="2">SUM(E21:G21)</f>
        <v>21300</v>
      </c>
      <c r="I21" s="1865" t="s">
        <v>260</v>
      </c>
    </row>
    <row r="22" spans="1:9 16384:16384" ht="15.75">
      <c r="A22" s="11"/>
      <c r="B22" s="12"/>
      <c r="C22" s="179">
        <v>2028</v>
      </c>
      <c r="D22" s="87"/>
      <c r="E22" s="88"/>
      <c r="F22" s="138">
        <v>8800</v>
      </c>
      <c r="G22" s="92">
        <v>0</v>
      </c>
      <c r="H22" s="127">
        <f t="shared" si="2"/>
        <v>8800</v>
      </c>
      <c r="I22" s="1866"/>
    </row>
    <row r="23" spans="1:9 16384:16384" ht="16.5" thickBot="1">
      <c r="A23" s="14"/>
      <c r="B23" s="15"/>
      <c r="C23" s="180">
        <v>2029</v>
      </c>
      <c r="D23" s="93"/>
      <c r="E23" s="686"/>
      <c r="F23" s="95">
        <v>8800</v>
      </c>
      <c r="G23" s="96">
        <v>0</v>
      </c>
      <c r="H23" s="429">
        <f t="shared" si="2"/>
        <v>8800</v>
      </c>
      <c r="I23" s="1867"/>
    </row>
    <row r="24" spans="1:9 16384:16384" ht="16.5" thickBot="1">
      <c r="A24" s="5" t="s">
        <v>219</v>
      </c>
      <c r="B24" s="17" t="s">
        <v>227</v>
      </c>
      <c r="C24" s="18"/>
      <c r="D24" s="148"/>
      <c r="E24" s="487"/>
      <c r="F24" s="487"/>
      <c r="G24" s="487"/>
      <c r="H24" s="826"/>
      <c r="I24" s="824"/>
    </row>
    <row r="25" spans="1:9 16384:16384" ht="30.75">
      <c r="A25" s="8"/>
      <c r="B25" s="818" t="s">
        <v>212</v>
      </c>
      <c r="C25" s="178">
        <v>2027</v>
      </c>
      <c r="D25" s="427"/>
      <c r="E25" s="684"/>
      <c r="F25" s="150"/>
      <c r="G25" s="681">
        <v>121000</v>
      </c>
      <c r="H25" s="428">
        <f t="shared" ref="H25:H57" si="3">SUM(E25:G25)</f>
        <v>121000</v>
      </c>
      <c r="I25" s="1862" t="s">
        <v>261</v>
      </c>
    </row>
    <row r="26" spans="1:9 16384:16384" ht="15.75">
      <c r="A26" s="11"/>
      <c r="B26" s="12"/>
      <c r="C26" s="179">
        <v>2028</v>
      </c>
      <c r="D26" s="87"/>
      <c r="E26" s="88"/>
      <c r="F26" s="138"/>
      <c r="G26" s="92">
        <v>0</v>
      </c>
      <c r="H26" s="127">
        <f t="shared" si="3"/>
        <v>0</v>
      </c>
      <c r="I26" s="1863"/>
    </row>
    <row r="27" spans="1:9 16384:16384" ht="48" customHeight="1" thickBot="1">
      <c r="A27" s="14"/>
      <c r="B27" s="15"/>
      <c r="C27" s="180">
        <v>2029</v>
      </c>
      <c r="D27" s="93"/>
      <c r="E27" s="686"/>
      <c r="F27" s="95"/>
      <c r="G27" s="96">
        <v>0</v>
      </c>
      <c r="H27" s="429">
        <f t="shared" si="3"/>
        <v>0</v>
      </c>
      <c r="I27" s="1864"/>
    </row>
    <row r="28" spans="1:9 16384:16384" ht="27" customHeight="1">
      <c r="A28" s="8"/>
      <c r="B28" s="689" t="s">
        <v>110</v>
      </c>
      <c r="C28" s="178">
        <v>2027</v>
      </c>
      <c r="D28" s="427"/>
      <c r="E28" s="684">
        <v>3898</v>
      </c>
      <c r="F28" s="150">
        <v>10000</v>
      </c>
      <c r="G28" s="681">
        <v>1000</v>
      </c>
      <c r="H28" s="428">
        <v>7408</v>
      </c>
      <c r="I28" s="1865" t="s">
        <v>262</v>
      </c>
      <c r="XFD28" s="817">
        <f>SUM(A28:XFC28)</f>
        <v>24333</v>
      </c>
    </row>
    <row r="29" spans="1:9 16384:16384" ht="51.75" customHeight="1">
      <c r="A29" s="11"/>
      <c r="B29" s="12"/>
      <c r="C29" s="179">
        <v>2028</v>
      </c>
      <c r="D29" s="87"/>
      <c r="E29" s="88">
        <v>4810</v>
      </c>
      <c r="F29" s="138">
        <v>10000</v>
      </c>
      <c r="G29" s="92">
        <v>1000</v>
      </c>
      <c r="H29" s="127"/>
      <c r="I29" s="1866"/>
    </row>
    <row r="30" spans="1:9 16384:16384" ht="65.25" customHeight="1" thickBot="1">
      <c r="A30" s="14"/>
      <c r="B30" s="15"/>
      <c r="C30" s="180">
        <v>2029</v>
      </c>
      <c r="D30" s="93"/>
      <c r="E30" s="686">
        <v>6037</v>
      </c>
      <c r="F30" s="95">
        <v>10000</v>
      </c>
      <c r="G30" s="96">
        <v>1000</v>
      </c>
      <c r="H30" s="429"/>
      <c r="I30" s="1867"/>
    </row>
    <row r="31" spans="1:9 16384:16384" ht="60.75" customHeight="1">
      <c r="A31" s="8"/>
      <c r="B31" s="689" t="s">
        <v>111</v>
      </c>
      <c r="C31" s="178">
        <v>2027</v>
      </c>
      <c r="D31" s="427"/>
      <c r="E31" s="150">
        <v>16512</v>
      </c>
      <c r="F31" s="150">
        <v>12000</v>
      </c>
      <c r="G31" s="681">
        <v>360500</v>
      </c>
      <c r="H31" s="428">
        <f t="shared" si="3"/>
        <v>389012</v>
      </c>
      <c r="I31" s="1862" t="s">
        <v>263</v>
      </c>
    </row>
    <row r="32" spans="1:9 16384:16384" ht="131.25" customHeight="1">
      <c r="A32" s="11"/>
      <c r="B32" s="12"/>
      <c r="C32" s="179">
        <v>2028</v>
      </c>
      <c r="D32" s="87"/>
      <c r="E32" s="88">
        <v>16512</v>
      </c>
      <c r="F32" s="138">
        <v>12000</v>
      </c>
      <c r="G32" s="92">
        <v>342500</v>
      </c>
      <c r="H32" s="127">
        <f t="shared" si="3"/>
        <v>371012</v>
      </c>
      <c r="I32" s="1863"/>
    </row>
    <row r="33" spans="1:9" ht="93" customHeight="1" thickBot="1">
      <c r="A33" s="14"/>
      <c r="B33" s="15"/>
      <c r="C33" s="180">
        <v>2029</v>
      </c>
      <c r="D33" s="93"/>
      <c r="E33" s="686">
        <v>16512</v>
      </c>
      <c r="F33" s="95">
        <v>12000</v>
      </c>
      <c r="G33" s="96">
        <v>2500</v>
      </c>
      <c r="H33" s="429">
        <f t="shared" si="3"/>
        <v>31012</v>
      </c>
      <c r="I33" s="1864"/>
    </row>
    <row r="34" spans="1:9" ht="85.5" customHeight="1">
      <c r="A34" s="8"/>
      <c r="B34" s="689" t="s">
        <v>112</v>
      </c>
      <c r="C34" s="178">
        <v>2027</v>
      </c>
      <c r="D34" s="427"/>
      <c r="E34" s="684">
        <v>1950</v>
      </c>
      <c r="F34" s="150"/>
      <c r="G34" s="821"/>
      <c r="H34" s="428">
        <f t="shared" si="3"/>
        <v>1950</v>
      </c>
      <c r="I34" s="1856" t="s">
        <v>264</v>
      </c>
    </row>
    <row r="35" spans="1:9" ht="15.75">
      <c r="A35" s="11"/>
      <c r="B35" s="12"/>
      <c r="C35" s="179">
        <v>2028</v>
      </c>
      <c r="D35" s="87"/>
      <c r="E35" s="91">
        <v>1950</v>
      </c>
      <c r="F35" s="25"/>
      <c r="G35" s="822"/>
      <c r="H35" s="127">
        <f t="shared" si="3"/>
        <v>1950</v>
      </c>
      <c r="I35" s="1857"/>
    </row>
    <row r="36" spans="1:9" ht="16.5" thickBot="1">
      <c r="A36" s="14"/>
      <c r="B36" s="15"/>
      <c r="C36" s="180">
        <v>2029</v>
      </c>
      <c r="D36" s="93"/>
      <c r="E36" s="94">
        <v>2450</v>
      </c>
      <c r="F36" s="26"/>
      <c r="G36" s="823"/>
      <c r="H36" s="429">
        <f>SUM(E36:G36)</f>
        <v>2450</v>
      </c>
      <c r="I36" s="1858"/>
    </row>
    <row r="37" spans="1:9" ht="15.75">
      <c r="A37" s="8"/>
      <c r="B37" s="689" t="s">
        <v>113</v>
      </c>
      <c r="C37" s="178">
        <v>2027</v>
      </c>
      <c r="D37" s="427"/>
      <c r="E37" s="684"/>
      <c r="F37" s="150"/>
      <c r="G37" s="821"/>
      <c r="H37" s="428">
        <f t="shared" si="3"/>
        <v>0</v>
      </c>
      <c r="I37" s="1862" t="s">
        <v>236</v>
      </c>
    </row>
    <row r="38" spans="1:9" ht="15.75">
      <c r="A38" s="11"/>
      <c r="B38" s="12"/>
      <c r="C38" s="179">
        <v>2028</v>
      </c>
      <c r="D38" s="87"/>
      <c r="E38" s="88"/>
      <c r="F38" s="138"/>
      <c r="G38" s="822"/>
      <c r="H38" s="127">
        <f t="shared" si="3"/>
        <v>0</v>
      </c>
      <c r="I38" s="1863"/>
    </row>
    <row r="39" spans="1:9" ht="16.5" thickBot="1">
      <c r="A39" s="14"/>
      <c r="B39" s="15"/>
      <c r="C39" s="180">
        <v>2029</v>
      </c>
      <c r="D39" s="93"/>
      <c r="E39" s="686"/>
      <c r="F39" s="95"/>
      <c r="G39" s="823"/>
      <c r="H39" s="429">
        <f t="shared" si="3"/>
        <v>0</v>
      </c>
      <c r="I39" s="1864"/>
    </row>
    <row r="40" spans="1:9" ht="15.75">
      <c r="A40" s="8"/>
      <c r="B40" s="689" t="s">
        <v>135</v>
      </c>
      <c r="C40" s="178">
        <v>2027</v>
      </c>
      <c r="D40" s="427"/>
      <c r="E40" s="684"/>
      <c r="F40" s="150">
        <v>1000</v>
      </c>
      <c r="G40" s="681">
        <v>25000</v>
      </c>
      <c r="H40" s="428">
        <f t="shared" si="3"/>
        <v>26000</v>
      </c>
      <c r="I40" s="1862" t="s">
        <v>265</v>
      </c>
    </row>
    <row r="41" spans="1:9" ht="15.75">
      <c r="A41" s="11"/>
      <c r="B41" s="12"/>
      <c r="C41" s="179">
        <v>2028</v>
      </c>
      <c r="D41" s="87"/>
      <c r="E41" s="88"/>
      <c r="F41" s="138">
        <v>1000</v>
      </c>
      <c r="G41" s="92">
        <v>0</v>
      </c>
      <c r="H41" s="127">
        <f t="shared" si="3"/>
        <v>1000</v>
      </c>
      <c r="I41" s="1863"/>
    </row>
    <row r="42" spans="1:9" ht="16.5" thickBot="1">
      <c r="A42" s="14"/>
      <c r="B42" s="15"/>
      <c r="C42" s="180">
        <v>2029</v>
      </c>
      <c r="D42" s="93"/>
      <c r="E42" s="686"/>
      <c r="F42" s="95">
        <v>1000</v>
      </c>
      <c r="G42" s="96">
        <v>0</v>
      </c>
      <c r="H42" s="429">
        <f t="shared" si="3"/>
        <v>1000</v>
      </c>
      <c r="I42" s="1864"/>
    </row>
    <row r="43" spans="1:9" ht="36" customHeight="1">
      <c r="A43" s="8"/>
      <c r="B43" s="689" t="s">
        <v>173</v>
      </c>
      <c r="C43" s="178">
        <v>2027</v>
      </c>
      <c r="D43" s="427"/>
      <c r="E43" s="827"/>
      <c r="F43" s="150"/>
      <c r="G43" s="150"/>
      <c r="H43" s="428">
        <f t="shared" si="3"/>
        <v>0</v>
      </c>
      <c r="I43" s="1862" t="s">
        <v>266</v>
      </c>
    </row>
    <row r="44" spans="1:9" ht="40.5" customHeight="1">
      <c r="A44" s="11"/>
      <c r="B44" s="12"/>
      <c r="C44" s="179">
        <v>2028</v>
      </c>
      <c r="D44" s="87"/>
      <c r="E44" s="88"/>
      <c r="F44" s="138"/>
      <c r="G44" s="92"/>
      <c r="H44" s="127">
        <f t="shared" si="3"/>
        <v>0</v>
      </c>
      <c r="I44" s="1863"/>
    </row>
    <row r="45" spans="1:9" ht="46.5" customHeight="1" thickBot="1">
      <c r="A45" s="14"/>
      <c r="B45" s="15"/>
      <c r="C45" s="180">
        <v>2029</v>
      </c>
      <c r="D45" s="93"/>
      <c r="E45" s="686"/>
      <c r="F45" s="95"/>
      <c r="G45" s="96"/>
      <c r="H45" s="429">
        <f t="shared" si="3"/>
        <v>0</v>
      </c>
      <c r="I45" s="1864"/>
    </row>
    <row r="46" spans="1:9" ht="59.25" customHeight="1">
      <c r="A46" s="8"/>
      <c r="B46" s="689" t="s">
        <v>174</v>
      </c>
      <c r="C46" s="178">
        <v>2027</v>
      </c>
      <c r="D46" s="427"/>
      <c r="E46" s="684"/>
      <c r="F46" s="150"/>
      <c r="G46" s="681"/>
      <c r="H46" s="428">
        <f t="shared" si="3"/>
        <v>0</v>
      </c>
      <c r="I46" s="1856" t="s">
        <v>267</v>
      </c>
    </row>
    <row r="47" spans="1:9" ht="15.75">
      <c r="A47" s="11"/>
      <c r="B47" s="12"/>
      <c r="C47" s="179">
        <v>2028</v>
      </c>
      <c r="D47" s="87"/>
      <c r="E47" s="88"/>
      <c r="F47" s="138"/>
      <c r="G47" s="92"/>
      <c r="H47" s="127">
        <f t="shared" si="3"/>
        <v>0</v>
      </c>
      <c r="I47" s="1857"/>
    </row>
    <row r="48" spans="1:9" ht="16.5" thickBot="1">
      <c r="A48" s="14"/>
      <c r="B48" s="15"/>
      <c r="C48" s="180">
        <v>2029</v>
      </c>
      <c r="D48" s="93"/>
      <c r="E48" s="686"/>
      <c r="F48" s="95"/>
      <c r="G48" s="96"/>
      <c r="H48" s="429">
        <f t="shared" si="3"/>
        <v>0</v>
      </c>
      <c r="I48" s="1858"/>
    </row>
    <row r="49" spans="1:9" ht="54" customHeight="1">
      <c r="A49" s="8"/>
      <c r="B49" s="818" t="s">
        <v>213</v>
      </c>
      <c r="C49" s="178">
        <v>2027</v>
      </c>
      <c r="D49" s="684"/>
      <c r="E49" s="150"/>
      <c r="F49" s="681"/>
      <c r="G49" s="684"/>
      <c r="H49" s="428">
        <f t="shared" si="3"/>
        <v>0</v>
      </c>
      <c r="I49" s="1862" t="s">
        <v>268</v>
      </c>
    </row>
    <row r="50" spans="1:9" ht="34.5" customHeight="1">
      <c r="A50" s="11"/>
      <c r="B50" s="12"/>
      <c r="C50" s="179">
        <v>2028</v>
      </c>
      <c r="D50" s="87"/>
      <c r="E50" s="88"/>
      <c r="F50" s="138"/>
      <c r="G50" s="92"/>
      <c r="H50" s="127">
        <f t="shared" si="3"/>
        <v>0</v>
      </c>
      <c r="I50" s="1863"/>
    </row>
    <row r="51" spans="1:9" ht="46.5" customHeight="1" thickBot="1">
      <c r="A51" s="14"/>
      <c r="B51" s="15"/>
      <c r="C51" s="180">
        <v>2029</v>
      </c>
      <c r="D51" s="93"/>
      <c r="E51" s="686"/>
      <c r="F51" s="95"/>
      <c r="G51" s="96"/>
      <c r="H51" s="429">
        <f t="shared" si="3"/>
        <v>0</v>
      </c>
      <c r="I51" s="1864"/>
    </row>
    <row r="52" spans="1:9" ht="21.75" customHeight="1">
      <c r="A52" s="8"/>
      <c r="B52" s="676" t="s">
        <v>214</v>
      </c>
      <c r="C52" s="178">
        <v>2027</v>
      </c>
      <c r="D52" s="427">
        <v>3</v>
      </c>
      <c r="E52" s="684">
        <v>42120</v>
      </c>
      <c r="F52" s="150"/>
      <c r="G52" s="681">
        <v>1000</v>
      </c>
      <c r="H52" s="428">
        <f t="shared" si="3"/>
        <v>43120</v>
      </c>
      <c r="I52" s="1862" t="s">
        <v>269</v>
      </c>
    </row>
    <row r="53" spans="1:9" ht="21.75" customHeight="1">
      <c r="A53" s="11"/>
      <c r="B53" s="12"/>
      <c r="C53" s="179">
        <v>2028</v>
      </c>
      <c r="D53" s="87"/>
      <c r="E53" s="88">
        <v>42120</v>
      </c>
      <c r="F53" s="138"/>
      <c r="G53" s="92"/>
      <c r="H53" s="127">
        <f t="shared" si="3"/>
        <v>42120</v>
      </c>
      <c r="I53" s="1863"/>
    </row>
    <row r="54" spans="1:9" ht="50.25" customHeight="1" thickBot="1">
      <c r="A54" s="14"/>
      <c r="B54" s="15"/>
      <c r="C54" s="180">
        <v>2029</v>
      </c>
      <c r="D54" s="93"/>
      <c r="E54" s="686">
        <v>42120</v>
      </c>
      <c r="F54" s="95"/>
      <c r="G54" s="96">
        <v>0</v>
      </c>
      <c r="H54" s="429">
        <f t="shared" si="3"/>
        <v>42120</v>
      </c>
      <c r="I54" s="1864"/>
    </row>
    <row r="55" spans="1:9" ht="15.75">
      <c r="A55" s="8"/>
      <c r="B55" s="676" t="s">
        <v>235</v>
      </c>
      <c r="C55" s="178">
        <v>2027</v>
      </c>
      <c r="D55" s="427"/>
      <c r="E55" s="684">
        <v>10326.9</v>
      </c>
      <c r="F55" s="150"/>
      <c r="G55" s="681"/>
      <c r="H55" s="428">
        <f t="shared" si="3"/>
        <v>10326.9</v>
      </c>
      <c r="I55" s="1862" t="s">
        <v>270</v>
      </c>
    </row>
    <row r="56" spans="1:9" ht="15.75">
      <c r="A56" s="11"/>
      <c r="B56" s="12"/>
      <c r="C56" s="179">
        <v>2028</v>
      </c>
      <c r="D56" s="87"/>
      <c r="E56" s="88">
        <v>10326.9</v>
      </c>
      <c r="F56" s="138"/>
      <c r="G56" s="92"/>
      <c r="H56" s="127">
        <f t="shared" si="3"/>
        <v>10326.9</v>
      </c>
      <c r="I56" s="1863"/>
    </row>
    <row r="57" spans="1:9" ht="16.5" thickBot="1">
      <c r="A57" s="14"/>
      <c r="B57" s="15"/>
      <c r="C57" s="180">
        <v>2029</v>
      </c>
      <c r="D57" s="93"/>
      <c r="E57" s="686">
        <v>10326.9</v>
      </c>
      <c r="F57" s="95"/>
      <c r="G57" s="96"/>
      <c r="H57" s="429">
        <f t="shared" si="3"/>
        <v>10326.9</v>
      </c>
      <c r="I57" s="1864"/>
    </row>
    <row r="58" spans="1:9" ht="16.5" thickBot="1">
      <c r="A58" s="5" t="s">
        <v>219</v>
      </c>
      <c r="B58" s="17" t="s">
        <v>228</v>
      </c>
      <c r="C58" s="18"/>
      <c r="D58" s="148"/>
      <c r="E58" s="487"/>
      <c r="F58" s="487"/>
      <c r="G58" s="487"/>
      <c r="H58" s="826"/>
      <c r="I58" s="824"/>
    </row>
    <row r="59" spans="1:9" ht="69.75" customHeight="1">
      <c r="A59" s="8"/>
      <c r="B59" s="818" t="s">
        <v>114</v>
      </c>
      <c r="C59" s="178">
        <v>2027</v>
      </c>
      <c r="D59" s="427"/>
      <c r="E59" s="150">
        <v>53160</v>
      </c>
      <c r="F59" s="150">
        <v>1148476</v>
      </c>
      <c r="G59" s="681">
        <v>506400</v>
      </c>
      <c r="H59" s="428">
        <f t="shared" ref="H59:H67" si="4">SUM(E59:G59)</f>
        <v>1708036</v>
      </c>
      <c r="I59" s="1862" t="s">
        <v>271</v>
      </c>
    </row>
    <row r="60" spans="1:9" ht="118.5" customHeight="1">
      <c r="A60" s="11"/>
      <c r="B60" s="819"/>
      <c r="C60" s="179">
        <v>2028</v>
      </c>
      <c r="D60" s="87"/>
      <c r="E60" s="88"/>
      <c r="F60" s="138"/>
      <c r="G60" s="92"/>
      <c r="H60" s="127">
        <f t="shared" si="4"/>
        <v>0</v>
      </c>
      <c r="I60" s="1863"/>
    </row>
    <row r="61" spans="1:9" ht="134.25" customHeight="1" thickBot="1">
      <c r="A61" s="14"/>
      <c r="B61" s="820"/>
      <c r="C61" s="180">
        <v>2029</v>
      </c>
      <c r="D61" s="93"/>
      <c r="E61" s="686"/>
      <c r="F61" s="95"/>
      <c r="G61" s="96"/>
      <c r="H61" s="429">
        <f t="shared" si="4"/>
        <v>0</v>
      </c>
      <c r="I61" s="1864"/>
    </row>
    <row r="62" spans="1:9" ht="15.75">
      <c r="A62" s="8"/>
      <c r="B62" s="689" t="s">
        <v>136</v>
      </c>
      <c r="C62" s="178">
        <v>2027</v>
      </c>
      <c r="D62" s="427"/>
      <c r="E62" s="684"/>
      <c r="F62" s="150"/>
      <c r="G62" s="681">
        <v>2390964</v>
      </c>
      <c r="H62" s="428">
        <f>SUM(E62:G62)</f>
        <v>2390964</v>
      </c>
      <c r="I62" s="1862" t="s">
        <v>272</v>
      </c>
    </row>
    <row r="63" spans="1:9" ht="30.75" customHeight="1">
      <c r="A63" s="11"/>
      <c r="B63" s="819"/>
      <c r="C63" s="179">
        <v>2028</v>
      </c>
      <c r="D63" s="87"/>
      <c r="E63" s="88"/>
      <c r="F63" s="138"/>
      <c r="G63" s="92">
        <v>1810463</v>
      </c>
      <c r="H63" s="127">
        <f t="shared" si="4"/>
        <v>1810463</v>
      </c>
      <c r="I63" s="1863"/>
    </row>
    <row r="64" spans="1:9" ht="16.5" thickBot="1">
      <c r="A64" s="14"/>
      <c r="B64" s="820"/>
      <c r="C64" s="180">
        <v>2029</v>
      </c>
      <c r="D64" s="93"/>
      <c r="E64" s="686"/>
      <c r="F64" s="95"/>
      <c r="G64" s="96">
        <v>628963</v>
      </c>
      <c r="H64" s="429">
        <f t="shared" si="4"/>
        <v>628963</v>
      </c>
      <c r="I64" s="1864"/>
    </row>
    <row r="65" spans="1:9" ht="90.75" customHeight="1">
      <c r="A65" s="8"/>
      <c r="B65" s="689" t="s">
        <v>229</v>
      </c>
      <c r="C65" s="178">
        <v>2027</v>
      </c>
      <c r="D65" s="427"/>
      <c r="E65" s="684">
        <v>0</v>
      </c>
      <c r="F65" s="150">
        <f>558093+6033</f>
        <v>564126</v>
      </c>
      <c r="G65" s="681">
        <v>205200</v>
      </c>
      <c r="H65" s="428">
        <f t="shared" si="4"/>
        <v>769326</v>
      </c>
      <c r="I65" s="1856" t="s">
        <v>276</v>
      </c>
    </row>
    <row r="66" spans="1:9" ht="87" customHeight="1">
      <c r="A66" s="11"/>
      <c r="B66" s="819"/>
      <c r="C66" s="179">
        <v>2028</v>
      </c>
      <c r="D66" s="87"/>
      <c r="E66" s="88"/>
      <c r="F66" s="138">
        <f>278168+6033</f>
        <v>284201</v>
      </c>
      <c r="G66" s="92">
        <v>200000</v>
      </c>
      <c r="H66" s="127">
        <f t="shared" si="4"/>
        <v>484201</v>
      </c>
      <c r="I66" s="1857"/>
    </row>
    <row r="67" spans="1:9" ht="94.5" customHeight="1" thickBot="1">
      <c r="A67" s="14"/>
      <c r="B67" s="15"/>
      <c r="C67" s="180">
        <v>2029</v>
      </c>
      <c r="D67" s="93"/>
      <c r="E67" s="686"/>
      <c r="F67" s="95">
        <f>274168+6033</f>
        <v>280201</v>
      </c>
      <c r="G67" s="96">
        <v>200000</v>
      </c>
      <c r="H67" s="429">
        <f t="shared" si="4"/>
        <v>480201</v>
      </c>
      <c r="I67" s="1858"/>
    </row>
    <row r="68" spans="1:9" ht="16.5" thickBot="1">
      <c r="A68" s="5" t="s">
        <v>219</v>
      </c>
      <c r="B68" s="694" t="s">
        <v>230</v>
      </c>
      <c r="C68" s="18"/>
      <c r="D68" s="148"/>
      <c r="E68" s="487"/>
      <c r="F68" s="487"/>
      <c r="G68" s="487"/>
      <c r="H68" s="826"/>
      <c r="I68" s="825"/>
    </row>
    <row r="69" spans="1:9" ht="41.25" customHeight="1">
      <c r="A69" s="8"/>
      <c r="B69" s="689" t="s">
        <v>115</v>
      </c>
      <c r="C69" s="178">
        <v>2027</v>
      </c>
      <c r="D69" s="427"/>
      <c r="E69" s="684">
        <v>5660</v>
      </c>
      <c r="F69" s="150"/>
      <c r="G69" s="681"/>
      <c r="H69" s="428">
        <f t="shared" ref="H69:H78" si="5">SUM(E69:G69)</f>
        <v>5660</v>
      </c>
      <c r="I69" s="1862" t="s">
        <v>273</v>
      </c>
    </row>
    <row r="70" spans="1:9" ht="33.75" customHeight="1">
      <c r="A70" s="11"/>
      <c r="B70" s="819"/>
      <c r="C70" s="179">
        <v>2028</v>
      </c>
      <c r="D70" s="87"/>
      <c r="E70" s="88">
        <v>6200</v>
      </c>
      <c r="F70" s="138"/>
      <c r="G70" s="92"/>
      <c r="H70" s="127">
        <f t="shared" si="5"/>
        <v>6200</v>
      </c>
      <c r="I70" s="1863"/>
    </row>
    <row r="71" spans="1:9" ht="41.25" customHeight="1" thickBot="1">
      <c r="A71" s="14"/>
      <c r="B71" s="820"/>
      <c r="C71" s="180">
        <v>2029</v>
      </c>
      <c r="D71" s="93"/>
      <c r="E71" s="686">
        <v>6465</v>
      </c>
      <c r="F71" s="95"/>
      <c r="G71" s="96"/>
      <c r="H71" s="429">
        <f t="shared" si="5"/>
        <v>6465</v>
      </c>
      <c r="I71" s="1864"/>
    </row>
    <row r="72" spans="1:9" ht="32.25" customHeight="1">
      <c r="A72" s="8"/>
      <c r="B72" s="689" t="s">
        <v>275</v>
      </c>
      <c r="C72" s="178">
        <v>2027</v>
      </c>
      <c r="D72" s="427"/>
      <c r="E72" s="684"/>
      <c r="F72" s="150"/>
      <c r="G72" s="681"/>
      <c r="H72" s="428">
        <f t="shared" si="5"/>
        <v>0</v>
      </c>
      <c r="I72" s="1862" t="s">
        <v>248</v>
      </c>
    </row>
    <row r="73" spans="1:9" ht="24" customHeight="1">
      <c r="A73" s="11"/>
      <c r="B73" s="12"/>
      <c r="C73" s="179">
        <v>2028</v>
      </c>
      <c r="D73" s="87"/>
      <c r="E73" s="88"/>
      <c r="F73" s="138"/>
      <c r="G73" s="92"/>
      <c r="H73" s="127">
        <f t="shared" si="5"/>
        <v>0</v>
      </c>
      <c r="I73" s="1863"/>
    </row>
    <row r="74" spans="1:9" ht="30.75" customHeight="1" thickBot="1">
      <c r="A74" s="14"/>
      <c r="B74" s="15"/>
      <c r="C74" s="180">
        <v>2029</v>
      </c>
      <c r="D74" s="93"/>
      <c r="E74" s="686"/>
      <c r="F74" s="95"/>
      <c r="G74" s="96"/>
      <c r="H74" s="429">
        <f t="shared" si="5"/>
        <v>0</v>
      </c>
      <c r="I74" s="1864"/>
    </row>
    <row r="75" spans="1:9" ht="16.5" thickBot="1">
      <c r="A75" s="5" t="s">
        <v>219</v>
      </c>
      <c r="B75" s="693" t="s">
        <v>231</v>
      </c>
      <c r="C75" s="18"/>
      <c r="D75" s="148"/>
      <c r="E75" s="487"/>
      <c r="F75" s="487"/>
      <c r="G75" s="487"/>
      <c r="H75" s="826"/>
      <c r="I75" s="825"/>
    </row>
    <row r="76" spans="1:9" ht="16.5" thickBot="1">
      <c r="A76" s="8"/>
      <c r="B76" s="689" t="s">
        <v>232</v>
      </c>
      <c r="C76" s="178">
        <v>2027</v>
      </c>
      <c r="D76" s="427"/>
      <c r="E76" s="684"/>
      <c r="F76" s="150">
        <v>83000</v>
      </c>
      <c r="G76" s="681">
        <v>6000</v>
      </c>
      <c r="H76" s="428">
        <f t="shared" si="5"/>
        <v>89000</v>
      </c>
      <c r="I76" s="1862" t="s">
        <v>274</v>
      </c>
    </row>
    <row r="77" spans="1:9" ht="16.5" thickBot="1">
      <c r="A77" s="11"/>
      <c r="B77" s="12"/>
      <c r="C77" s="179">
        <v>2028</v>
      </c>
      <c r="D77" s="87"/>
      <c r="E77" s="88"/>
      <c r="F77" s="138">
        <v>83000</v>
      </c>
      <c r="G77" s="92">
        <v>0</v>
      </c>
      <c r="H77" s="127">
        <f t="shared" si="5"/>
        <v>83000</v>
      </c>
      <c r="I77" s="1863"/>
    </row>
    <row r="78" spans="1:9" ht="40.5" customHeight="1" thickBot="1">
      <c r="A78" s="14"/>
      <c r="B78" s="15"/>
      <c r="C78" s="180">
        <v>2029</v>
      </c>
      <c r="D78" s="93"/>
      <c r="E78" s="686"/>
      <c r="F78" s="95">
        <v>83000</v>
      </c>
      <c r="G78" s="96">
        <v>0</v>
      </c>
      <c r="H78" s="429">
        <f t="shared" si="5"/>
        <v>83000</v>
      </c>
      <c r="I78" s="1864"/>
    </row>
    <row r="79" spans="1:9" ht="18.75" thickBot="1">
      <c r="A79" s="5" t="s">
        <v>219</v>
      </c>
      <c r="B79" s="695" t="s">
        <v>156</v>
      </c>
      <c r="C79" s="18"/>
      <c r="D79" s="148"/>
      <c r="E79" s="487"/>
      <c r="F79" s="487"/>
      <c r="G79" s="487"/>
      <c r="H79" s="826"/>
      <c r="I79" s="824"/>
    </row>
    <row r="80" spans="1:9" ht="15.75">
      <c r="A80" s="8"/>
      <c r="B80" s="676"/>
      <c r="C80" s="178">
        <v>2027</v>
      </c>
      <c r="D80" s="1489">
        <f>D76+D72+D69+D65+D62+D59+D52+D49+D46+D43+D40+D37+D34+D31+D28+D25+D21+D17+D13+D9</f>
        <v>32</v>
      </c>
      <c r="E80" s="1490">
        <f t="shared" ref="E80:G80" si="6">E76+E72+E69+E65+E62+E59+E52+E49+E46+E43+E40+E37+E34+E31+E28+E25+E21+E17+E13+E9</f>
        <v>160495.70500000002</v>
      </c>
      <c r="F80" s="1490">
        <f t="shared" si="6"/>
        <v>1828887.527</v>
      </c>
      <c r="G80" s="1491">
        <f t="shared" si="6"/>
        <v>4082237</v>
      </c>
      <c r="H80" s="428">
        <f t="shared" ref="H80:H82" si="7">SUM(E80:G80)</f>
        <v>6071620.2319999998</v>
      </c>
      <c r="I80" s="1859"/>
    </row>
    <row r="81" spans="1:9" ht="15.75">
      <c r="A81" s="11"/>
      <c r="B81" s="12"/>
      <c r="C81" s="179">
        <v>2028</v>
      </c>
      <c r="D81" s="1492">
        <f t="shared" ref="D81:G82" si="8">D77+D73+D70+D66+D63+D60+D53+D50+D47+D44+D41+D38+D35+D32+D29+D26+D22+D18+D14+D10</f>
        <v>0</v>
      </c>
      <c r="E81" s="1493">
        <f t="shared" si="8"/>
        <v>71592</v>
      </c>
      <c r="F81" s="1493">
        <f t="shared" si="8"/>
        <v>399001</v>
      </c>
      <c r="G81" s="1494">
        <f t="shared" si="8"/>
        <v>2641517</v>
      </c>
      <c r="H81" s="127">
        <f t="shared" si="7"/>
        <v>3112110</v>
      </c>
      <c r="I81" s="1860"/>
    </row>
    <row r="82" spans="1:9" ht="16.5" thickBot="1">
      <c r="A82" s="14"/>
      <c r="B82" s="15"/>
      <c r="C82" s="180">
        <v>2029</v>
      </c>
      <c r="D82" s="1495">
        <f t="shared" si="8"/>
        <v>0</v>
      </c>
      <c r="E82" s="1496">
        <f t="shared" si="8"/>
        <v>73584</v>
      </c>
      <c r="F82" s="1496">
        <f t="shared" si="8"/>
        <v>395001</v>
      </c>
      <c r="G82" s="1497">
        <f t="shared" si="8"/>
        <v>1034555</v>
      </c>
      <c r="H82" s="429">
        <f t="shared" si="7"/>
        <v>1503140</v>
      </c>
      <c r="I82" s="1861"/>
    </row>
  </sheetData>
  <mergeCells count="31">
    <mergeCell ref="I21:I23"/>
    <mergeCell ref="I28:I30"/>
    <mergeCell ref="E5:I5"/>
    <mergeCell ref="A6:A7"/>
    <mergeCell ref="C6:C7"/>
    <mergeCell ref="D6:D7"/>
    <mergeCell ref="E6:E7"/>
    <mergeCell ref="F6:F7"/>
    <mergeCell ref="G6:G7"/>
    <mergeCell ref="H6:H7"/>
    <mergeCell ref="I6:I7"/>
    <mergeCell ref="I9:I11"/>
    <mergeCell ref="I13:I15"/>
    <mergeCell ref="I17:I19"/>
    <mergeCell ref="I25:I27"/>
    <mergeCell ref="I31:I33"/>
    <mergeCell ref="I37:I39"/>
    <mergeCell ref="I40:I42"/>
    <mergeCell ref="I43:I45"/>
    <mergeCell ref="I34:I36"/>
    <mergeCell ref="I46:I48"/>
    <mergeCell ref="I80:I82"/>
    <mergeCell ref="I49:I51"/>
    <mergeCell ref="I52:I54"/>
    <mergeCell ref="I55:I57"/>
    <mergeCell ref="I59:I61"/>
    <mergeCell ref="I62:I64"/>
    <mergeCell ref="I65:I67"/>
    <mergeCell ref="I69:I71"/>
    <mergeCell ref="I72:I74"/>
    <mergeCell ref="I76:I78"/>
  </mergeCells>
  <pageMargins left="0.7" right="0.7" top="0.75" bottom="0.75" header="0.3" footer="0.3"/>
  <pageSetup paperSize="9" scale="10" fitToHeight="0" orientation="landscape" r:id="rId1"/>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Permbledhja e Kerkesave shtese </vt:lpstr>
      <vt:lpstr>Kerkesat shtese 87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Esjola Mullaymeri</dc:creator>
  <cp:lastModifiedBy>Autor</cp:lastModifiedBy>
  <cp:lastPrinted>2026-06-12T08:32:42Z</cp:lastPrinted>
  <dcterms:created xsi:type="dcterms:W3CDTF">2019-05-29T12:55:15Z</dcterms:created>
  <dcterms:modified xsi:type="dcterms:W3CDTF">2026-06-16T08:03:07Z</dcterms:modified>
</cp:coreProperties>
</file>