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0" yWindow="0" windowWidth="28800" windowHeight="11685" activeTab="4"/>
  </bookViews>
  <sheets>
    <sheet name="01110" sheetId="39" r:id="rId1"/>
    <sheet name="03140" sheetId="38" r:id="rId2"/>
    <sheet name="03150" sheetId="7" r:id="rId3"/>
    <sheet name="01160" sheetId="6" r:id="rId4"/>
    <sheet name="01170" sheetId="5" r:id="rId5"/>
  </sheets>
  <definedNames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K68" i="6" l="1"/>
  <c r="H68" i="6"/>
  <c r="N68" i="6" s="1"/>
  <c r="F68" i="6"/>
  <c r="M67" i="6"/>
  <c r="J67" i="6"/>
  <c r="G67" i="6"/>
  <c r="E67" i="6"/>
  <c r="M66" i="6"/>
  <c r="J66" i="6"/>
  <c r="G66" i="6"/>
  <c r="E66" i="6"/>
  <c r="N65" i="6"/>
  <c r="M65" i="6"/>
  <c r="J65" i="6"/>
  <c r="G65" i="6"/>
  <c r="E65" i="6"/>
  <c r="N64" i="6"/>
  <c r="M64" i="6"/>
  <c r="J64" i="6"/>
  <c r="G64" i="6"/>
  <c r="E64" i="6"/>
  <c r="N63" i="6"/>
  <c r="M63" i="6"/>
  <c r="M68" i="6" s="1"/>
  <c r="J63" i="6"/>
  <c r="G63" i="6"/>
  <c r="E63" i="6"/>
  <c r="N62" i="6"/>
  <c r="M62" i="6"/>
  <c r="J62" i="6"/>
  <c r="G62" i="6"/>
  <c r="E62" i="6"/>
  <c r="K60" i="6"/>
  <c r="K42" i="6" s="1"/>
  <c r="H60" i="6"/>
  <c r="F60" i="6"/>
  <c r="F42" i="6" s="1"/>
  <c r="M59" i="6"/>
  <c r="J59" i="6"/>
  <c r="G59" i="6"/>
  <c r="E59" i="6"/>
  <c r="N58" i="6"/>
  <c r="M58" i="6"/>
  <c r="J58" i="6"/>
  <c r="G58" i="6"/>
  <c r="E58" i="6"/>
  <c r="N57" i="6"/>
  <c r="M57" i="6"/>
  <c r="J57" i="6"/>
  <c r="G57" i="6"/>
  <c r="E57" i="6"/>
  <c r="N56" i="6"/>
  <c r="M56" i="6"/>
  <c r="J56" i="6"/>
  <c r="G56" i="6"/>
  <c r="E56" i="6"/>
  <c r="M55" i="6"/>
  <c r="J55" i="6"/>
  <c r="G55" i="6"/>
  <c r="E55" i="6"/>
  <c r="N54" i="6"/>
  <c r="M54" i="6"/>
  <c r="J54" i="6"/>
  <c r="G54" i="6"/>
  <c r="E54" i="6"/>
  <c r="N53" i="6"/>
  <c r="M53" i="6"/>
  <c r="J53" i="6"/>
  <c r="G53" i="6"/>
  <c r="E53" i="6"/>
  <c r="N52" i="6"/>
  <c r="M52" i="6"/>
  <c r="J52" i="6"/>
  <c r="G52" i="6"/>
  <c r="E52" i="6"/>
  <c r="N51" i="6"/>
  <c r="M51" i="6"/>
  <c r="J51" i="6"/>
  <c r="G51" i="6"/>
  <c r="E51" i="6"/>
  <c r="N50" i="6"/>
  <c r="M50" i="6"/>
  <c r="J50" i="6"/>
  <c r="G50" i="6"/>
  <c r="E50" i="6"/>
  <c r="N49" i="6"/>
  <c r="M49" i="6"/>
  <c r="J49" i="6"/>
  <c r="G49" i="6"/>
  <c r="E49" i="6"/>
  <c r="E48" i="6"/>
  <c r="N47" i="6"/>
  <c r="M47" i="6"/>
  <c r="J47" i="6"/>
  <c r="G47" i="6"/>
  <c r="E47" i="6"/>
  <c r="N46" i="6"/>
  <c r="M46" i="6"/>
  <c r="J46" i="6"/>
  <c r="G46" i="6"/>
  <c r="E46" i="6"/>
  <c r="N45" i="6"/>
  <c r="M45" i="6"/>
  <c r="J45" i="6"/>
  <c r="G45" i="6"/>
  <c r="E45" i="6"/>
  <c r="M44" i="6"/>
  <c r="J44" i="6"/>
  <c r="J60" i="6" s="1"/>
  <c r="G44" i="6"/>
  <c r="E44" i="6"/>
  <c r="E60" i="6" s="1"/>
  <c r="N41" i="6"/>
  <c r="M41" i="6"/>
  <c r="J41" i="6"/>
  <c r="G41" i="6"/>
  <c r="E41" i="6"/>
  <c r="M40" i="6"/>
  <c r="J40" i="6"/>
  <c r="N39" i="6"/>
  <c r="M39" i="6"/>
  <c r="J39" i="6"/>
  <c r="G39" i="6"/>
  <c r="G36" i="6" s="1"/>
  <c r="E39" i="6"/>
  <c r="N38" i="6"/>
  <c r="M38" i="6"/>
  <c r="J38" i="6"/>
  <c r="G38" i="6"/>
  <c r="E38" i="6"/>
  <c r="K36" i="6"/>
  <c r="K70" i="6" s="1"/>
  <c r="H36" i="6"/>
  <c r="F36" i="6"/>
  <c r="E36" i="6"/>
  <c r="E68" i="6" l="1"/>
  <c r="E42" i="6" s="1"/>
  <c r="G60" i="6"/>
  <c r="M60" i="6"/>
  <c r="J68" i="6"/>
  <c r="N36" i="6"/>
  <c r="G68" i="6"/>
  <c r="J36" i="6"/>
  <c r="M36" i="6"/>
  <c r="M42" i="6"/>
  <c r="J42" i="6"/>
  <c r="J70" i="6" s="1"/>
  <c r="L64" i="6"/>
  <c r="L41" i="6"/>
  <c r="L49" i="6"/>
  <c r="L54" i="6"/>
  <c r="L38" i="6"/>
  <c r="L59" i="6"/>
  <c r="L39" i="6"/>
  <c r="L66" i="6"/>
  <c r="L53" i="6"/>
  <c r="L58" i="6"/>
  <c r="L51" i="6"/>
  <c r="L45" i="6"/>
  <c r="L56" i="6"/>
  <c r="L67" i="6"/>
  <c r="L62" i="6"/>
  <c r="L65" i="6"/>
  <c r="L52" i="6"/>
  <c r="L46" i="6"/>
  <c r="L63" i="6"/>
  <c r="L44" i="6"/>
  <c r="L57" i="6"/>
  <c r="L50" i="6"/>
  <c r="L55" i="6"/>
  <c r="L47" i="6"/>
  <c r="M70" i="6"/>
  <c r="N60" i="6"/>
  <c r="H42" i="6"/>
  <c r="H70" i="6" s="1"/>
  <c r="G42" i="6" l="1"/>
  <c r="I66" i="6"/>
  <c r="I62" i="6"/>
  <c r="I49" i="6"/>
  <c r="I67" i="6"/>
  <c r="I54" i="6"/>
  <c r="I63" i="6"/>
  <c r="I53" i="6"/>
  <c r="I47" i="6"/>
  <c r="I56" i="6"/>
  <c r="I64" i="6"/>
  <c r="I41" i="6"/>
  <c r="I58" i="6"/>
  <c r="I51" i="6"/>
  <c r="I45" i="6"/>
  <c r="I57" i="6"/>
  <c r="I50" i="6"/>
  <c r="I39" i="6"/>
  <c r="I38" i="6"/>
  <c r="I65" i="6"/>
  <c r="I59" i="6"/>
  <c r="I52" i="6"/>
  <c r="I46" i="6"/>
  <c r="I44" i="6"/>
  <c r="I55" i="6"/>
  <c r="N42" i="6"/>
  <c r="L36" i="6"/>
  <c r="L68" i="6"/>
  <c r="N70" i="6"/>
  <c r="L60" i="6"/>
  <c r="L42" i="6" s="1"/>
  <c r="I36" i="6" l="1"/>
  <c r="I68" i="6"/>
  <c r="I60" i="6"/>
  <c r="I42" i="6" s="1"/>
  <c r="K44" i="5" l="1"/>
  <c r="K40" i="5" s="1"/>
  <c r="H44" i="5"/>
  <c r="H40" i="5" s="1"/>
  <c r="M43" i="5"/>
  <c r="J43" i="5"/>
  <c r="M42" i="5"/>
  <c r="M44" i="5" s="1"/>
  <c r="M40" i="5" s="1"/>
  <c r="J42" i="5"/>
  <c r="J44" i="5" s="1"/>
  <c r="J40" i="5" s="1"/>
  <c r="K39" i="5"/>
  <c r="H39" i="5"/>
  <c r="K38" i="5"/>
  <c r="H38" i="5"/>
  <c r="M38" i="5" s="1"/>
  <c r="K36" i="5"/>
  <c r="H36" i="5"/>
  <c r="E43" i="5"/>
  <c r="G43" i="5"/>
  <c r="E42" i="5"/>
  <c r="E44" i="5" s="1"/>
  <c r="E40" i="5" s="1"/>
  <c r="E39" i="5"/>
  <c r="E38" i="5"/>
  <c r="E36" i="5" s="1"/>
  <c r="G42" i="5"/>
  <c r="G39" i="5"/>
  <c r="G38" i="5"/>
  <c r="G36" i="5"/>
  <c r="M36" i="5" l="1"/>
  <c r="J39" i="5"/>
  <c r="M39" i="5"/>
  <c r="J38" i="5"/>
  <c r="J36" i="5" s="1"/>
  <c r="G44" i="5"/>
  <c r="G40" i="5" s="1"/>
  <c r="H46" i="7" l="1"/>
  <c r="H39" i="7" s="1"/>
  <c r="K46" i="7"/>
  <c r="K39" i="7" s="1"/>
  <c r="H36" i="7"/>
  <c r="H51" i="7" s="1"/>
  <c r="K36" i="7"/>
  <c r="F36" i="7"/>
  <c r="M42" i="7"/>
  <c r="M43" i="7"/>
  <c r="M44" i="7"/>
  <c r="M45" i="7"/>
  <c r="N42" i="7"/>
  <c r="N43" i="7"/>
  <c r="J42" i="7"/>
  <c r="J43" i="7"/>
  <c r="J44" i="7"/>
  <c r="J45" i="7"/>
  <c r="L123" i="38"/>
  <c r="L119" i="38"/>
  <c r="K51" i="7" l="1"/>
  <c r="F46" i="7" l="1"/>
  <c r="F39" i="7" s="1"/>
  <c r="F51" i="7" s="1"/>
  <c r="G45" i="7"/>
  <c r="G44" i="7"/>
  <c r="G43" i="7"/>
  <c r="G42" i="7"/>
  <c r="G41" i="7"/>
  <c r="G46" i="7" s="1"/>
  <c r="G39" i="7" s="1"/>
  <c r="G38" i="7"/>
  <c r="G36" i="7" s="1"/>
  <c r="G51" i="7" s="1"/>
  <c r="E36" i="7"/>
  <c r="E45" i="7"/>
  <c r="E44" i="7"/>
  <c r="E46" i="7" s="1"/>
  <c r="E39" i="7" s="1"/>
  <c r="E43" i="7"/>
  <c r="E42" i="7"/>
  <c r="E41" i="7"/>
  <c r="E38" i="7"/>
  <c r="L70" i="39" l="1"/>
  <c r="L68" i="39" s="1"/>
  <c r="L67" i="39"/>
  <c r="L64" i="39" s="1"/>
  <c r="L63" i="39" s="1"/>
  <c r="L66" i="39"/>
  <c r="E63" i="39"/>
  <c r="E64" i="39"/>
  <c r="E67" i="39"/>
  <c r="E66" i="39"/>
  <c r="E68" i="39"/>
  <c r="E70" i="39"/>
  <c r="E140" i="38"/>
  <c r="E139" i="38"/>
  <c r="E137" i="38" s="1"/>
  <c r="E136" i="38"/>
  <c r="E135" i="38"/>
  <c r="E131" i="38" s="1"/>
  <c r="E130" i="38" s="1"/>
  <c r="E134" i="38"/>
  <c r="E133" i="38"/>
  <c r="K131" i="38"/>
  <c r="K130" i="38"/>
  <c r="L134" i="38" s="1"/>
  <c r="K129" i="38"/>
  <c r="N128" i="38"/>
  <c r="M128" i="38"/>
  <c r="L128" i="38"/>
  <c r="J128" i="38"/>
  <c r="I128" i="38"/>
  <c r="G128" i="38"/>
  <c r="N127" i="38"/>
  <c r="L127" i="38"/>
  <c r="H127" i="38"/>
  <c r="M127" i="38" s="1"/>
  <c r="G127" i="38"/>
  <c r="M126" i="38"/>
  <c r="L126" i="38"/>
  <c r="I126" i="38"/>
  <c r="H126" i="38"/>
  <c r="G126" i="38"/>
  <c r="M125" i="38"/>
  <c r="L125" i="38"/>
  <c r="L129" i="38" s="1"/>
  <c r="H125" i="38"/>
  <c r="I125" i="38" s="1"/>
  <c r="G125" i="38"/>
  <c r="L124" i="38"/>
  <c r="H124" i="38"/>
  <c r="I124" i="38" s="1"/>
  <c r="G124" i="38"/>
  <c r="N123" i="38"/>
  <c r="M123" i="38"/>
  <c r="I123" i="38"/>
  <c r="H123" i="38"/>
  <c r="G123" i="38"/>
  <c r="L122" i="38"/>
  <c r="H122" i="38"/>
  <c r="M122" i="38" s="1"/>
  <c r="G122" i="38"/>
  <c r="M121" i="38"/>
  <c r="L121" i="38"/>
  <c r="J121" i="38"/>
  <c r="J129" i="38" s="1"/>
  <c r="I121" i="38"/>
  <c r="G121" i="38"/>
  <c r="G129" i="38" s="1"/>
  <c r="K119" i="38"/>
  <c r="N118" i="38"/>
  <c r="M118" i="38"/>
  <c r="L118" i="38"/>
  <c r="I118" i="38"/>
  <c r="H118" i="38"/>
  <c r="G118" i="38"/>
  <c r="L117" i="38"/>
  <c r="J117" i="38"/>
  <c r="H117" i="38"/>
  <c r="I117" i="38" s="1"/>
  <c r="G117" i="38"/>
  <c r="L116" i="38"/>
  <c r="H116" i="38"/>
  <c r="I116" i="38" s="1"/>
  <c r="G116" i="38"/>
  <c r="L115" i="38"/>
  <c r="H115" i="38"/>
  <c r="N115" i="38" s="1"/>
  <c r="G115" i="38"/>
  <c r="N114" i="38"/>
  <c r="M114" i="38"/>
  <c r="L114" i="38"/>
  <c r="H114" i="38"/>
  <c r="I114" i="38" s="1"/>
  <c r="G114" i="38"/>
  <c r="L113" i="38"/>
  <c r="H113" i="38"/>
  <c r="M113" i="38" s="1"/>
  <c r="G113" i="38"/>
  <c r="N112" i="38"/>
  <c r="M112" i="38"/>
  <c r="L112" i="38"/>
  <c r="H112" i="38"/>
  <c r="I112" i="38" s="1"/>
  <c r="G112" i="38"/>
  <c r="N111" i="38"/>
  <c r="L111" i="38"/>
  <c r="H111" i="38"/>
  <c r="M111" i="38" s="1"/>
  <c r="G111" i="38"/>
  <c r="M110" i="38"/>
  <c r="L110" i="38"/>
  <c r="I110" i="38"/>
  <c r="H110" i="38"/>
  <c r="G110" i="38"/>
  <c r="N109" i="38"/>
  <c r="M109" i="38"/>
  <c r="L109" i="38"/>
  <c r="I109" i="38"/>
  <c r="H109" i="38"/>
  <c r="G109" i="38"/>
  <c r="N108" i="38"/>
  <c r="M108" i="38"/>
  <c r="L108" i="38"/>
  <c r="I108" i="38"/>
  <c r="H108" i="38"/>
  <c r="G108" i="38"/>
  <c r="M107" i="38"/>
  <c r="L107" i="38"/>
  <c r="H107" i="38"/>
  <c r="I107" i="38" s="1"/>
  <c r="G107" i="38"/>
  <c r="L106" i="38"/>
  <c r="H106" i="38"/>
  <c r="I106" i="38" s="1"/>
  <c r="G106" i="38"/>
  <c r="L105" i="38"/>
  <c r="H105" i="38"/>
  <c r="M105" i="38" s="1"/>
  <c r="G105" i="38"/>
  <c r="L104" i="38"/>
  <c r="H104" i="38"/>
  <c r="M104" i="38" s="1"/>
  <c r="G104" i="38"/>
  <c r="N103" i="38"/>
  <c r="M103" i="38"/>
  <c r="L103" i="38"/>
  <c r="H103" i="38"/>
  <c r="I103" i="38" s="1"/>
  <c r="G103" i="38"/>
  <c r="L102" i="38"/>
  <c r="H102" i="38"/>
  <c r="N102" i="38" s="1"/>
  <c r="G102" i="38"/>
  <c r="M101" i="38"/>
  <c r="L101" i="38"/>
  <c r="H101" i="38"/>
  <c r="I101" i="38" s="1"/>
  <c r="G101" i="38"/>
  <c r="M100" i="38"/>
  <c r="L100" i="38"/>
  <c r="I100" i="38"/>
  <c r="H100" i="38"/>
  <c r="G100" i="38"/>
  <c r="L99" i="38"/>
  <c r="J99" i="38"/>
  <c r="H99" i="38" s="1"/>
  <c r="G99" i="38"/>
  <c r="N98" i="38"/>
  <c r="M98" i="38"/>
  <c r="L98" i="38"/>
  <c r="I98" i="38"/>
  <c r="H98" i="38"/>
  <c r="G98" i="38"/>
  <c r="N97" i="38"/>
  <c r="M97" i="38"/>
  <c r="L97" i="38"/>
  <c r="I97" i="38"/>
  <c r="H97" i="38"/>
  <c r="G97" i="38"/>
  <c r="M96" i="38"/>
  <c r="L96" i="38"/>
  <c r="H96" i="38"/>
  <c r="I96" i="38" s="1"/>
  <c r="G96" i="38"/>
  <c r="L95" i="38"/>
  <c r="H95" i="38"/>
  <c r="I95" i="38" s="1"/>
  <c r="G95" i="38"/>
  <c r="M94" i="38"/>
  <c r="L94" i="38"/>
  <c r="I94" i="38"/>
  <c r="H94" i="38"/>
  <c r="G94" i="38"/>
  <c r="L93" i="38"/>
  <c r="H93" i="38"/>
  <c r="I93" i="38" s="1"/>
  <c r="G93" i="38"/>
  <c r="L92" i="38"/>
  <c r="H92" i="38"/>
  <c r="M92" i="38" s="1"/>
  <c r="G92" i="38"/>
  <c r="L91" i="38"/>
  <c r="H91" i="38"/>
  <c r="M91" i="38" s="1"/>
  <c r="G91" i="38"/>
  <c r="M90" i="38"/>
  <c r="L90" i="38"/>
  <c r="H90" i="38"/>
  <c r="I90" i="38" s="1"/>
  <c r="G90" i="38"/>
  <c r="M89" i="38"/>
  <c r="L89" i="38"/>
  <c r="I89" i="38"/>
  <c r="H89" i="38"/>
  <c r="G89" i="38"/>
  <c r="L88" i="38"/>
  <c r="H88" i="38"/>
  <c r="I88" i="38" s="1"/>
  <c r="G88" i="38"/>
  <c r="M87" i="38"/>
  <c r="L87" i="38"/>
  <c r="I87" i="38"/>
  <c r="H87" i="38"/>
  <c r="G87" i="38"/>
  <c r="L86" i="38"/>
  <c r="H86" i="38"/>
  <c r="N86" i="38" s="1"/>
  <c r="G86" i="38"/>
  <c r="L85" i="38"/>
  <c r="J85" i="38"/>
  <c r="H85" i="38" s="1"/>
  <c r="G85" i="38"/>
  <c r="L84" i="38"/>
  <c r="H84" i="38"/>
  <c r="M84" i="38" s="1"/>
  <c r="G84" i="38"/>
  <c r="N83" i="38"/>
  <c r="M83" i="38"/>
  <c r="L83" i="38"/>
  <c r="I83" i="38"/>
  <c r="H83" i="38"/>
  <c r="G83" i="38"/>
  <c r="L82" i="38"/>
  <c r="H82" i="38"/>
  <c r="N82" i="38" s="1"/>
  <c r="G82" i="38"/>
  <c r="L81" i="38"/>
  <c r="H81" i="38"/>
  <c r="M81" i="38" s="1"/>
  <c r="G81" i="38"/>
  <c r="L80" i="38"/>
  <c r="H80" i="38"/>
  <c r="I80" i="38" s="1"/>
  <c r="G80" i="38"/>
  <c r="L79" i="38"/>
  <c r="H79" i="38"/>
  <c r="N80" i="38" s="1"/>
  <c r="G79" i="38"/>
  <c r="L78" i="38"/>
  <c r="J78" i="38"/>
  <c r="H78" i="38"/>
  <c r="M78" i="38" s="1"/>
  <c r="G78" i="38"/>
  <c r="L77" i="38"/>
  <c r="H77" i="38"/>
  <c r="N77" i="38" s="1"/>
  <c r="G77" i="38"/>
  <c r="L76" i="38"/>
  <c r="H76" i="38"/>
  <c r="N76" i="38" s="1"/>
  <c r="G76" i="38"/>
  <c r="M75" i="38"/>
  <c r="L75" i="38"/>
  <c r="H75" i="38"/>
  <c r="I75" i="38" s="1"/>
  <c r="G75" i="38"/>
  <c r="L74" i="38"/>
  <c r="H74" i="38"/>
  <c r="N74" i="38" s="1"/>
  <c r="G74" i="38"/>
  <c r="N73" i="38"/>
  <c r="M73" i="38"/>
  <c r="L73" i="38"/>
  <c r="H73" i="38"/>
  <c r="I73" i="38" s="1"/>
  <c r="G73" i="38"/>
  <c r="G119" i="38" s="1"/>
  <c r="G52" i="38" s="1"/>
  <c r="L72" i="38"/>
  <c r="H72" i="38"/>
  <c r="M72" i="38" s="1"/>
  <c r="G72" i="38"/>
  <c r="N71" i="38"/>
  <c r="M71" i="38"/>
  <c r="L71" i="38"/>
  <c r="H71" i="38"/>
  <c r="I71" i="38" s="1"/>
  <c r="G71" i="38"/>
  <c r="N70" i="38"/>
  <c r="L70" i="38"/>
  <c r="H70" i="38"/>
  <c r="M70" i="38" s="1"/>
  <c r="G70" i="38"/>
  <c r="M69" i="38"/>
  <c r="L69" i="38"/>
  <c r="I69" i="38"/>
  <c r="H69" i="38"/>
  <c r="G69" i="38"/>
  <c r="N68" i="38"/>
  <c r="M68" i="38"/>
  <c r="L68" i="38"/>
  <c r="H68" i="38"/>
  <c r="I68" i="38" s="1"/>
  <c r="G68" i="38"/>
  <c r="L67" i="38"/>
  <c r="H67" i="38"/>
  <c r="M67" i="38" s="1"/>
  <c r="G67" i="38"/>
  <c r="M66" i="38"/>
  <c r="L66" i="38"/>
  <c r="I66" i="38"/>
  <c r="H66" i="38"/>
  <c r="G66" i="38"/>
  <c r="L65" i="38"/>
  <c r="H65" i="38"/>
  <c r="I65" i="38" s="1"/>
  <c r="G65" i="38"/>
  <c r="L64" i="38"/>
  <c r="H64" i="38"/>
  <c r="N64" i="38" s="1"/>
  <c r="G64" i="38"/>
  <c r="L63" i="38"/>
  <c r="H63" i="38"/>
  <c r="I63" i="38" s="1"/>
  <c r="G63" i="38"/>
  <c r="M62" i="38"/>
  <c r="L62" i="38"/>
  <c r="H62" i="38"/>
  <c r="I62" i="38" s="1"/>
  <c r="G62" i="38"/>
  <c r="M61" i="38"/>
  <c r="L61" i="38"/>
  <c r="H61" i="38"/>
  <c r="I61" i="38" s="1"/>
  <c r="G61" i="38"/>
  <c r="L60" i="38"/>
  <c r="J60" i="38"/>
  <c r="J119" i="38" s="1"/>
  <c r="J52" i="38" s="1"/>
  <c r="G60" i="38"/>
  <c r="N59" i="38"/>
  <c r="M59" i="38"/>
  <c r="L59" i="38"/>
  <c r="J59" i="38"/>
  <c r="H59" i="38"/>
  <c r="I59" i="38" s="1"/>
  <c r="G59" i="38"/>
  <c r="N58" i="38"/>
  <c r="M58" i="38"/>
  <c r="L58" i="38"/>
  <c r="H58" i="38"/>
  <c r="I58" i="38" s="1"/>
  <c r="G58" i="38"/>
  <c r="N57" i="38"/>
  <c r="L57" i="38"/>
  <c r="H57" i="38"/>
  <c r="M57" i="38" s="1"/>
  <c r="G57" i="38"/>
  <c r="N56" i="38"/>
  <c r="M56" i="38"/>
  <c r="L56" i="38"/>
  <c r="H56" i="38"/>
  <c r="I56" i="38" s="1"/>
  <c r="G56" i="38"/>
  <c r="M55" i="38"/>
  <c r="L55" i="38"/>
  <c r="H55" i="38"/>
  <c r="I55" i="38" s="1"/>
  <c r="G55" i="38"/>
  <c r="N54" i="38"/>
  <c r="M54" i="38"/>
  <c r="L54" i="38"/>
  <c r="L52" i="38" s="1"/>
  <c r="I54" i="38"/>
  <c r="H54" i="38"/>
  <c r="G54" i="38"/>
  <c r="N51" i="38"/>
  <c r="M51" i="38"/>
  <c r="L51" i="38"/>
  <c r="H51" i="38"/>
  <c r="I51" i="38" s="1"/>
  <c r="G51" i="38"/>
  <c r="L50" i="38"/>
  <c r="H50" i="38"/>
  <c r="N50" i="38" s="1"/>
  <c r="G50" i="38"/>
  <c r="N49" i="38"/>
  <c r="M49" i="38"/>
  <c r="L49" i="38"/>
  <c r="H49" i="38"/>
  <c r="I49" i="38" s="1"/>
  <c r="G49" i="38"/>
  <c r="L48" i="38"/>
  <c r="H48" i="38"/>
  <c r="N48" i="38" s="1"/>
  <c r="G48" i="38"/>
  <c r="N47" i="38"/>
  <c r="M47" i="38"/>
  <c r="L47" i="38"/>
  <c r="H47" i="38"/>
  <c r="I47" i="38" s="1"/>
  <c r="G47" i="38"/>
  <c r="L46" i="38"/>
  <c r="H46" i="38"/>
  <c r="N46" i="38" s="1"/>
  <c r="G46" i="38"/>
  <c r="N45" i="38"/>
  <c r="M45" i="38"/>
  <c r="L45" i="38"/>
  <c r="H45" i="38"/>
  <c r="I45" i="38" s="1"/>
  <c r="G45" i="38"/>
  <c r="L44" i="38"/>
  <c r="H44" i="38"/>
  <c r="N44" i="38" s="1"/>
  <c r="G44" i="38"/>
  <c r="N43" i="38"/>
  <c r="M43" i="38"/>
  <c r="L43" i="38"/>
  <c r="H43" i="38"/>
  <c r="I43" i="38" s="1"/>
  <c r="G43" i="38"/>
  <c r="L42" i="38"/>
  <c r="H42" i="38"/>
  <c r="N42" i="38" s="1"/>
  <c r="G42" i="38"/>
  <c r="N41" i="38"/>
  <c r="M41" i="38"/>
  <c r="L41" i="38"/>
  <c r="H41" i="38"/>
  <c r="I41" i="38" s="1"/>
  <c r="G41" i="38"/>
  <c r="L40" i="38"/>
  <c r="H40" i="38"/>
  <c r="N40" i="38" s="1"/>
  <c r="G40" i="38"/>
  <c r="N39" i="38"/>
  <c r="M39" i="38"/>
  <c r="L39" i="38"/>
  <c r="H39" i="38"/>
  <c r="I39" i="38" s="1"/>
  <c r="G39" i="38"/>
  <c r="L38" i="38"/>
  <c r="H38" i="38"/>
  <c r="N38" i="38" s="1"/>
  <c r="G38" i="38"/>
  <c r="G36" i="38" s="1"/>
  <c r="L36" i="38"/>
  <c r="K36" i="38"/>
  <c r="J36" i="38"/>
  <c r="M99" i="38" l="1"/>
  <c r="I99" i="38"/>
  <c r="I85" i="38"/>
  <c r="N85" i="38"/>
  <c r="M85" i="38"/>
  <c r="I129" i="38"/>
  <c r="J141" i="38"/>
  <c r="I64" i="38"/>
  <c r="I77" i="38"/>
  <c r="I79" i="38"/>
  <c r="I81" i="38"/>
  <c r="I92" i="38"/>
  <c r="I105" i="38"/>
  <c r="L135" i="38"/>
  <c r="L131" i="38" s="1"/>
  <c r="L130" i="38" s="1"/>
  <c r="H60" i="38"/>
  <c r="M64" i="38"/>
  <c r="M77" i="38"/>
  <c r="M79" i="38"/>
  <c r="I82" i="38"/>
  <c r="I44" i="38"/>
  <c r="I74" i="38"/>
  <c r="M86" i="38"/>
  <c r="M93" i="38"/>
  <c r="N95" i="38"/>
  <c r="I102" i="38"/>
  <c r="I104" i="38"/>
  <c r="M106" i="38"/>
  <c r="M124" i="38"/>
  <c r="M129" i="38" s="1"/>
  <c r="H129" i="38"/>
  <c r="N129" i="38" s="1"/>
  <c r="I86" i="38"/>
  <c r="I78" i="38"/>
  <c r="I122" i="38"/>
  <c r="I40" i="38"/>
  <c r="I46" i="38"/>
  <c r="M82" i="38"/>
  <c r="I91" i="38"/>
  <c r="I57" i="38"/>
  <c r="M65" i="38"/>
  <c r="I70" i="38"/>
  <c r="I72" i="38"/>
  <c r="M76" i="38"/>
  <c r="M80" i="38"/>
  <c r="N93" i="38"/>
  <c r="I111" i="38"/>
  <c r="I113" i="38"/>
  <c r="M117" i="38"/>
  <c r="I127" i="38"/>
  <c r="N79" i="38"/>
  <c r="I67" i="38"/>
  <c r="I84" i="38"/>
  <c r="I76" i="38"/>
  <c r="M88" i="38"/>
  <c r="M95" i="38"/>
  <c r="L140" i="38"/>
  <c r="L137" i="38" s="1"/>
  <c r="I38" i="38"/>
  <c r="I48" i="38"/>
  <c r="I115" i="38"/>
  <c r="M38" i="38"/>
  <c r="M40" i="38"/>
  <c r="M42" i="38"/>
  <c r="M44" i="38"/>
  <c r="M46" i="38"/>
  <c r="M48" i="38"/>
  <c r="M50" i="38"/>
  <c r="K52" i="38"/>
  <c r="M63" i="38"/>
  <c r="M74" i="38"/>
  <c r="M102" i="38"/>
  <c r="M115" i="38"/>
  <c r="I42" i="38"/>
  <c r="I50" i="38"/>
  <c r="H36" i="38"/>
  <c r="I119" i="38" l="1"/>
  <c r="I52" i="38" s="1"/>
  <c r="M60" i="38"/>
  <c r="M119" i="38" s="1"/>
  <c r="M52" i="38" s="1"/>
  <c r="H119" i="38"/>
  <c r="I60" i="38"/>
  <c r="N36" i="38"/>
  <c r="M36" i="38"/>
  <c r="M141" i="38" s="1"/>
  <c r="I36" i="38"/>
  <c r="K141" i="38"/>
  <c r="H52" i="38" l="1"/>
  <c r="N119" i="38"/>
  <c r="N52" i="38" l="1"/>
  <c r="H141" i="38"/>
  <c r="L61" i="39" l="1"/>
  <c r="L62" i="39" s="1"/>
  <c r="L58" i="39"/>
  <c r="L57" i="39"/>
  <c r="L56" i="39"/>
  <c r="L55" i="39"/>
  <c r="L54" i="39"/>
  <c r="L53" i="39"/>
  <c r="L52" i="39"/>
  <c r="L51" i="39"/>
  <c r="L50" i="39"/>
  <c r="L49" i="39"/>
  <c r="L48" i="39"/>
  <c r="L47" i="39"/>
  <c r="L59" i="39" s="1"/>
  <c r="L45" i="39" s="1"/>
  <c r="L44" i="39"/>
  <c r="L43" i="39"/>
  <c r="L42" i="39"/>
  <c r="L41" i="39"/>
  <c r="L40" i="39"/>
  <c r="L39" i="39"/>
  <c r="L38" i="39"/>
  <c r="L36" i="39"/>
  <c r="I61" i="39"/>
  <c r="I62" i="39" s="1"/>
  <c r="I58" i="39"/>
  <c r="I57" i="39"/>
  <c r="I56" i="39"/>
  <c r="I55" i="39"/>
  <c r="I54" i="39"/>
  <c r="I53" i="39"/>
  <c r="I52" i="39"/>
  <c r="I51" i="39"/>
  <c r="I50" i="39"/>
  <c r="I49" i="39"/>
  <c r="I48" i="39"/>
  <c r="I47" i="39"/>
  <c r="I59" i="39" s="1"/>
  <c r="I45" i="39" s="1"/>
  <c r="I44" i="39"/>
  <c r="I43" i="39"/>
  <c r="I42" i="39"/>
  <c r="I41" i="39"/>
  <c r="I40" i="39"/>
  <c r="I39" i="39"/>
  <c r="I38" i="39"/>
  <c r="I36" i="39"/>
  <c r="E62" i="39"/>
  <c r="E61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59" i="39" s="1"/>
  <c r="E45" i="39" s="1"/>
  <c r="E44" i="39"/>
  <c r="E43" i="39"/>
  <c r="E42" i="39"/>
  <c r="E41" i="39"/>
  <c r="E40" i="39"/>
  <c r="E39" i="39"/>
  <c r="E38" i="39"/>
  <c r="E36" i="39"/>
  <c r="G52" i="39"/>
  <c r="G51" i="39"/>
  <c r="G50" i="39"/>
  <c r="G49" i="39"/>
  <c r="G48" i="39"/>
  <c r="G47" i="39"/>
  <c r="G61" i="39"/>
  <c r="G62" i="39" s="1"/>
  <c r="G58" i="39"/>
  <c r="G57" i="39"/>
  <c r="G56" i="39"/>
  <c r="G55" i="39"/>
  <c r="G54" i="39"/>
  <c r="G53" i="39"/>
  <c r="G44" i="39"/>
  <c r="G43" i="39"/>
  <c r="G42" i="39"/>
  <c r="G41" i="39"/>
  <c r="G40" i="39"/>
  <c r="G39" i="39"/>
  <c r="G38" i="39"/>
  <c r="G36" i="39"/>
  <c r="G27" i="6"/>
  <c r="G26" i="6"/>
  <c r="E26" i="6"/>
  <c r="E27" i="6"/>
  <c r="E28" i="6" s="1"/>
  <c r="E24" i="6"/>
  <c r="E23" i="6"/>
  <c r="E25" i="6" s="1"/>
  <c r="E21" i="6"/>
  <c r="E20" i="6"/>
  <c r="E17" i="6"/>
  <c r="E16" i="6"/>
  <c r="E22" i="6" s="1"/>
  <c r="E15" i="6"/>
  <c r="E29" i="6" l="1"/>
  <c r="G59" i="39"/>
  <c r="G45" i="39" s="1"/>
  <c r="E30" i="6"/>
  <c r="G27" i="5" l="1"/>
  <c r="G28" i="5" s="1"/>
  <c r="G24" i="5"/>
  <c r="G23" i="5"/>
  <c r="G25" i="5" s="1"/>
  <c r="G21" i="5"/>
  <c r="G20" i="5"/>
  <c r="G17" i="5"/>
  <c r="G16" i="5"/>
  <c r="G22" i="5" s="1"/>
  <c r="G15" i="5"/>
  <c r="E28" i="5"/>
  <c r="E27" i="5"/>
  <c r="E24" i="5"/>
  <c r="E23" i="5"/>
  <c r="E25" i="5" s="1"/>
  <c r="E29" i="5" s="1"/>
  <c r="E21" i="5"/>
  <c r="E20" i="5"/>
  <c r="E17" i="5"/>
  <c r="E16" i="5"/>
  <c r="E22" i="5" s="1"/>
  <c r="E30" i="5" s="1"/>
  <c r="E15" i="5"/>
  <c r="G28" i="6"/>
  <c r="G24" i="6"/>
  <c r="G23" i="6"/>
  <c r="G25" i="6" s="1"/>
  <c r="G21" i="6"/>
  <c r="G20" i="6"/>
  <c r="G17" i="6"/>
  <c r="G16" i="6"/>
  <c r="G22" i="6" s="1"/>
  <c r="G15" i="6"/>
  <c r="G27" i="7"/>
  <c r="G28" i="7" s="1"/>
  <c r="G24" i="7"/>
  <c r="G23" i="7"/>
  <c r="G25" i="7" s="1"/>
  <c r="G29" i="7" s="1"/>
  <c r="G21" i="7"/>
  <c r="G20" i="7"/>
  <c r="G17" i="7"/>
  <c r="G16" i="7"/>
  <c r="G15" i="7"/>
  <c r="G22" i="7" s="1"/>
  <c r="G30" i="7" s="1"/>
  <c r="E27" i="7"/>
  <c r="E28" i="7" s="1"/>
  <c r="E24" i="7"/>
  <c r="E23" i="7"/>
  <c r="E25" i="7" s="1"/>
  <c r="E29" i="7" s="1"/>
  <c r="E21" i="7"/>
  <c r="E20" i="7"/>
  <c r="E17" i="7"/>
  <c r="E16" i="7"/>
  <c r="E15" i="7"/>
  <c r="L29" i="38"/>
  <c r="J27" i="38"/>
  <c r="J26" i="38"/>
  <c r="J24" i="38"/>
  <c r="J23" i="38"/>
  <c r="E27" i="38"/>
  <c r="E28" i="38" s="1"/>
  <c r="E24" i="38"/>
  <c r="E23" i="38"/>
  <c r="E25" i="38" s="1"/>
  <c r="E21" i="38"/>
  <c r="E20" i="38"/>
  <c r="E17" i="38"/>
  <c r="E16" i="38"/>
  <c r="E15" i="38"/>
  <c r="E22" i="38" s="1"/>
  <c r="G28" i="38"/>
  <c r="G27" i="38"/>
  <c r="G23" i="38"/>
  <c r="G15" i="38"/>
  <c r="G24" i="38"/>
  <c r="G25" i="38"/>
  <c r="G21" i="38"/>
  <c r="G20" i="38"/>
  <c r="G17" i="38"/>
  <c r="G16" i="38"/>
  <c r="G22" i="38"/>
  <c r="K66" i="39"/>
  <c r="L29" i="39"/>
  <c r="L28" i="39"/>
  <c r="I28" i="39"/>
  <c r="L26" i="39"/>
  <c r="I26" i="39"/>
  <c r="J24" i="39"/>
  <c r="J23" i="39"/>
  <c r="J16" i="39"/>
  <c r="J17" i="39"/>
  <c r="J18" i="39"/>
  <c r="J19" i="39"/>
  <c r="J20" i="39"/>
  <c r="J21" i="39"/>
  <c r="E24" i="39"/>
  <c r="E23" i="39"/>
  <c r="E25" i="39" s="1"/>
  <c r="E29" i="39" s="1"/>
  <c r="E21" i="39"/>
  <c r="E20" i="39"/>
  <c r="E17" i="39"/>
  <c r="E16" i="39"/>
  <c r="E15" i="39"/>
  <c r="E22" i="39" s="1"/>
  <c r="E30" i="39" s="1"/>
  <c r="G24" i="39"/>
  <c r="G23" i="39"/>
  <c r="G25" i="39" s="1"/>
  <c r="G29" i="39" s="1"/>
  <c r="G21" i="39"/>
  <c r="G20" i="39"/>
  <c r="G17" i="39"/>
  <c r="G16" i="39"/>
  <c r="G15" i="39"/>
  <c r="G22" i="39" s="1"/>
  <c r="I25" i="39"/>
  <c r="I24" i="39"/>
  <c r="I23" i="39"/>
  <c r="E22" i="7" l="1"/>
  <c r="E30" i="7" s="1"/>
  <c r="G30" i="5"/>
  <c r="G29" i="5"/>
  <c r="G29" i="6"/>
  <c r="G30" i="6" s="1"/>
  <c r="E30" i="38"/>
  <c r="E29" i="38"/>
  <c r="G29" i="38"/>
  <c r="G30" i="38" s="1"/>
  <c r="I29" i="39"/>
  <c r="I30" i="39" s="1"/>
  <c r="G30" i="39"/>
  <c r="K49" i="5" l="1"/>
  <c r="L42" i="5" l="1"/>
  <c r="L44" i="5" s="1"/>
  <c r="L40" i="5" s="1"/>
  <c r="L38" i="5"/>
  <c r="L36" i="5" s="1"/>
  <c r="L39" i="5"/>
  <c r="N44" i="7"/>
  <c r="N41" i="7"/>
  <c r="N24" i="7"/>
  <c r="N16" i="7"/>
  <c r="N17" i="7"/>
  <c r="N21" i="7"/>
  <c r="N15" i="7"/>
  <c r="J61" i="39"/>
  <c r="M61" i="39"/>
  <c r="N61" i="39"/>
  <c r="N52" i="39"/>
  <c r="N54" i="39"/>
  <c r="N55" i="39"/>
  <c r="N57" i="39"/>
  <c r="N58" i="39"/>
  <c r="N39" i="39"/>
  <c r="N40" i="39"/>
  <c r="N41" i="39"/>
  <c r="N42" i="39"/>
  <c r="N43" i="39"/>
  <c r="N44" i="39"/>
  <c r="N38" i="39"/>
  <c r="N16" i="39"/>
  <c r="N17" i="39"/>
  <c r="N20" i="39"/>
  <c r="N21" i="39"/>
  <c r="N23" i="39"/>
  <c r="N24" i="39"/>
  <c r="N26" i="39"/>
  <c r="N15" i="39"/>
  <c r="N16" i="38" l="1"/>
  <c r="N17" i="38"/>
  <c r="N20" i="38"/>
  <c r="N21" i="38"/>
  <c r="N23" i="38"/>
  <c r="N24" i="38"/>
  <c r="N27" i="38"/>
  <c r="N15" i="38"/>
  <c r="N42" i="5" l="1"/>
  <c r="N39" i="5"/>
  <c r="N38" i="5"/>
  <c r="N16" i="5"/>
  <c r="N17" i="5"/>
  <c r="N21" i="5"/>
  <c r="N24" i="5"/>
  <c r="N15" i="5"/>
  <c r="N16" i="6" l="1"/>
  <c r="N17" i="6"/>
  <c r="N21" i="6"/>
  <c r="N24" i="6"/>
  <c r="N26" i="6"/>
  <c r="N15" i="6"/>
  <c r="N40" i="5" l="1"/>
  <c r="M49" i="5" l="1"/>
  <c r="N36" i="5"/>
  <c r="H49" i="5"/>
  <c r="J49" i="5"/>
  <c r="N44" i="5"/>
  <c r="N49" i="5"/>
  <c r="J24" i="5"/>
  <c r="J23" i="5"/>
  <c r="J24" i="6"/>
  <c r="J23" i="6"/>
  <c r="I42" i="5" l="1"/>
  <c r="I44" i="5" s="1"/>
  <c r="I40" i="5" s="1"/>
  <c r="I39" i="5"/>
  <c r="I38" i="5"/>
  <c r="I36" i="5" s="1"/>
  <c r="N39" i="7"/>
  <c r="N46" i="7"/>
  <c r="M41" i="7"/>
  <c r="M46" i="7" s="1"/>
  <c r="M39" i="7" s="1"/>
  <c r="J41" i="7"/>
  <c r="J46" i="7" s="1"/>
  <c r="J39" i="7" s="1"/>
  <c r="M24" i="7"/>
  <c r="M23" i="7"/>
  <c r="J24" i="7"/>
  <c r="J23" i="7"/>
  <c r="M27" i="5" l="1"/>
  <c r="M26" i="5"/>
  <c r="M28" i="5" s="1"/>
  <c r="M24" i="5"/>
  <c r="M23" i="5"/>
  <c r="M21" i="5"/>
  <c r="M20" i="5"/>
  <c r="M19" i="5"/>
  <c r="M18" i="5"/>
  <c r="M17" i="5"/>
  <c r="M16" i="5"/>
  <c r="M15" i="5"/>
  <c r="M27" i="6"/>
  <c r="M26" i="6"/>
  <c r="M24" i="6"/>
  <c r="M23" i="6"/>
  <c r="M21" i="6"/>
  <c r="M20" i="6"/>
  <c r="M19" i="6"/>
  <c r="M18" i="6"/>
  <c r="M17" i="6"/>
  <c r="M16" i="6"/>
  <c r="M15" i="6"/>
  <c r="M27" i="7"/>
  <c r="M26" i="7"/>
  <c r="M28" i="7" s="1"/>
  <c r="M25" i="7"/>
  <c r="M21" i="7"/>
  <c r="M20" i="7"/>
  <c r="M19" i="7"/>
  <c r="M18" i="7"/>
  <c r="M17" i="7"/>
  <c r="M16" i="7"/>
  <c r="M15" i="7"/>
  <c r="M27" i="38"/>
  <c r="M26" i="38"/>
  <c r="M28" i="38" s="1"/>
  <c r="M24" i="38"/>
  <c r="M23" i="38"/>
  <c r="M21" i="38"/>
  <c r="M20" i="38"/>
  <c r="M19" i="38"/>
  <c r="M18" i="38"/>
  <c r="M17" i="38"/>
  <c r="M16" i="38"/>
  <c r="M15" i="38"/>
  <c r="K28" i="5"/>
  <c r="K25" i="5"/>
  <c r="K22" i="5"/>
  <c r="K28" i="6"/>
  <c r="K25" i="6"/>
  <c r="K22" i="6"/>
  <c r="K28" i="7"/>
  <c r="K25" i="7"/>
  <c r="K22" i="7"/>
  <c r="K28" i="38"/>
  <c r="K25" i="38"/>
  <c r="K29" i="38" s="1"/>
  <c r="K22" i="38"/>
  <c r="J27" i="5"/>
  <c r="J26" i="5"/>
  <c r="J28" i="5" s="1"/>
  <c r="J25" i="5"/>
  <c r="J29" i="5" s="1"/>
  <c r="J21" i="5"/>
  <c r="J20" i="5"/>
  <c r="J19" i="5"/>
  <c r="J18" i="5"/>
  <c r="J17" i="5"/>
  <c r="J16" i="5"/>
  <c r="J15" i="5"/>
  <c r="J27" i="6"/>
  <c r="J26" i="6"/>
  <c r="J28" i="6" s="1"/>
  <c r="J25" i="6"/>
  <c r="J21" i="6"/>
  <c r="J20" i="6"/>
  <c r="J19" i="6"/>
  <c r="J18" i="6"/>
  <c r="J17" i="6"/>
  <c r="J16" i="6"/>
  <c r="J15" i="6"/>
  <c r="J27" i="7"/>
  <c r="J26" i="7"/>
  <c r="J25" i="7"/>
  <c r="J21" i="7"/>
  <c r="J20" i="7"/>
  <c r="J19" i="7"/>
  <c r="J18" i="7"/>
  <c r="J17" i="7"/>
  <c r="J16" i="7"/>
  <c r="J15" i="7"/>
  <c r="J25" i="38"/>
  <c r="J21" i="38"/>
  <c r="J20" i="38"/>
  <c r="J19" i="38"/>
  <c r="J18" i="38"/>
  <c r="J17" i="38"/>
  <c r="J16" i="38"/>
  <c r="J15" i="38"/>
  <c r="H28" i="5"/>
  <c r="H29" i="5" s="1"/>
  <c r="H25" i="5"/>
  <c r="H22" i="5"/>
  <c r="H28" i="6"/>
  <c r="H25" i="6"/>
  <c r="H22" i="6"/>
  <c r="H28" i="7"/>
  <c r="H25" i="7"/>
  <c r="H22" i="7"/>
  <c r="H28" i="38"/>
  <c r="H25" i="38"/>
  <c r="H22" i="38"/>
  <c r="K68" i="39"/>
  <c r="K64" i="39"/>
  <c r="M62" i="39"/>
  <c r="K62" i="39"/>
  <c r="J62" i="39"/>
  <c r="H62" i="39"/>
  <c r="K59" i="39"/>
  <c r="H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M58" i="39"/>
  <c r="M57" i="39"/>
  <c r="M56" i="39"/>
  <c r="M55" i="39"/>
  <c r="M54" i="39"/>
  <c r="M53" i="39"/>
  <c r="M52" i="39"/>
  <c r="M51" i="39"/>
  <c r="M50" i="39"/>
  <c r="M49" i="39"/>
  <c r="M48" i="39"/>
  <c r="M47" i="39"/>
  <c r="M44" i="39"/>
  <c r="M43" i="39"/>
  <c r="M42" i="39"/>
  <c r="M41" i="39"/>
  <c r="M40" i="39"/>
  <c r="M39" i="39"/>
  <c r="M38" i="39"/>
  <c r="K36" i="39"/>
  <c r="H36" i="39"/>
  <c r="J44" i="39"/>
  <c r="J43" i="39"/>
  <c r="J42" i="39"/>
  <c r="J41" i="39"/>
  <c r="J40" i="39"/>
  <c r="J39" i="39"/>
  <c r="J38" i="39"/>
  <c r="K28" i="39"/>
  <c r="J28" i="39"/>
  <c r="H28" i="39"/>
  <c r="M27" i="39"/>
  <c r="M26" i="39"/>
  <c r="M24" i="39"/>
  <c r="M23" i="39"/>
  <c r="M25" i="39" s="1"/>
  <c r="K25" i="39"/>
  <c r="J25" i="39"/>
  <c r="H25" i="39"/>
  <c r="J27" i="39"/>
  <c r="J26" i="39"/>
  <c r="M16" i="39"/>
  <c r="M17" i="39"/>
  <c r="M18" i="39"/>
  <c r="M19" i="39"/>
  <c r="M20" i="39"/>
  <c r="M21" i="39"/>
  <c r="M15" i="39"/>
  <c r="N22" i="7" l="1"/>
  <c r="M29" i="7"/>
  <c r="M36" i="39"/>
  <c r="K29" i="5"/>
  <c r="N29" i="5" s="1"/>
  <c r="N25" i="5"/>
  <c r="N22" i="5"/>
  <c r="H29" i="6"/>
  <c r="H30" i="6" s="1"/>
  <c r="M28" i="6"/>
  <c r="J22" i="7"/>
  <c r="M28" i="39"/>
  <c r="K29" i="7"/>
  <c r="K30" i="7" s="1"/>
  <c r="J28" i="7"/>
  <c r="J29" i="7" s="1"/>
  <c r="H29" i="7"/>
  <c r="N25" i="7"/>
  <c r="M22" i="7"/>
  <c r="M30" i="7" s="1"/>
  <c r="M29" i="39"/>
  <c r="K63" i="39"/>
  <c r="K45" i="39"/>
  <c r="N62" i="39"/>
  <c r="H45" i="39"/>
  <c r="N59" i="39"/>
  <c r="M59" i="39"/>
  <c r="M45" i="39" s="1"/>
  <c r="J59" i="39"/>
  <c r="J45" i="39" s="1"/>
  <c r="H71" i="39"/>
  <c r="N36" i="39"/>
  <c r="J36" i="39"/>
  <c r="H29" i="39"/>
  <c r="N28" i="39"/>
  <c r="J29" i="39"/>
  <c r="N25" i="39"/>
  <c r="K29" i="39"/>
  <c r="N29" i="39" s="1"/>
  <c r="M25" i="38"/>
  <c r="M29" i="38" s="1"/>
  <c r="N22" i="38"/>
  <c r="N28" i="38"/>
  <c r="K30" i="38"/>
  <c r="J28" i="38"/>
  <c r="J29" i="38" s="1"/>
  <c r="H29" i="38"/>
  <c r="N29" i="38" s="1"/>
  <c r="N25" i="38"/>
  <c r="H30" i="38"/>
  <c r="J22" i="38"/>
  <c r="M22" i="38"/>
  <c r="M25" i="5"/>
  <c r="M29" i="5" s="1"/>
  <c r="M30" i="5" s="1"/>
  <c r="J22" i="5"/>
  <c r="J30" i="5" s="1"/>
  <c r="M22" i="5"/>
  <c r="H30" i="5"/>
  <c r="M25" i="6"/>
  <c r="M29" i="6" s="1"/>
  <c r="N22" i="6"/>
  <c r="N28" i="6"/>
  <c r="K29" i="6"/>
  <c r="N25" i="6"/>
  <c r="J29" i="6"/>
  <c r="J22" i="6"/>
  <c r="J30" i="6" s="1"/>
  <c r="M22" i="6"/>
  <c r="K30" i="5"/>
  <c r="J15" i="39"/>
  <c r="M22" i="39"/>
  <c r="K22" i="39"/>
  <c r="H22" i="39"/>
  <c r="I26" i="6" l="1"/>
  <c r="I27" i="6"/>
  <c r="N29" i="6"/>
  <c r="L44" i="7"/>
  <c r="L41" i="7"/>
  <c r="L45" i="7"/>
  <c r="L43" i="7"/>
  <c r="L42" i="7"/>
  <c r="L38" i="7"/>
  <c r="L36" i="7" s="1"/>
  <c r="N29" i="7"/>
  <c r="N45" i="39"/>
  <c r="K71" i="39"/>
  <c r="N71" i="39" s="1"/>
  <c r="M71" i="39"/>
  <c r="K33" i="5"/>
  <c r="L27" i="5"/>
  <c r="L28" i="5" s="1"/>
  <c r="L17" i="5"/>
  <c r="L24" i="5"/>
  <c r="L20" i="5"/>
  <c r="L15" i="5"/>
  <c r="L23" i="5"/>
  <c r="L25" i="5" s="1"/>
  <c r="L29" i="5" s="1"/>
  <c r="L21" i="5"/>
  <c r="L16" i="5"/>
  <c r="I21" i="5"/>
  <c r="I20" i="5"/>
  <c r="I15" i="5"/>
  <c r="I27" i="5"/>
  <c r="I28" i="5" s="1"/>
  <c r="I17" i="5"/>
  <c r="I16" i="5"/>
  <c r="I24" i="5"/>
  <c r="I23" i="5"/>
  <c r="N30" i="5"/>
  <c r="I15" i="6"/>
  <c r="I28" i="6"/>
  <c r="I23" i="6"/>
  <c r="I21" i="6"/>
  <c r="I20" i="6"/>
  <c r="I16" i="6"/>
  <c r="I24" i="6"/>
  <c r="I17" i="6"/>
  <c r="J30" i="7"/>
  <c r="L27" i="7"/>
  <c r="L28" i="7" s="1"/>
  <c r="L24" i="7"/>
  <c r="L20" i="7"/>
  <c r="L17" i="7"/>
  <c r="L15" i="7"/>
  <c r="L23" i="7"/>
  <c r="L21" i="7"/>
  <c r="L16" i="7"/>
  <c r="H30" i="7"/>
  <c r="I16" i="7"/>
  <c r="K33" i="38"/>
  <c r="L24" i="38"/>
  <c r="L23" i="38"/>
  <c r="L25" i="38" s="1"/>
  <c r="L20" i="38"/>
  <c r="L16" i="38"/>
  <c r="L15" i="38"/>
  <c r="L27" i="38"/>
  <c r="L28" i="38" s="1"/>
  <c r="L21" i="38"/>
  <c r="L17" i="38"/>
  <c r="N30" i="38"/>
  <c r="I21" i="38"/>
  <c r="I20" i="38"/>
  <c r="I17" i="38"/>
  <c r="I16" i="38"/>
  <c r="I15" i="38"/>
  <c r="I27" i="38"/>
  <c r="I28" i="38" s="1"/>
  <c r="I24" i="38"/>
  <c r="I23" i="38"/>
  <c r="I25" i="38" s="1"/>
  <c r="I29" i="38" s="1"/>
  <c r="M30" i="38"/>
  <c r="M30" i="39"/>
  <c r="K33" i="7"/>
  <c r="J71" i="39"/>
  <c r="K30" i="39"/>
  <c r="N22" i="39"/>
  <c r="H30" i="39"/>
  <c r="J30" i="38"/>
  <c r="M30" i="6"/>
  <c r="K30" i="6"/>
  <c r="J22" i="39"/>
  <c r="J30" i="39" s="1"/>
  <c r="L27" i="6" l="1"/>
  <c r="L26" i="6"/>
  <c r="L46" i="7"/>
  <c r="L39" i="7" s="1"/>
  <c r="L51" i="7" s="1"/>
  <c r="I21" i="7"/>
  <c r="I41" i="7"/>
  <c r="I42" i="7"/>
  <c r="I45" i="7"/>
  <c r="I44" i="7"/>
  <c r="I43" i="7"/>
  <c r="L22" i="5"/>
  <c r="L30" i="5" s="1"/>
  <c r="I25" i="5"/>
  <c r="I29" i="5" s="1"/>
  <c r="I22" i="5"/>
  <c r="K33" i="6"/>
  <c r="L23" i="6"/>
  <c r="L16" i="6"/>
  <c r="L21" i="6"/>
  <c r="L15" i="6"/>
  <c r="L28" i="6"/>
  <c r="L24" i="6"/>
  <c r="L20" i="6"/>
  <c r="L17" i="6"/>
  <c r="I25" i="6"/>
  <c r="I29" i="6" s="1"/>
  <c r="I22" i="6"/>
  <c r="I24" i="7"/>
  <c r="I15" i="7"/>
  <c r="I20" i="7"/>
  <c r="N30" i="7"/>
  <c r="I27" i="7"/>
  <c r="I28" i="7" s="1"/>
  <c r="I23" i="7"/>
  <c r="I17" i="7"/>
  <c r="L25" i="7"/>
  <c r="L29" i="7" s="1"/>
  <c r="L22" i="7"/>
  <c r="L22" i="38"/>
  <c r="I22" i="38"/>
  <c r="I30" i="38"/>
  <c r="L20" i="39"/>
  <c r="L17" i="39"/>
  <c r="L16" i="39"/>
  <c r="L15" i="39"/>
  <c r="L23" i="39"/>
  <c r="L21" i="39"/>
  <c r="L24" i="39"/>
  <c r="I21" i="39"/>
  <c r="I20" i="39"/>
  <c r="I17" i="39"/>
  <c r="I16" i="39"/>
  <c r="I15" i="39"/>
  <c r="I22" i="39" s="1"/>
  <c r="K33" i="39"/>
  <c r="N30" i="39"/>
  <c r="N30" i="6"/>
  <c r="I22" i="7" l="1"/>
  <c r="I46" i="7"/>
  <c r="I39" i="7" s="1"/>
  <c r="I25" i="7"/>
  <c r="I29" i="7" s="1"/>
  <c r="I30" i="5"/>
  <c r="I30" i="6"/>
  <c r="L22" i="6"/>
  <c r="L25" i="6"/>
  <c r="L29" i="6" s="1"/>
  <c r="L30" i="7"/>
  <c r="I30" i="7"/>
  <c r="L30" i="38"/>
  <c r="L22" i="39"/>
  <c r="L25" i="39"/>
  <c r="L30" i="6" l="1"/>
  <c r="L30" i="39"/>
  <c r="N38" i="7" l="1"/>
  <c r="I38" i="7"/>
  <c r="I36" i="7" s="1"/>
  <c r="I51" i="7" s="1"/>
  <c r="M38" i="7"/>
  <c r="M36" i="7" s="1"/>
  <c r="M51" i="7" s="1"/>
  <c r="N36" i="7"/>
  <c r="J38" i="7"/>
  <c r="J36" i="7" s="1"/>
  <c r="J51" i="7" s="1"/>
  <c r="N51" i="7" l="1"/>
</calcChain>
</file>

<file path=xl/sharedStrings.xml><?xml version="1.0" encoding="utf-8"?>
<sst xmlns="http://schemas.openxmlformats.org/spreadsheetml/2006/main" count="803" uniqueCount="381">
  <si>
    <t>në/lekë</t>
  </si>
  <si>
    <t>Kodi i grupit</t>
  </si>
  <si>
    <t>16</t>
  </si>
  <si>
    <t>EMËRTIME</t>
  </si>
  <si>
    <t>Periudha raportuese</t>
  </si>
  <si>
    <t xml:space="preserve">% e realizimit </t>
  </si>
  <si>
    <t>Struktura e shpenzimeve               në %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</si>
  <si>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</si>
  <si>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</si>
  <si>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</si>
  <si>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</si>
  <si>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</si>
  <si>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</si>
  <si>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</si>
  <si>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</si>
  <si>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</si>
  <si>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</si>
  <si>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</si>
  <si>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</si>
  <si>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</si>
  <si>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</si>
  <si>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01110</t>
  </si>
  <si>
    <t>Planifikimi, Menaxhimi dhe Administrimi</t>
  </si>
  <si>
    <t>01160</t>
  </si>
  <si>
    <t>Prefekturat</t>
  </si>
  <si>
    <t>01170</t>
  </si>
  <si>
    <t>Gjendja Civile</t>
  </si>
  <si>
    <t>03140</t>
  </si>
  <si>
    <t>Policia e Shtetit</t>
  </si>
  <si>
    <t>03150</t>
  </si>
  <si>
    <t>Garda e Republikës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</si>
  <si>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</si>
  <si>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</si>
  <si>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</si>
  <si>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</si>
  <si>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</si>
  <si>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</si>
  <si>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</si>
  <si>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</si>
  <si>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</si>
  <si>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</si>
  <si>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</si>
  <si>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</si>
  <si>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</si>
  <si>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</si>
  <si>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</si>
  <si>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</si>
  <si>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</si>
  <si>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</si>
  <si>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</si>
  <si>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</si>
  <si>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Sekretari i Përgjithshëm</t>
  </si>
  <si>
    <t>Emri</t>
  </si>
  <si>
    <t>Firma</t>
  </si>
  <si>
    <t>Data</t>
  </si>
  <si>
    <t>91603AA</t>
  </si>
  <si>
    <t>Akte të regjistruara dhe dokumente të lëshuara</t>
  </si>
  <si>
    <t>91603AB</t>
  </si>
  <si>
    <t>21AB701</t>
  </si>
  <si>
    <t>Permiresimi i infrastruktures hardware dhe software te RKA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</si>
  <si>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</si>
  <si>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</si>
  <si>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</si>
  <si>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</si>
  <si>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</si>
  <si>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</si>
  <si>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</si>
  <si>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</si>
  <si>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</si>
  <si>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</si>
  <si>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</si>
  <si>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</si>
  <si>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</si>
  <si>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</si>
  <si>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</si>
  <si>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</si>
  <si>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</si>
  <si>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</si>
  <si>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</si>
  <si>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</si>
  <si>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</si>
  <si>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 xml:space="preserve">Sistem i adresave i përmiresuar dhe rritja e funksionalitetit të Regjistrit </t>
  </si>
  <si>
    <t>Totali Shpenzime për Investime</t>
  </si>
  <si>
    <t>21AB601</t>
  </si>
  <si>
    <t>Permiresimi i infrastuktures hardware dhe software te RKGJC</t>
  </si>
  <si>
    <t>Drejtuesi i Ekipit 
Menaxhues të 
Programit</t>
  </si>
  <si>
    <t>91602AA</t>
  </si>
  <si>
    <t>Akte normative të verifikuara.</t>
  </si>
  <si>
    <t>91602AB</t>
  </si>
  <si>
    <t>Monitorime të kryera në nivel qarku</t>
  </si>
  <si>
    <t>91602AC</t>
  </si>
  <si>
    <t>Aktivitet per bashkerendim procesesh mes bashkive</t>
  </si>
  <si>
    <t>91602AD</t>
  </si>
  <si>
    <t>Kërkesa të trajtuara për administrimin dhe mbrojtjen e tokës.</t>
  </si>
  <si>
    <t>18AS501</t>
  </si>
  <si>
    <t>Pajisje zyre të blera për Prefekturën e qarkut Berat</t>
  </si>
  <si>
    <t>18AS502</t>
  </si>
  <si>
    <t>Pajisje zyre të blera për Prefekturën e qarkut Durrës</t>
  </si>
  <si>
    <t>18AS503</t>
  </si>
  <si>
    <t>Pajisje zyre të blera për Prefekturën e qarkut Fier</t>
  </si>
  <si>
    <t>18AS505</t>
  </si>
  <si>
    <t>Pajisje zyre të blera për Prefekturën e qarkut Elbasan</t>
  </si>
  <si>
    <t>18AS508</t>
  </si>
  <si>
    <t>Pajisje zyre të blera për Prefekturën e qarkut Lezhë</t>
  </si>
  <si>
    <t>18AS604</t>
  </si>
  <si>
    <t>Rikonstruksion zyrash për Prefekturën e qarkut Berat</t>
  </si>
  <si>
    <t>M160870</t>
  </si>
  <si>
    <t>Blerje pajisje dhe orendi zyre Prefektura Vlorë</t>
  </si>
  <si>
    <t>18CK201</t>
  </si>
  <si>
    <t>projektin "THEMA" I impletentuar nga Prefektura qarkut Gjirokaster</t>
  </si>
  <si>
    <t>18CK301</t>
  </si>
  <si>
    <t>projekti "CULTURAL-LANDS" I impletentuar nga Prefektura qarkut Gjirokaster</t>
  </si>
  <si>
    <t>20AF201</t>
  </si>
  <si>
    <t>Projekti "SMARTiMONY"- Prefektura e qarkut Gjirokaster</t>
  </si>
  <si>
    <t>20AF301</t>
  </si>
  <si>
    <t>Projekti "I-THEA"-Prefektura e qarkut Gjirokaster</t>
  </si>
  <si>
    <t>91605AA</t>
  </si>
  <si>
    <t>Personalitete VIP vendas dhe te huaj të ruajtur nga Garda.</t>
  </si>
  <si>
    <t>18AV005</t>
  </si>
  <si>
    <t xml:space="preserve">Integrimi i sistemeve të sigurisë dhe vëzhgimit me Kamera për ORV dhe </t>
  </si>
  <si>
    <t>M160861</t>
  </si>
  <si>
    <t>Blerje e mjeteve të Transportit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</si>
  <si>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</si>
  <si>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</si>
  <si>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</si>
  <si>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</si>
  <si>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</si>
  <si>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</si>
  <si>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</si>
  <si>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</si>
  <si>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</si>
  <si>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</si>
  <si>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</si>
  <si>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</si>
  <si>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</si>
  <si>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</si>
  <si>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</si>
  <si>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</si>
  <si>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</si>
  <si>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</si>
  <si>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</si>
  <si>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</si>
  <si>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</si>
  <si>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</si>
  <si>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</si>
  <si>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</si>
  <si>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</si>
  <si>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</si>
  <si>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</si>
  <si>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</si>
  <si>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</si>
  <si>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</si>
  <si>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</si>
  <si>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</si>
  <si>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18AT708</t>
  </si>
  <si>
    <t>18AT818</t>
  </si>
  <si>
    <t>Ndertim/Rikonstruksion per Komisariatin e Policise Sarande</t>
  </si>
  <si>
    <t>18AT819</t>
  </si>
  <si>
    <t>18AT821</t>
  </si>
  <si>
    <t>18AT826</t>
  </si>
  <si>
    <t>Pagese Supervizori per Ndertim Objektesh ne DVP Elbasan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</si>
  <si>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</si>
  <si>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</si>
  <si>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</si>
  <si>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</si>
  <si>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</si>
  <si>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</si>
  <si>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18AT915</t>
  </si>
  <si>
    <t>Pagese supervizori per Rikonstruksion te godines se DVP Berat</t>
  </si>
  <si>
    <t>18AT917</t>
  </si>
  <si>
    <t>Pagese leje ndertimi per Rikonstruksion I godines se DVP Berat</t>
  </si>
  <si>
    <t>18AU107</t>
  </si>
  <si>
    <t xml:space="preserve">Pagese TVSH -je -Bashkimi Europian per zbatimin e ligjit në Shqipëri - EU4 </t>
  </si>
  <si>
    <t>18AU711</t>
  </si>
  <si>
    <t xml:space="preserve">Rikonstruksion i Sallave operative te NUE ne DVP e komisariatet e </t>
  </si>
  <si>
    <t>M160023</t>
  </si>
  <si>
    <t>TVSH Detyrim Doganor</t>
  </si>
  <si>
    <t>M160220</t>
  </si>
  <si>
    <t>Fondi i ngrire</t>
  </si>
  <si>
    <t>M160258</t>
  </si>
  <si>
    <t xml:space="preserve">Pagese TVSh-SEESAC (Southeastern and Eastern Europe Clearinghouse for 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</si>
  <si>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</si>
  <si>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</si>
  <si>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</si>
  <si>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</si>
  <si>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</si>
  <si>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</si>
  <si>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18AT501</t>
  </si>
  <si>
    <t>Blerje pajisje per strukturat e policise dhe asistence teknike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</si>
  <si>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</si>
  <si>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</si>
  <si>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</si>
  <si>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</si>
  <si>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</si>
  <si>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</si>
  <si>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</si>
  <si>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</si>
  <si>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</si>
  <si>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</si>
  <si>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</si>
  <si>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91601AA</t>
  </si>
  <si>
    <t>Akte ligjore dhe nënligjore të hartuara</t>
  </si>
  <si>
    <t>91601AB</t>
  </si>
  <si>
    <t>Auditimi të kryera,</t>
  </si>
  <si>
    <t>91601AC</t>
  </si>
  <si>
    <t>Inspektime të kryera të veprave penale nga sistemi bashkëkohor</t>
  </si>
  <si>
    <t>91601AE</t>
  </si>
  <si>
    <t>Azilkerkues të trajtuar me sherbime rezidenciale</t>
  </si>
  <si>
    <t>91601AF</t>
  </si>
  <si>
    <t>Inspektime të kryera</t>
  </si>
  <si>
    <t>91601AG</t>
  </si>
  <si>
    <t>Pasuri të sekuestruara</t>
  </si>
  <si>
    <t>91601AH</t>
  </si>
  <si>
    <t>Pasuri te Konfiskuara</t>
  </si>
  <si>
    <t>18AS205</t>
  </si>
  <si>
    <t>Rikonstruksion/Ndërtim i Godinës së SH.Ç.B.A.</t>
  </si>
  <si>
    <t>18AS306</t>
  </si>
  <si>
    <t>Orendi e paisje zyre për Godinen e Re të SH.Ç.B.A</t>
  </si>
  <si>
    <t>18AS307</t>
  </si>
  <si>
    <t>Blerje Programi për analizim të dhënash per Sh.Ç.B.A</t>
  </si>
  <si>
    <t>22AC402</t>
  </si>
  <si>
    <t>Pagesë TVSH-je për Projektin "Migracioni dhe Diaspora".</t>
  </si>
  <si>
    <t>M160911</t>
  </si>
  <si>
    <t>Blerje paisje zyre per Aparatin Ministrise se Puneve te Brendshme</t>
  </si>
  <si>
    <t>M160913</t>
  </si>
  <si>
    <t>Blerje paisje zyre dhe pergjimi per SH. Ç. B. A</t>
  </si>
  <si>
    <t>18AS308</t>
  </si>
  <si>
    <t>Blerje pajisje te Ndryshme (Shtepia e Pushimit Durres)</t>
  </si>
  <si>
    <t>18AS206</t>
  </si>
  <si>
    <t>Mbikqyrje punimesh per rikonstruksionin/ndertimin e godines se SH.Ç.B.A</t>
  </si>
  <si>
    <t>18AS207</t>
  </si>
  <si>
    <t>Kolaudim punimesh per rikonstriksionin/ndertimin e godines se SH.Ç.B.A.</t>
  </si>
  <si>
    <t>18AS304</t>
  </si>
  <si>
    <t>Paisje eletronike të blera për I.K.M.T</t>
  </si>
  <si>
    <t>18AS507</t>
  </si>
  <si>
    <t>Pajisje zyre të blera për Prefekturën e qarkut Kukës</t>
  </si>
  <si>
    <t>18AS509</t>
  </si>
  <si>
    <t>Pajisje zyre të blera për Prefekturën e qarkut Shkodër</t>
  </si>
  <si>
    <t>18AS605</t>
  </si>
  <si>
    <t>Rikonstruksion zyrash për Prefekturën e qarkut Elbasan</t>
  </si>
  <si>
    <t>M160101</t>
  </si>
  <si>
    <t>Pagese Leje Ndertimi per Ndertim/Rikonstruksion te Objektit në Komisariatin e Policise Sarande</t>
  </si>
  <si>
    <t>M160811</t>
  </si>
  <si>
    <t>Pajisje speciale per Pol Rrugore</t>
  </si>
  <si>
    <t>Firma:</t>
  </si>
  <si>
    <t>Data:</t>
  </si>
  <si>
    <t>A000001</t>
  </si>
  <si>
    <t>Orendi, Pajisje te ndryshme (Kap.6)</t>
  </si>
  <si>
    <t>18AT713</t>
  </si>
  <si>
    <t>Studim projektim per Komisariatin e Policise Kurbin</t>
  </si>
  <si>
    <t>18AT820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</si>
  <si>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</si>
  <si>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</si>
  <si>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</si>
  <si>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</si>
  <si>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</si>
  <si>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</si>
  <si>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</si>
  <si>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</si>
  <si>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</si>
  <si>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>18AT839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</si>
  <si>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</si>
  <si>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</si>
  <si>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</si>
  <si>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</si>
  <si>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</si>
  <si>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</si>
  <si>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</si>
  <si>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</si>
  <si>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</si>
  <si>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</si>
  <si>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</si>
  <si>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</si>
  <si>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</si>
  <si>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</si>
  <si>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</si>
  <si>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</si>
  <si>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</si>
  <si>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</si>
  <si>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</si>
  <si>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</si>
  <si>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</si>
  <si>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</si>
  <si>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</si>
  <si>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</si>
  <si>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</si>
  <si>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</si>
  <si>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</si>
  <si>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</si>
  <si>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</si>
  <si>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</si>
  <si>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</si>
  <si>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</si>
  <si>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</si>
  <si>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</si>
  <si>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</si>
  <si>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</si>
  <si>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</si>
  <si>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</si>
  <si>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</si>
  <si>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</si>
  <si>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</si>
  <si>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</si>
  <si>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18AS310</t>
  </si>
  <si>
    <t>Blerje paisje speciale për I.K.M.T</t>
  </si>
  <si>
    <t>24AD801</t>
  </si>
  <si>
    <t xml:space="preserve">Forcimi i angazhimit demokratik permes rrjeteve kundershtare gjeneruese te </t>
  </si>
  <si>
    <t>M161023</t>
  </si>
  <si>
    <t>Modernizim i Infratsrukturës që ka Garda në përdorim</t>
  </si>
  <si>
    <t>18AS506</t>
  </si>
  <si>
    <t>Pajisje zyre të blera për Prefekturën e qarkut Korçë</t>
  </si>
  <si>
    <t>Pagese leje ndertimi per Ndertim /rikosntruksionin e godines se Komisariatit te Policise Kruje</t>
  </si>
  <si>
    <t>Plani Fillestar
 Vjetor 
Viti 2025</t>
  </si>
  <si>
    <t>Plani Vjetor
 i Rishikuar
 Viti 2025</t>
  </si>
  <si>
    <t>18AS311</t>
  </si>
  <si>
    <t>Blerje paisje zyre dhe kompjuterike QKEDH</t>
  </si>
  <si>
    <t>18AS403</t>
  </si>
  <si>
    <t>Blerje mjete transporti IKMT</t>
  </si>
  <si>
    <t>18AS504</t>
  </si>
  <si>
    <t>Pajisje zyre të blera për Prefekturën e qarkut Gjirokastër</t>
  </si>
  <si>
    <t>18AS511</t>
  </si>
  <si>
    <t>Pajisje zyre të blera për Prefekturën e qarkut Tiranë</t>
  </si>
  <si>
    <t>18AS513</t>
  </si>
  <si>
    <t xml:space="preserve"> Pajisje zyre te blera per Prefekturen e qarkut Vlore</t>
  </si>
  <si>
    <t>18AS614</t>
  </si>
  <si>
    <t xml:space="preserve">Rikonstruksion ambientesh per Prefekturen e qarkut Lezhe ( izolim tarace &amp; </t>
  </si>
  <si>
    <t>24AI001</t>
  </si>
  <si>
    <t xml:space="preserve">Financim I huaj për projektin "Nxitja e bashkëpunimit ndërkufitar për </t>
  </si>
  <si>
    <t>24AI002</t>
  </si>
  <si>
    <t>Projekti "A slow tour" Prefektura qarkut Korce</t>
  </si>
  <si>
    <t xml:space="preserve">Studim Projektim (njesite e reja SP Manez, SP Selenice, SP Konispol, KP Maliq </t>
  </si>
  <si>
    <t>18AT825</t>
  </si>
  <si>
    <t>Pagese Kolaudatori per Ndertim Objektesh ne DVP Elbasan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</si>
  <si>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</si>
  <si>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</si>
  <si>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</si>
  <si>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</si>
  <si>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</si>
  <si>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 xml:space="preserve">Pagese oponence teknike per Ndertim/rikonstruksion e godines se </t>
  </si>
  <si>
    <t>18AT849</t>
  </si>
  <si>
    <t xml:space="preserve">Pagese leje ndertimi per Ndertim e godines se Drejtorise se Kufi-Migracionit </t>
  </si>
  <si>
    <t>18AT916</t>
  </si>
  <si>
    <t>Pagese Kolaudatori per Rikonstruksion te godines se DVP Berat</t>
  </si>
  <si>
    <t>18AT927</t>
  </si>
  <si>
    <t xml:space="preserve">Pagese Oponence teknike per Rikonstruksion e godinës së Stacionit te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</si>
  <si>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</si>
  <si>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</si>
  <si>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</si>
  <si>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</si>
  <si>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</si>
  <si>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>M160928</t>
  </si>
  <si>
    <t>Blerje pajisje per shpenzime instaluese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</si>
  <si>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</si>
  <si>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</si>
  <si>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</si>
  <si>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</si>
  <si>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t>Blerje paisje zyre, Prefektura Diber</t>
  </si>
  <si>
    <t>18AT929</t>
  </si>
  <si>
    <t>Pagese surpervizori Rikonstruksion i dhomave te shoqerimit ne Komisariatet e Policise Tirane dhe blloku I sigurise dhe shoqerimit  ne KP, Lushnje.</t>
  </si>
  <si>
    <t>18AT928</t>
  </si>
  <si>
    <t>Pagese leje ndertimi per Rikonstruksion i dhomave te shoqerimit ne Komisariatet e Policise Tirane dhe blloku I sigurise dhe shoqerimit  ne KP, Lushnje.</t>
  </si>
  <si>
    <t xml:space="preserve">Emri:                    </t>
  </si>
  <si>
    <t xml:space="preserve">Emri:                      </t>
  </si>
  <si>
    <r>
      <t xml:space="preserve">Emri:                     </t>
    </r>
    <r>
      <rPr>
        <b/>
        <sz val="12"/>
        <color rgb="FF080808"/>
        <rFont val="Arial"/>
        <family val="2"/>
      </rPr>
      <t xml:space="preserve"> </t>
    </r>
  </si>
  <si>
    <r>
      <t xml:space="preserve">Emri:                      </t>
    </r>
    <r>
      <rPr>
        <b/>
        <sz val="12"/>
        <color rgb="FF080808"/>
        <rFont val="Arial"/>
        <family val="2"/>
      </rPr>
      <t>.</t>
    </r>
  </si>
  <si>
    <t>Periudha e Raportimit  12-2025</t>
  </si>
  <si>
    <t>Periudha e Raportimit 12-2025</t>
  </si>
  <si>
    <t>18AT712</t>
  </si>
  <si>
    <t>Financimi I Projektit "Studim Projektim  per Rikonstruksionin e objektit të Komisariatit të Policisë nr.5 Kamzë"</t>
  </si>
  <si>
    <t>Pagese Kolaudatori per Ndertim/Rikonstruksion i Objektit ne Komisariatin e Policise sarande</t>
  </si>
  <si>
    <t>Pagese Supervizori per Ndertim /Rikonstruksion i Objektit ne Komisariatin e  Sarande</t>
  </si>
  <si>
    <t>Pagese supervizori per Ndertim /rikosntruksionin e godines se Komisariatit te  Policise Kruje</t>
  </si>
  <si>
    <t>18AT844</t>
  </si>
  <si>
    <t>Pagese Kolaudatori per Ndërtimin e  godinës së Postes se Policisë Roskovec</t>
  </si>
  <si>
    <t>Pagese Tvsh-je; Asistence per autoritet Shqiptare per te zvogeluar rrezikun e AVL</t>
  </si>
  <si>
    <t>Pagese TVSH-je Lufta kunder krimit te organizyar permes hetimt penal e financiare</t>
  </si>
  <si>
    <t>18AV002</t>
  </si>
  <si>
    <t>18AV003</t>
  </si>
  <si>
    <t>Modernizimi i sektorit te Ruajtjes nga incidentet me LE</t>
  </si>
  <si>
    <t>Modernizimi i sektorit te Ruajtjes nga incidentet me ASHM</t>
  </si>
  <si>
    <t>Ministria e Puneve te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</si>
</sst>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0"/>
    <numFmt numFmtId="166" formatCode="#,##0.0"/>
  </numFmts>
  <fonts count="30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7"/>
      <color rgb="FF0070C0"/>
      <name val="Arial"/>
      <family val="2"/>
    </font>
    <font>
      <b/>
      <sz val="12"/>
      <color rgb="FF080808"/>
      <name val="Arial"/>
      <family val="2"/>
    </font>
    <font>
      <sz val="8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8"/>
      <color rgb="FFC00000"/>
      <name val="Arial"/>
      <family val="2"/>
    </font>
    <font>
      <sz val="7"/>
      <color rgb="FF000000"/>
      <name val="Times New Roman"/>
      <family val="1"/>
    </font>
    <font>
      <sz val="7"/>
      <color indexed="8"/>
      <name val="Times New Roman"/>
      <family val="1"/>
    </font>
    <font>
      <b/>
      <sz val="8"/>
      <color rgb="FF000000"/>
      <name val="Arial"/>
      <family val="2"/>
    </font>
    <font>
      <b/>
      <sz val="7"/>
      <color rgb="FFC00000"/>
      <name val="Times New Roman"/>
      <family val="1"/>
    </font>
    <font>
      <b/>
      <sz val="7"/>
      <color rgb="FFFF0000"/>
      <name val="Times New Roman"/>
      <family val="1"/>
    </font>
    <font>
      <sz val="7"/>
      <color rgb="FF080808"/>
      <name val="Times New Roman"/>
      <family val="1"/>
    </font>
    <font>
      <b/>
      <sz val="7"/>
      <color rgb="FF000000"/>
      <name val="Times New Roman"/>
      <family val="1"/>
    </font>
    <font>
      <b/>
      <sz val="7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/>
      <diagonal/>
    </border>
    <border>
      <left/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/>
      <top/>
      <bottom style="thin">
        <color indexed="64"/>
      </bottom>
      <diagonal/>
    </border>
    <border>
      <left/>
      <right style="thin">
        <color rgb="FF050505"/>
      </right>
      <top/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indexed="64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75">
    <xf numFmtId="0" fontId="0" fillId="0" borderId="0"/>
    <xf numFmtId="0" fontId="12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9" fontId="13" fillId="0" borderId="0" applyFont="0" applyFill="0" applyBorder="0" applyAlignment="0" applyProtection="0"/>
    <xf numFmtId="0" fontId="12" fillId="4" borderId="1"/>
  </cellStyleXfs>
  <cellXfs count="168">
    <xf numFmtId="0" fontId="0" fillId="0" borderId="0" xfId="0"/>
    <xf numFmtId="3" fontId="10" fillId="2" borderId="6" xfId="0" applyNumberFormat="1" applyFont="1" applyFill="1" applyBorder="1" applyAlignment="1" applyProtection="1">
      <alignment horizontal="right" vertical="center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8" fillId="4" borderId="22" xfId="0" applyNumberFormat="1" applyFont="1" applyFill="1" applyBorder="1" applyAlignment="1" applyProtection="1">
      <alignment horizontal="center" vertical="center"/>
    </xf>
    <xf numFmtId="0" fontId="6" fillId="4" borderId="23" xfId="0" applyNumberFormat="1" applyFont="1" applyFill="1" applyBorder="1" applyAlignment="1" applyProtection="1">
      <alignment horizontal="center" vertical="center"/>
    </xf>
    <xf numFmtId="4" fontId="9" fillId="2" borderId="30" xfId="0" applyNumberFormat="1" applyFont="1" applyFill="1" applyBorder="1" applyAlignment="1" applyProtection="1">
      <alignment horizontal="right" vertical="center"/>
    </xf>
    <xf numFmtId="3" fontId="9" fillId="2" borderId="30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horizontal="right" vertical="center"/>
    </xf>
    <xf numFmtId="4" fontId="10" fillId="2" borderId="30" xfId="0" applyNumberFormat="1" applyFont="1" applyFill="1" applyBorder="1" applyAlignment="1" applyProtection="1">
      <alignment horizontal="right" vertical="center"/>
    </xf>
    <xf numFmtId="3" fontId="10" fillId="2" borderId="30" xfId="0" applyNumberFormat="1" applyFont="1" applyFill="1" applyBorder="1" applyAlignment="1" applyProtection="1">
      <alignment horizontal="right" vertical="center"/>
    </xf>
    <xf numFmtId="0" fontId="6" fillId="4" borderId="25" xfId="0" applyNumberFormat="1" applyFont="1" applyFill="1" applyBorder="1" applyAlignment="1" applyProtection="1">
      <alignment horizontal="center" vertical="center"/>
    </xf>
    <xf numFmtId="0" fontId="6" fillId="4" borderId="26" xfId="0" applyNumberFormat="1" applyFont="1" applyFill="1" applyBorder="1" applyAlignment="1" applyProtection="1">
      <alignment horizontal="center" vertical="center"/>
    </xf>
    <xf numFmtId="0" fontId="6" fillId="4" borderId="27" xfId="0" applyNumberFormat="1" applyFont="1" applyFill="1" applyBorder="1" applyAlignment="1" applyProtection="1">
      <alignment horizontal="center" vertical="center"/>
    </xf>
    <xf numFmtId="0" fontId="6" fillId="4" borderId="28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left" vertical="center" wrapText="1"/>
    </xf>
    <xf numFmtId="0" fontId="10" fillId="2" borderId="30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top"/>
    </xf>
    <xf numFmtId="0" fontId="11" fillId="4" borderId="8" xfId="0" applyNumberFormat="1" applyFont="1" applyFill="1" applyBorder="1" applyAlignment="1" applyProtection="1">
      <alignment horizontal="left"/>
    </xf>
    <xf numFmtId="0" fontId="11" fillId="4" borderId="8" xfId="0" applyNumberFormat="1" applyFont="1" applyFill="1" applyBorder="1" applyAlignment="1" applyProtection="1">
      <alignment horizontal="left" vertical="center"/>
    </xf>
    <xf numFmtId="0" fontId="11" fillId="4" borderId="42" xfId="0" applyNumberFormat="1" applyFont="1" applyFill="1" applyBorder="1" applyAlignment="1" applyProtection="1">
      <alignment horizontal="left" vertical="center"/>
    </xf>
    <xf numFmtId="0" fontId="11" fillId="4" borderId="43" xfId="0" applyNumberFormat="1" applyFont="1" applyFill="1" applyBorder="1" applyAlignment="1" applyProtection="1">
      <alignment horizontal="left" vertical="center"/>
    </xf>
    <xf numFmtId="0" fontId="0" fillId="4" borderId="1" xfId="9" applyNumberFormat="1" applyFont="1" applyFill="1" applyBorder="1" applyAlignment="1" applyProtection="1">
      <alignment wrapText="1"/>
      <protection locked="0"/>
    </xf>
    <xf numFmtId="0" fontId="1" fillId="4" borderId="1" xfId="9" applyNumberFormat="1" applyFont="1" applyFill="1" applyBorder="1" applyAlignment="1" applyProtection="1">
      <alignment horizontal="left" vertical="top"/>
    </xf>
    <xf numFmtId="0" fontId="0" fillId="4" borderId="1" xfId="10" applyNumberFormat="1" applyFont="1" applyFill="1" applyBorder="1" applyAlignment="1" applyProtection="1">
      <alignment wrapText="1"/>
      <protection locked="0"/>
    </xf>
    <xf numFmtId="0" fontId="1" fillId="4" borderId="1" xfId="10" applyNumberFormat="1" applyFont="1" applyFill="1" applyBorder="1" applyAlignment="1" applyProtection="1">
      <alignment horizontal="left" vertical="top"/>
    </xf>
    <xf numFmtId="0" fontId="0" fillId="4" borderId="1" xfId="11" applyNumberFormat="1" applyFont="1" applyFill="1" applyBorder="1" applyAlignment="1" applyProtection="1">
      <alignment wrapText="1"/>
      <protection locked="0"/>
    </xf>
    <xf numFmtId="0" fontId="1" fillId="4" borderId="1" xfId="11" applyNumberFormat="1" applyFont="1" applyFill="1" applyBorder="1" applyAlignment="1" applyProtection="1">
      <alignment horizontal="left" vertical="top"/>
    </xf>
    <xf numFmtId="0" fontId="0" fillId="4" borderId="1" xfId="12" applyNumberFormat="1" applyFont="1" applyFill="1" applyBorder="1" applyAlignment="1" applyProtection="1">
      <alignment wrapText="1"/>
      <protection locked="0"/>
    </xf>
    <xf numFmtId="0" fontId="1" fillId="4" borderId="1" xfId="12" applyNumberFormat="1" applyFont="1" applyFill="1" applyBorder="1" applyAlignment="1" applyProtection="1">
      <alignment horizontal="left" vertical="top"/>
    </xf>
    <xf numFmtId="0" fontId="11" fillId="4" borderId="42" xfId="0" applyNumberFormat="1" applyFont="1" applyFill="1" applyBorder="1" applyAlignment="1" applyProtection="1">
      <alignment horizontal="left"/>
    </xf>
    <xf numFmtId="0" fontId="0" fillId="4" borderId="1" xfId="13" applyNumberFormat="1" applyFont="1" applyFill="1" applyBorder="1" applyAlignment="1" applyProtection="1">
      <alignment wrapText="1"/>
      <protection locked="0"/>
    </xf>
    <xf numFmtId="0" fontId="1" fillId="4" borderId="1" xfId="13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29" xfId="0" applyNumberFormat="1" applyFont="1" applyFill="1" applyBorder="1" applyAlignment="1" applyProtection="1">
      <alignment horizontal="center" vertical="center"/>
    </xf>
    <xf numFmtId="0" fontId="1" fillId="4" borderId="1" xfId="12" applyNumberFormat="1" applyFont="1" applyFill="1" applyBorder="1" applyAlignment="1" applyProtection="1">
      <alignment horizontal="left" vertical="top"/>
    </xf>
    <xf numFmtId="0" fontId="3" fillId="3" borderId="31" xfId="0" applyNumberFormat="1" applyFont="1" applyFill="1" applyBorder="1" applyAlignment="1" applyProtection="1">
      <alignment horizontal="left" vertical="center"/>
    </xf>
    <xf numFmtId="0" fontId="5" fillId="3" borderId="34" xfId="0" applyNumberFormat="1" applyFont="1" applyFill="1" applyBorder="1" applyAlignment="1" applyProtection="1">
      <alignment horizontal="right" vertical="center"/>
    </xf>
    <xf numFmtId="164" fontId="5" fillId="3" borderId="35" xfId="0" applyNumberFormat="1" applyFont="1" applyFill="1" applyBorder="1" applyAlignment="1" applyProtection="1">
      <alignment horizontal="left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left" vertical="center"/>
    </xf>
    <xf numFmtId="0" fontId="10" fillId="2" borderId="29" xfId="0" applyNumberFormat="1" applyFont="1" applyFill="1" applyBorder="1" applyAlignment="1" applyProtection="1">
      <alignment horizontal="center" vertical="center"/>
    </xf>
    <xf numFmtId="0" fontId="10" fillId="2" borderId="30" xfId="0" applyNumberFormat="1" applyFont="1" applyFill="1" applyBorder="1" applyAlignment="1" applyProtection="1">
      <alignment horizontal="left" vertical="center"/>
    </xf>
    <xf numFmtId="0" fontId="5" fillId="2" borderId="29" xfId="0" applyNumberFormat="1" applyFont="1" applyFill="1" applyBorder="1" applyAlignment="1" applyProtection="1">
      <alignment horizontal="center" vertical="center"/>
    </xf>
    <xf numFmtId="0" fontId="5" fillId="2" borderId="30" xfId="0" applyNumberFormat="1" applyFont="1" applyFill="1" applyBorder="1" applyAlignment="1" applyProtection="1">
      <alignment horizontal="left" vertical="center"/>
    </xf>
    <xf numFmtId="4" fontId="5" fillId="2" borderId="30" xfId="0" applyNumberFormat="1" applyFont="1" applyFill="1" applyBorder="1" applyAlignment="1" applyProtection="1">
      <alignment horizontal="right" vertical="center"/>
    </xf>
    <xf numFmtId="3" fontId="5" fillId="2" borderId="30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0" fontId="5" fillId="2" borderId="30" xfId="0" applyNumberFormat="1" applyFont="1" applyFill="1" applyBorder="1" applyAlignment="1" applyProtection="1">
      <alignment horizontal="left" vertical="center" wrapText="1"/>
    </xf>
    <xf numFmtId="0" fontId="15" fillId="2" borderId="30" xfId="0" applyNumberFormat="1" applyFont="1" applyFill="1" applyBorder="1" applyAlignment="1" applyProtection="1">
      <alignment horizontal="left" vertical="center" wrapText="1"/>
    </xf>
    <xf numFmtId="4" fontId="15" fillId="2" borderId="30" xfId="0" applyNumberFormat="1" applyFont="1" applyFill="1" applyBorder="1" applyAlignment="1" applyProtection="1">
      <alignment horizontal="right" vertical="center"/>
    </xf>
    <xf numFmtId="3" fontId="15" fillId="2" borderId="30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3" fontId="18" fillId="2" borderId="6" xfId="0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3" fontId="9" fillId="2" borderId="30" xfId="0" applyNumberFormat="1" applyFont="1" applyFill="1" applyBorder="1" applyAlignment="1">
      <alignment horizontal="right" vertical="center"/>
    </xf>
    <xf numFmtId="3" fontId="9" fillId="2" borderId="39" xfId="0" applyNumberFormat="1" applyFont="1" applyFill="1" applyBorder="1" applyAlignment="1">
      <alignment horizontal="right" vertical="center"/>
    </xf>
    <xf numFmtId="4" fontId="9" fillId="2" borderId="39" xfId="0" applyNumberFormat="1" applyFont="1" applyFill="1" applyBorder="1" applyAlignment="1">
      <alignment horizontal="right" vertical="center"/>
    </xf>
    <xf numFmtId="3" fontId="19" fillId="0" borderId="39" xfId="0" applyNumberFormat="1" applyFont="1" applyBorder="1" applyAlignment="1">
      <alignment horizontal="left" wrapText="1"/>
    </xf>
    <xf numFmtId="3" fontId="9" fillId="5" borderId="39" xfId="0" applyNumberFormat="1" applyFont="1" applyFill="1" applyBorder="1" applyAlignment="1">
      <alignment horizontal="right" vertical="center"/>
    </xf>
    <xf numFmtId="3" fontId="15" fillId="2" borderId="58" xfId="0" applyNumberFormat="1" applyFont="1" applyFill="1" applyBorder="1" applyAlignment="1" applyProtection="1">
      <alignment horizontal="right" vertical="center"/>
    </xf>
    <xf numFmtId="0" fontId="9" fillId="2" borderId="29" xfId="0" applyNumberFormat="1" applyFont="1" applyFill="1" applyBorder="1" applyAlignment="1" applyProtection="1">
      <alignment horizontal="center" vertical="center"/>
    </xf>
    <xf numFmtId="166" fontId="9" fillId="2" borderId="30" xfId="0" applyNumberFormat="1" applyFont="1" applyFill="1" applyBorder="1" applyAlignment="1" applyProtection="1">
      <alignment horizontal="right" vertical="center"/>
    </xf>
    <xf numFmtId="3" fontId="10" fillId="2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left" vertical="center" wrapText="1"/>
    </xf>
    <xf numFmtId="3" fontId="5" fillId="2" borderId="39" xfId="0" applyNumberFormat="1" applyFont="1" applyFill="1" applyBorder="1" applyAlignment="1">
      <alignment horizontal="right" vertical="center"/>
    </xf>
    <xf numFmtId="0" fontId="9" fillId="2" borderId="39" xfId="0" applyFont="1" applyFill="1" applyBorder="1" applyAlignment="1">
      <alignment horizontal="left" vertical="center" wrapText="1"/>
    </xf>
    <xf numFmtId="3" fontId="9" fillId="6" borderId="39" xfId="0" applyNumberFormat="1" applyFont="1" applyFill="1" applyBorder="1" applyAlignment="1">
      <alignment horizontal="right" vertical="center"/>
    </xf>
    <xf numFmtId="3" fontId="19" fillId="0" borderId="39" xfId="0" applyNumberFormat="1" applyFont="1" applyBorder="1" applyAlignment="1">
      <alignment horizontal="left" vertical="center" wrapText="1"/>
    </xf>
    <xf numFmtId="0" fontId="22" fillId="0" borderId="39" xfId="0" applyFont="1" applyBorder="1" applyAlignment="1">
      <alignment horizontal="left" wrapText="1"/>
    </xf>
    <xf numFmtId="3" fontId="9" fillId="0" borderId="39" xfId="0" applyNumberFormat="1" applyFont="1" applyBorder="1" applyAlignment="1">
      <alignment horizontal="right" vertical="center"/>
    </xf>
    <xf numFmtId="0" fontId="22" fillId="4" borderId="39" xfId="71" applyFont="1" applyBorder="1" applyAlignment="1">
      <alignment wrapText="1"/>
    </xf>
    <xf numFmtId="0" fontId="10" fillId="2" borderId="39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/>
    </xf>
    <xf numFmtId="3" fontId="5" fillId="2" borderId="60" xfId="0" applyNumberFormat="1" applyFont="1" applyFill="1" applyBorder="1" applyAlignment="1">
      <alignment horizontal="right" vertical="center"/>
    </xf>
    <xf numFmtId="3" fontId="9" fillId="2" borderId="60" xfId="0" applyNumberFormat="1" applyFont="1" applyFill="1" applyBorder="1" applyAlignment="1">
      <alignment horizontal="right" vertical="center"/>
    </xf>
    <xf numFmtId="1" fontId="9" fillId="2" borderId="60" xfId="73" applyNumberFormat="1" applyFont="1" applyFill="1" applyBorder="1" applyAlignment="1" applyProtection="1">
      <alignment horizontal="right" vertical="center"/>
    </xf>
    <xf numFmtId="49" fontId="20" fillId="4" borderId="59" xfId="71" applyNumberFormat="1" applyFont="1" applyBorder="1" applyAlignment="1">
      <alignment horizontal="center"/>
    </xf>
    <xf numFmtId="49" fontId="23" fillId="4" borderId="59" xfId="74" applyNumberFormat="1" applyFont="1" applyBorder="1" applyAlignment="1" applyProtection="1">
      <alignment horizontal="center"/>
      <protection locked="0"/>
    </xf>
    <xf numFmtId="3" fontId="10" fillId="2" borderId="60" xfId="0" applyNumberFormat="1" applyFont="1" applyFill="1" applyBorder="1" applyAlignment="1">
      <alignment horizontal="right" vertical="center"/>
    </xf>
    <xf numFmtId="0" fontId="9" fillId="2" borderId="6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left" vertical="center" wrapText="1"/>
    </xf>
    <xf numFmtId="3" fontId="15" fillId="2" borderId="62" xfId="0" applyNumberFormat="1" applyFont="1" applyFill="1" applyBorder="1" applyAlignment="1">
      <alignment horizontal="right" vertical="center"/>
    </xf>
    <xf numFmtId="3" fontId="15" fillId="2" borderId="63" xfId="0" applyNumberFormat="1" applyFont="1" applyFill="1" applyBorder="1" applyAlignment="1">
      <alignment horizontal="right" vertical="center"/>
    </xf>
    <xf numFmtId="3" fontId="21" fillId="2" borderId="30" xfId="0" applyNumberFormat="1" applyFont="1" applyFill="1" applyBorder="1" applyAlignment="1">
      <alignment horizontal="right" vertical="center"/>
    </xf>
    <xf numFmtId="3" fontId="17" fillId="2" borderId="30" xfId="0" applyNumberFormat="1" applyFont="1" applyFill="1" applyBorder="1" applyAlignment="1">
      <alignment horizontal="right" vertical="center"/>
    </xf>
    <xf numFmtId="3" fontId="24" fillId="2" borderId="30" xfId="0" applyNumberFormat="1" applyFont="1" applyFill="1" applyBorder="1" applyAlignment="1">
      <alignment horizontal="right" vertical="center"/>
    </xf>
    <xf numFmtId="4" fontId="17" fillId="2" borderId="30" xfId="0" applyNumberFormat="1" applyFont="1" applyFill="1" applyBorder="1" applyAlignment="1">
      <alignment horizontal="right" vertical="center"/>
    </xf>
    <xf numFmtId="0" fontId="22" fillId="2" borderId="29" xfId="0" applyNumberFormat="1" applyFont="1" applyFill="1" applyBorder="1" applyAlignment="1" applyProtection="1">
      <alignment horizontal="center" vertical="center"/>
    </xf>
    <xf numFmtId="0" fontId="25" fillId="2" borderId="30" xfId="0" applyNumberFormat="1" applyFont="1" applyFill="1" applyBorder="1" applyAlignment="1" applyProtection="1">
      <alignment horizontal="left" vertical="center" wrapText="1"/>
    </xf>
    <xf numFmtId="3" fontId="25" fillId="2" borderId="30" xfId="0" applyNumberFormat="1" applyFont="1" applyFill="1" applyBorder="1" applyAlignment="1" applyProtection="1">
      <alignment horizontal="right" vertical="center"/>
    </xf>
    <xf numFmtId="3" fontId="26" fillId="2" borderId="6" xfId="0" applyNumberFormat="1" applyFont="1" applyFill="1" applyBorder="1" applyAlignment="1" applyProtection="1">
      <alignment horizontal="right" vertical="center"/>
    </xf>
    <xf numFmtId="0" fontId="27" fillId="4" borderId="21" xfId="0" applyNumberFormat="1" applyFont="1" applyFill="1" applyBorder="1" applyAlignment="1" applyProtection="1">
      <alignment horizontal="center" vertical="center" wrapText="1"/>
    </xf>
    <xf numFmtId="0" fontId="22" fillId="2" borderId="30" xfId="0" applyNumberFormat="1" applyFont="1" applyFill="1" applyBorder="1" applyAlignment="1" applyProtection="1">
      <alignment horizontal="left" vertical="center" wrapText="1"/>
    </xf>
    <xf numFmtId="4" fontId="22" fillId="2" borderId="30" xfId="0" applyNumberFormat="1" applyFont="1" applyFill="1" applyBorder="1" applyAlignment="1" applyProtection="1">
      <alignment horizontal="right" vertical="center"/>
    </xf>
    <xf numFmtId="3" fontId="22" fillId="2" borderId="30" xfId="0" applyNumberFormat="1" applyFont="1" applyFill="1" applyBorder="1" applyAlignment="1" applyProtection="1">
      <alignment horizontal="right" vertical="center"/>
    </xf>
    <xf numFmtId="3" fontId="22" fillId="2" borderId="6" xfId="0" applyNumberFormat="1" applyFont="1" applyFill="1" applyBorder="1" applyAlignment="1" applyProtection="1">
      <alignment horizontal="right" vertical="center"/>
    </xf>
    <xf numFmtId="0" fontId="22" fillId="4" borderId="29" xfId="0" applyNumberFormat="1" applyFont="1" applyFill="1" applyBorder="1" applyAlignment="1" applyProtection="1">
      <alignment horizontal="center" vertical="center"/>
    </xf>
    <xf numFmtId="0" fontId="22" fillId="4" borderId="30" xfId="0" applyNumberFormat="1" applyFont="1" applyFill="1" applyBorder="1" applyAlignment="1" applyProtection="1">
      <alignment horizontal="left" vertical="center" wrapText="1"/>
    </xf>
    <xf numFmtId="3" fontId="22" fillId="4" borderId="30" xfId="0" applyNumberFormat="1" applyFont="1" applyFill="1" applyBorder="1" applyAlignment="1" applyProtection="1">
      <alignment horizontal="right" vertical="center"/>
    </xf>
    <xf numFmtId="3" fontId="22" fillId="4" borderId="6" xfId="0" applyNumberFormat="1" applyFont="1" applyFill="1" applyBorder="1" applyAlignment="1" applyProtection="1">
      <alignment horizontal="right" vertical="center"/>
    </xf>
    <xf numFmtId="0" fontId="28" fillId="2" borderId="30" xfId="0" applyNumberFormat="1" applyFont="1" applyFill="1" applyBorder="1" applyAlignment="1" applyProtection="1">
      <alignment horizontal="left" vertical="center" wrapText="1"/>
    </xf>
    <xf numFmtId="3" fontId="28" fillId="2" borderId="30" xfId="0" applyNumberFormat="1" applyFont="1" applyFill="1" applyBorder="1" applyAlignment="1" applyProtection="1">
      <alignment horizontal="right" vertical="center"/>
    </xf>
    <xf numFmtId="3" fontId="28" fillId="2" borderId="6" xfId="0" applyNumberFormat="1" applyFont="1" applyFill="1" applyBorder="1" applyAlignment="1" applyProtection="1">
      <alignment horizontal="right" vertical="center"/>
    </xf>
    <xf numFmtId="0" fontId="29" fillId="2" borderId="30" xfId="0" applyNumberFormat="1" applyFont="1" applyFill="1" applyBorder="1" applyAlignment="1" applyProtection="1">
      <alignment horizontal="left" vertical="center" wrapText="1"/>
    </xf>
    <xf numFmtId="3" fontId="29" fillId="2" borderId="30" xfId="0" applyNumberFormat="1" applyFont="1" applyFill="1" applyBorder="1" applyAlignment="1" applyProtection="1">
      <alignment horizontal="right" vertical="center"/>
    </xf>
    <xf numFmtId="0" fontId="2" fillId="4" borderId="1" xfId="0" applyNumberFormat="1" applyFont="1" applyFill="1" applyBorder="1" applyAlignment="1" applyProtection="1">
      <alignment horizontal="center" vertical="top"/>
    </xf>
    <xf numFmtId="0" fontId="4" fillId="4" borderId="1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6" fillId="4" borderId="24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left" vertical="center"/>
    </xf>
    <xf numFmtId="0" fontId="1" fillId="4" borderId="1" xfId="10" applyNumberFormat="1" applyFont="1" applyFill="1" applyBorder="1" applyAlignment="1" applyProtection="1">
      <alignment horizontal="left" vertical="top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32" xfId="0" applyNumberFormat="1" applyFont="1" applyFill="1" applyBorder="1" applyAlignment="1" applyProtection="1">
      <alignment horizontal="center" vertical="center"/>
    </xf>
    <xf numFmtId="0" fontId="3" fillId="3" borderId="32" xfId="0" applyNumberFormat="1" applyFont="1" applyFill="1" applyBorder="1" applyAlignment="1" applyProtection="1">
      <alignment horizontal="left" vertical="center"/>
    </xf>
    <xf numFmtId="0" fontId="3" fillId="3" borderId="33" xfId="0" applyNumberFormat="1" applyFont="1" applyFill="1" applyBorder="1" applyAlignment="1" applyProtection="1">
      <alignment horizontal="center" vertical="center"/>
    </xf>
    <xf numFmtId="0" fontId="1" fillId="4" borderId="36" xfId="10" applyNumberFormat="1" applyFont="1" applyFill="1" applyBorder="1" applyAlignment="1" applyProtection="1">
      <alignment horizontal="left" vertical="top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16" fillId="4" borderId="37" xfId="0" applyNumberFormat="1" applyFont="1" applyFill="1" applyBorder="1" applyAlignment="1" applyProtection="1">
      <alignment horizontal="center"/>
    </xf>
    <xf numFmtId="0" fontId="16" fillId="4" borderId="32" xfId="0" applyNumberFormat="1" applyFont="1" applyFill="1" applyBorder="1" applyAlignment="1" applyProtection="1">
      <alignment horizontal="center"/>
    </xf>
    <xf numFmtId="0" fontId="16" fillId="4" borderId="38" xfId="0" applyNumberFormat="1" applyFont="1" applyFill="1" applyBorder="1" applyAlignment="1" applyProtection="1">
      <alignment horizontal="center"/>
    </xf>
    <xf numFmtId="0" fontId="11" fillId="4" borderId="37" xfId="0" applyNumberFormat="1" applyFont="1" applyFill="1" applyBorder="1" applyAlignment="1" applyProtection="1">
      <alignment horizontal="center" vertical="center"/>
    </xf>
    <xf numFmtId="0" fontId="11" fillId="4" borderId="32" xfId="0" applyNumberFormat="1" applyFont="1" applyFill="1" applyBorder="1" applyAlignment="1" applyProtection="1">
      <alignment horizontal="center" vertical="center"/>
    </xf>
    <xf numFmtId="0" fontId="11" fillId="4" borderId="38" xfId="0" applyNumberFormat="1" applyFont="1" applyFill="1" applyBorder="1" applyAlignment="1" applyProtection="1">
      <alignment horizontal="center" vertical="center"/>
    </xf>
    <xf numFmtId="0" fontId="1" fillId="4" borderId="1" xfId="9" applyNumberFormat="1" applyFont="1" applyFill="1" applyBorder="1" applyAlignment="1" applyProtection="1">
      <alignment horizontal="left" vertical="top"/>
    </xf>
    <xf numFmtId="0" fontId="1" fillId="4" borderId="36" xfId="9" applyNumberFormat="1" applyFont="1" applyFill="1" applyBorder="1" applyAlignment="1" applyProtection="1">
      <alignment horizontal="left" vertical="top"/>
    </xf>
    <xf numFmtId="0" fontId="1" fillId="4" borderId="1" xfId="11" applyNumberFormat="1" applyFont="1" applyFill="1" applyBorder="1" applyAlignment="1" applyProtection="1">
      <alignment horizontal="left" vertical="top"/>
    </xf>
    <xf numFmtId="0" fontId="1" fillId="4" borderId="36" xfId="11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14" fillId="4" borderId="55" xfId="0" applyNumberFormat="1" applyFont="1" applyFill="1" applyBorder="1" applyAlignment="1" applyProtection="1">
      <alignment horizontal="center" vertical="center" wrapText="1"/>
    </xf>
    <xf numFmtId="0" fontId="14" fillId="4" borderId="56" xfId="0" applyNumberFormat="1" applyFont="1" applyFill="1" applyBorder="1" applyAlignment="1" applyProtection="1">
      <alignment horizontal="center" vertical="center" wrapText="1"/>
    </xf>
    <xf numFmtId="0" fontId="14" fillId="4" borderId="57" xfId="0" applyNumberFormat="1" applyFont="1" applyFill="1" applyBorder="1" applyAlignment="1" applyProtection="1">
      <alignment horizontal="center" vertical="center" wrapText="1"/>
    </xf>
    <xf numFmtId="0" fontId="6" fillId="4" borderId="51" xfId="0" applyNumberFormat="1" applyFont="1" applyFill="1" applyBorder="1" applyAlignment="1" applyProtection="1">
      <alignment horizontal="center" vertical="center"/>
    </xf>
    <xf numFmtId="0" fontId="6" fillId="4" borderId="52" xfId="0" applyNumberFormat="1" applyFont="1" applyFill="1" applyBorder="1" applyAlignment="1" applyProtection="1">
      <alignment horizontal="center" vertical="center"/>
    </xf>
    <xf numFmtId="0" fontId="6" fillId="4" borderId="40" xfId="0" applyNumberFormat="1" applyFont="1" applyFill="1" applyBorder="1" applyAlignment="1" applyProtection="1">
      <alignment horizontal="center" vertical="center"/>
    </xf>
    <xf numFmtId="0" fontId="6" fillId="4" borderId="41" xfId="0" applyNumberFormat="1" applyFont="1" applyFill="1" applyBorder="1" applyAlignment="1" applyProtection="1">
      <alignment horizontal="center" vertical="center"/>
    </xf>
    <xf numFmtId="0" fontId="6" fillId="4" borderId="53" xfId="0" applyNumberFormat="1" applyFont="1" applyFill="1" applyBorder="1" applyAlignment="1" applyProtection="1">
      <alignment horizontal="center" vertical="center"/>
    </xf>
    <xf numFmtId="0" fontId="6" fillId="4" borderId="54" xfId="0" applyNumberFormat="1" applyFont="1" applyFill="1" applyBorder="1" applyAlignment="1" applyProtection="1">
      <alignment horizontal="center" vertical="center"/>
    </xf>
    <xf numFmtId="0" fontId="16" fillId="4" borderId="44" xfId="0" applyNumberFormat="1" applyFont="1" applyFill="1" applyBorder="1" applyAlignment="1" applyProtection="1">
      <alignment horizontal="center"/>
    </xf>
    <xf numFmtId="0" fontId="16" fillId="4" borderId="45" xfId="0" applyNumberFormat="1" applyFont="1" applyFill="1" applyBorder="1" applyAlignment="1" applyProtection="1">
      <alignment horizontal="center"/>
    </xf>
    <xf numFmtId="0" fontId="16" fillId="4" borderId="46" xfId="0" applyNumberFormat="1" applyFont="1" applyFill="1" applyBorder="1" applyAlignment="1" applyProtection="1">
      <alignment horizontal="center"/>
    </xf>
    <xf numFmtId="0" fontId="11" fillId="4" borderId="47" xfId="0" applyNumberFormat="1" applyFont="1" applyFill="1" applyBorder="1" applyAlignment="1" applyProtection="1">
      <alignment horizontal="center" vertical="center"/>
    </xf>
    <xf numFmtId="0" fontId="11" fillId="4" borderId="48" xfId="0" applyNumberFormat="1" applyFont="1" applyFill="1" applyBorder="1" applyAlignment="1" applyProtection="1">
      <alignment horizontal="center" vertical="center"/>
    </xf>
    <xf numFmtId="0" fontId="11" fillId="4" borderId="49" xfId="0" applyNumberFormat="1" applyFont="1" applyFill="1" applyBorder="1" applyAlignment="1" applyProtection="1">
      <alignment horizontal="center" vertical="center"/>
    </xf>
    <xf numFmtId="0" fontId="11" fillId="4" borderId="50" xfId="0" applyNumberFormat="1" applyFont="1" applyFill="1" applyBorder="1" applyAlignment="1" applyProtection="1">
      <alignment horizontal="center" vertical="center"/>
    </xf>
    <xf numFmtId="0" fontId="1" fillId="4" borderId="1" xfId="13" applyNumberFormat="1" applyFont="1" applyFill="1" applyBorder="1" applyAlignment="1" applyProtection="1">
      <alignment horizontal="left" vertical="top"/>
    </xf>
    <xf numFmtId="0" fontId="1" fillId="4" borderId="36" xfId="13" applyNumberFormat="1" applyFont="1" applyFill="1" applyBorder="1" applyAlignment="1" applyProtection="1">
      <alignment horizontal="left" vertical="top"/>
    </xf>
  </cellXfs>
  <cellStyles count="75">
    <cellStyle name="Comma 2" xfId="6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 2" xfId="1"/>
    <cellStyle name="Normal 2 2 2" xfId="72"/>
    <cellStyle name="Normal 2 3" xfId="7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32" xfId="32"/>
    <cellStyle name="Normal 33" xfId="33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4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5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" xfId="6"/>
    <cellStyle name="Normal 60" xfId="60"/>
    <cellStyle name="Normal 61" xfId="61"/>
    <cellStyle name="Normal 62" xfId="62"/>
    <cellStyle name="Normal 63" xfId="64"/>
    <cellStyle name="Normal 64" xfId="65"/>
    <cellStyle name="Normal 65" xfId="66"/>
    <cellStyle name="Normal 66" xfId="67"/>
    <cellStyle name="Normal 67" xfId="68"/>
    <cellStyle name="Normal 68" xfId="69"/>
    <cellStyle name="Normal 69" xfId="70"/>
    <cellStyle name="Normal 7" xfId="7"/>
    <cellStyle name="Normal 8" xfId="8"/>
    <cellStyle name="Normal 9" xfId="9"/>
    <cellStyle name="Normal_Sheet1 3 2 2" xfId="74"/>
    <cellStyle name="Percent" xfId="7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D49" zoomScale="110" zoomScaleNormal="110" workbookViewId="0">
      <selection activeCell="K36" sqref="K36"/>
    </sheetView>
  </sheetViews>
  <sheetFormatPr defaultRowHeight="15"/>
  <cols>
    <col min="1" max="1" width="0.85546875" customWidth="1"/>
    <col min="2" max="2" width="11.5703125" customWidth="1"/>
    <col min="3" max="3" width="43.28515625" customWidth="1"/>
    <col min="4" max="4" width="14.5703125" customWidth="1"/>
    <col min="5" max="5" width="6.7109375" customWidth="1"/>
    <col min="6" max="6" width="11.7109375" customWidth="1"/>
    <col min="7" max="7" width="6.7109375" customWidth="1"/>
    <col min="8" max="8" width="12.28515625" customWidth="1"/>
    <col min="9" max="9" width="6.7109375" customWidth="1"/>
    <col min="10" max="10" width="12" customWidth="1"/>
    <col min="11" max="11" width="13.28515625" customWidth="1"/>
    <col min="12" max="12" width="6.7109375" customWidth="1"/>
    <col min="13" max="13" width="10.42578125" customWidth="1"/>
    <col min="14" max="14" width="6.7109375" customWidth="1"/>
    <col min="17" max="17" width="11.28515625" bestFit="1" customWidth="1"/>
  </cols>
  <sheetData>
    <row r="1" spans="1:14">
      <c r="A1" s="34"/>
      <c r="B1" s="35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4"/>
      <c r="B2" s="118" t="s">
        <v>60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34"/>
      <c r="B3" s="128" t="s">
        <v>365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>
      <c r="A4" s="34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thickBot="1">
      <c r="A5" s="12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5" thickTop="1" thickBot="1">
      <c r="A6" s="129"/>
      <c r="B6" s="130" t="s">
        <v>61</v>
      </c>
      <c r="C6" s="120" t="s">
        <v>380</v>
      </c>
      <c r="D6" s="120"/>
      <c r="E6" s="120"/>
      <c r="F6" s="131" t="s">
        <v>1</v>
      </c>
      <c r="G6" s="131"/>
      <c r="H6" s="132" t="s">
        <v>2</v>
      </c>
      <c r="I6" s="132"/>
      <c r="J6" s="132"/>
      <c r="K6" s="132"/>
      <c r="L6" s="132"/>
      <c r="M6" s="132"/>
      <c r="N6" s="132"/>
    </row>
    <row r="7" spans="1:14" ht="15.75" thickTop="1">
      <c r="A7" s="34"/>
      <c r="B7" s="130"/>
      <c r="C7" s="120"/>
      <c r="D7" s="120"/>
      <c r="E7" s="120"/>
      <c r="F7" s="131"/>
      <c r="G7" s="131"/>
      <c r="H7" s="132"/>
      <c r="I7" s="132"/>
      <c r="J7" s="132"/>
      <c r="K7" s="132"/>
      <c r="L7" s="132"/>
      <c r="M7" s="132"/>
      <c r="N7" s="132"/>
    </row>
    <row r="8" spans="1:14">
      <c r="A8" s="34"/>
      <c r="B8" s="47" t="s">
        <v>62</v>
      </c>
      <c r="C8" s="133" t="s">
        <v>22</v>
      </c>
      <c r="D8" s="133"/>
      <c r="E8" s="133"/>
      <c r="F8" s="134" t="s">
        <v>63</v>
      </c>
      <c r="G8" s="134"/>
      <c r="H8" s="135" t="s">
        <v>21</v>
      </c>
      <c r="I8" s="135"/>
      <c r="J8" s="135"/>
      <c r="K8" s="135"/>
      <c r="L8" s="135"/>
      <c r="M8" s="135"/>
      <c r="N8" s="135"/>
    </row>
    <row r="9" spans="1:14" ht="15.75" thickBot="1">
      <c r="A9" s="34"/>
      <c r="B9" s="123" t="s">
        <v>3</v>
      </c>
      <c r="C9" s="123"/>
      <c r="D9" s="124" t="s">
        <v>64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ht="16.5" customHeight="1" thickTop="1" thickBot="1">
      <c r="A10" s="34"/>
      <c r="B10" s="123"/>
      <c r="C10" s="123"/>
      <c r="D10" s="48" t="s">
        <v>65</v>
      </c>
      <c r="E10" s="49">
        <v>2024</v>
      </c>
      <c r="F10" s="125" t="s">
        <v>4</v>
      </c>
      <c r="G10" s="125"/>
      <c r="H10" s="125" t="s">
        <v>4</v>
      </c>
      <c r="I10" s="125"/>
      <c r="J10" s="43" t="s">
        <v>4</v>
      </c>
      <c r="K10" s="125" t="s">
        <v>4</v>
      </c>
      <c r="L10" s="125"/>
      <c r="M10" s="126" t="s">
        <v>66</v>
      </c>
      <c r="N10" s="121" t="s">
        <v>5</v>
      </c>
    </row>
    <row r="11" spans="1:14" ht="46.5" thickTop="1" thickBot="1">
      <c r="A11" s="34"/>
      <c r="B11" s="123"/>
      <c r="C11" s="123"/>
      <c r="D11" s="3" t="s">
        <v>67</v>
      </c>
      <c r="E11" s="4" t="s">
        <v>6</v>
      </c>
      <c r="F11" s="5" t="s">
        <v>312</v>
      </c>
      <c r="G11" s="6" t="s">
        <v>6</v>
      </c>
      <c r="H11" s="5" t="s">
        <v>313</v>
      </c>
      <c r="I11" s="6" t="s">
        <v>6</v>
      </c>
      <c r="J11" s="7" t="s">
        <v>68</v>
      </c>
      <c r="K11" s="5" t="s">
        <v>7</v>
      </c>
      <c r="L11" s="6" t="s">
        <v>6</v>
      </c>
      <c r="M11" s="126"/>
      <c r="N11" s="121"/>
    </row>
    <row r="12" spans="1:14" ht="16.5" thickTop="1" thickBot="1">
      <c r="A12" s="34"/>
      <c r="B12" s="123"/>
      <c r="C12" s="123"/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9" t="s">
        <v>18</v>
      </c>
    </row>
    <row r="13" spans="1:14" ht="15.75" thickTop="1">
      <c r="A13" s="34"/>
      <c r="B13" s="122" t="s">
        <v>31</v>
      </c>
      <c r="C13" s="122"/>
      <c r="D13" s="10"/>
      <c r="E13" s="11"/>
      <c r="F13" s="10"/>
      <c r="G13" s="11"/>
      <c r="H13" s="10"/>
      <c r="I13" s="11"/>
      <c r="J13" s="12"/>
      <c r="K13" s="10"/>
      <c r="L13" s="11"/>
      <c r="M13" s="10"/>
      <c r="N13" s="13"/>
    </row>
    <row r="14" spans="1:14">
      <c r="A14" s="34"/>
      <c r="B14" s="50" t="s">
        <v>19</v>
      </c>
      <c r="C14" s="14" t="s">
        <v>20</v>
      </c>
      <c r="D14" s="10"/>
      <c r="E14" s="11"/>
      <c r="F14" s="10"/>
      <c r="G14" s="11"/>
      <c r="H14" s="10"/>
      <c r="I14" s="11"/>
      <c r="J14" s="15"/>
      <c r="K14" s="10"/>
      <c r="L14" s="11"/>
      <c r="M14" s="10"/>
      <c r="N14" s="13"/>
    </row>
    <row r="15" spans="1:14">
      <c r="A15" s="34"/>
      <c r="B15" s="45" t="s">
        <v>33</v>
      </c>
      <c r="C15" s="51" t="s">
        <v>34</v>
      </c>
      <c r="D15" s="17">
        <v>1012292203</v>
      </c>
      <c r="E15" s="17">
        <f>D15/D30*100</f>
        <v>64.123886832450765</v>
      </c>
      <c r="F15" s="17">
        <v>1174240000</v>
      </c>
      <c r="G15" s="17">
        <f>F15/F30*100</f>
        <v>70.089486099571189</v>
      </c>
      <c r="H15" s="17">
        <v>1129948000</v>
      </c>
      <c r="I15" s="17">
        <f>H15/H30*100</f>
        <v>50.160880093094498</v>
      </c>
      <c r="J15" s="17">
        <f>H15-F15</f>
        <v>-44292000</v>
      </c>
      <c r="K15" s="17">
        <v>1108457010</v>
      </c>
      <c r="L15" s="17">
        <f>K15/K30*100</f>
        <v>50.761892979045143</v>
      </c>
      <c r="M15" s="17">
        <f>H15-K15</f>
        <v>21490990</v>
      </c>
      <c r="N15" s="18">
        <f>K15/H15*100</f>
        <v>98.098054954741272</v>
      </c>
    </row>
    <row r="16" spans="1:14">
      <c r="A16" s="34"/>
      <c r="B16" s="45" t="s">
        <v>35</v>
      </c>
      <c r="C16" s="51" t="s">
        <v>36</v>
      </c>
      <c r="D16" s="17">
        <v>164215798</v>
      </c>
      <c r="E16" s="17">
        <f>D16/D30*100</f>
        <v>10.402288208726423</v>
      </c>
      <c r="F16" s="17">
        <v>194000000</v>
      </c>
      <c r="G16" s="17">
        <f>F16/F30*100</f>
        <v>11.579711390615897</v>
      </c>
      <c r="H16" s="17">
        <v>182200000</v>
      </c>
      <c r="I16" s="17">
        <f>H16/H30*100</f>
        <v>8.0882592410994292</v>
      </c>
      <c r="J16" s="17">
        <f t="shared" ref="J16:J24" si="0">H16-F16</f>
        <v>-11800000</v>
      </c>
      <c r="K16" s="17">
        <v>180689836</v>
      </c>
      <c r="L16" s="17">
        <f>K16/K30*100</f>
        <v>8.2747080262798995</v>
      </c>
      <c r="M16" s="17">
        <f t="shared" ref="M16:M27" si="1">H16-K16</f>
        <v>1510164</v>
      </c>
      <c r="N16" s="18">
        <f t="shared" ref="N16:N30" si="2">K16/H16*100</f>
        <v>99.171150384193197</v>
      </c>
    </row>
    <row r="17" spans="1:17">
      <c r="A17" s="34"/>
      <c r="B17" s="45" t="s">
        <v>37</v>
      </c>
      <c r="C17" s="51" t="s">
        <v>38</v>
      </c>
      <c r="D17" s="17">
        <v>348382619.85000002</v>
      </c>
      <c r="E17" s="17">
        <f>D17/D30*100</f>
        <v>22.0683786988075</v>
      </c>
      <c r="F17" s="17">
        <v>200755000</v>
      </c>
      <c r="G17" s="17">
        <f>F17/F30*100</f>
        <v>11.982912166098425</v>
      </c>
      <c r="H17" s="17">
        <v>844195000</v>
      </c>
      <c r="I17" s="17">
        <f>H17/H30*100</f>
        <v>37.475675137431026</v>
      </c>
      <c r="J17" s="17">
        <f t="shared" si="0"/>
        <v>643440000</v>
      </c>
      <c r="K17" s="17">
        <v>833531814</v>
      </c>
      <c r="L17" s="17">
        <f>K17/K30*100</f>
        <v>38.171667782494659</v>
      </c>
      <c r="M17" s="17">
        <f t="shared" si="1"/>
        <v>10663186</v>
      </c>
      <c r="N17" s="18">
        <f t="shared" si="2"/>
        <v>98.73688117081953</v>
      </c>
    </row>
    <row r="18" spans="1:17">
      <c r="A18" s="34"/>
      <c r="B18" s="45" t="s">
        <v>39</v>
      </c>
      <c r="C18" s="51" t="s">
        <v>40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 t="shared" si="0"/>
        <v>0</v>
      </c>
      <c r="K18" s="16"/>
      <c r="L18" s="17">
        <v>0</v>
      </c>
      <c r="M18" s="17">
        <f t="shared" si="1"/>
        <v>0</v>
      </c>
      <c r="N18" s="18"/>
    </row>
    <row r="19" spans="1:17">
      <c r="A19" s="34"/>
      <c r="B19" s="45" t="s">
        <v>41</v>
      </c>
      <c r="C19" s="51" t="s">
        <v>42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f t="shared" si="0"/>
        <v>0</v>
      </c>
      <c r="K19" s="16"/>
      <c r="L19" s="17">
        <v>0</v>
      </c>
      <c r="M19" s="17">
        <f t="shared" si="1"/>
        <v>0</v>
      </c>
      <c r="N19" s="18"/>
    </row>
    <row r="20" spans="1:17">
      <c r="A20" s="34"/>
      <c r="B20" s="45" t="s">
        <v>43</v>
      </c>
      <c r="C20" s="51" t="s">
        <v>44</v>
      </c>
      <c r="D20" s="17">
        <v>2777438</v>
      </c>
      <c r="E20" s="17">
        <f>D20/D30</f>
        <v>1.7593746101010757E-3</v>
      </c>
      <c r="F20" s="17">
        <v>3500000</v>
      </c>
      <c r="G20" s="17">
        <f>F20/F30</f>
        <v>2.0891231890286413E-3</v>
      </c>
      <c r="H20" s="17">
        <v>3500000</v>
      </c>
      <c r="I20" s="17">
        <f>H20/H30</f>
        <v>1.5537270770498355E-3</v>
      </c>
      <c r="J20" s="17">
        <f t="shared" si="0"/>
        <v>0</v>
      </c>
      <c r="K20" s="17">
        <v>2798413</v>
      </c>
      <c r="L20" s="17">
        <f>K20/K30</f>
        <v>1.281535864139365E-3</v>
      </c>
      <c r="M20" s="17">
        <f t="shared" si="1"/>
        <v>701587</v>
      </c>
      <c r="N20" s="18">
        <f t="shared" si="2"/>
        <v>79.954657142857144</v>
      </c>
    </row>
    <row r="21" spans="1:17">
      <c r="A21" s="34"/>
      <c r="B21" s="45" t="s">
        <v>45</v>
      </c>
      <c r="C21" s="51" t="s">
        <v>46</v>
      </c>
      <c r="D21" s="17">
        <v>18066874</v>
      </c>
      <c r="E21" s="17">
        <f>D21/D30*100</f>
        <v>1.1444503675507882</v>
      </c>
      <c r="F21" s="17">
        <v>10000000</v>
      </c>
      <c r="G21" s="17">
        <f>F21/F30*100</f>
        <v>0.59689233972246891</v>
      </c>
      <c r="H21" s="17">
        <v>22026876</v>
      </c>
      <c r="I21" s="17">
        <f>H21/H30*100</f>
        <v>0.9778215332576905</v>
      </c>
      <c r="J21" s="17">
        <f t="shared" si="0"/>
        <v>12026876</v>
      </c>
      <c r="K21" s="16">
        <v>19719277</v>
      </c>
      <c r="L21" s="17">
        <f>K21/K30*100</f>
        <v>0.90304614402514938</v>
      </c>
      <c r="M21" s="17">
        <f t="shared" si="1"/>
        <v>2307599</v>
      </c>
      <c r="N21" s="18">
        <f t="shared" si="2"/>
        <v>89.523711850922481</v>
      </c>
    </row>
    <row r="22" spans="1:17">
      <c r="A22" s="34"/>
      <c r="B22" s="52"/>
      <c r="C22" s="53" t="s">
        <v>69</v>
      </c>
      <c r="D22" s="20">
        <v>1545734932.8499999</v>
      </c>
      <c r="E22" s="20">
        <f>SUM(E15:E21)</f>
        <v>97.740763482145582</v>
      </c>
      <c r="F22" s="20">
        <v>1582495000</v>
      </c>
      <c r="G22" s="20">
        <f t="shared" ref="G22:M22" si="3">SUM(G15:G21)</f>
        <v>94.251091119197014</v>
      </c>
      <c r="H22" s="20">
        <f t="shared" si="3"/>
        <v>2181869876</v>
      </c>
      <c r="I22" s="20">
        <f t="shared" si="3"/>
        <v>96.704189731959701</v>
      </c>
      <c r="J22" s="20">
        <f t="shared" si="3"/>
        <v>599374876</v>
      </c>
      <c r="K22" s="19">
        <f t="shared" si="3"/>
        <v>2145196350</v>
      </c>
      <c r="L22" s="20">
        <f t="shared" si="3"/>
        <v>98.112596467708983</v>
      </c>
      <c r="M22" s="20">
        <f t="shared" si="3"/>
        <v>36673526</v>
      </c>
      <c r="N22" s="1">
        <f t="shared" si="2"/>
        <v>98.319169882521436</v>
      </c>
    </row>
    <row r="23" spans="1:17">
      <c r="A23" s="34"/>
      <c r="B23" s="45" t="s">
        <v>47</v>
      </c>
      <c r="C23" s="51" t="s">
        <v>48</v>
      </c>
      <c r="D23" s="17">
        <v>2434800</v>
      </c>
      <c r="E23" s="17">
        <f>D23/D30*100</f>
        <v>0.15423297660196553</v>
      </c>
      <c r="F23" s="17">
        <v>2601000</v>
      </c>
      <c r="G23" s="17">
        <f>F23/F30*100</f>
        <v>0.15525169756181417</v>
      </c>
      <c r="H23" s="17">
        <v>6601000</v>
      </c>
      <c r="I23" s="17">
        <f>H23/H30*100</f>
        <v>0.29303292673159892</v>
      </c>
      <c r="J23" s="17">
        <f t="shared" si="0"/>
        <v>4000000</v>
      </c>
      <c r="K23" s="17">
        <v>2550000</v>
      </c>
      <c r="L23" s="17">
        <f>K23/K30*100</f>
        <v>0.11677748972561879</v>
      </c>
      <c r="M23" s="17">
        <f t="shared" si="1"/>
        <v>4051000</v>
      </c>
      <c r="N23" s="18">
        <f t="shared" si="2"/>
        <v>38.630510528707774</v>
      </c>
    </row>
    <row r="24" spans="1:17">
      <c r="A24" s="34"/>
      <c r="B24" s="45" t="s">
        <v>49</v>
      </c>
      <c r="C24" s="51" t="s">
        <v>50</v>
      </c>
      <c r="D24" s="17">
        <v>27480150</v>
      </c>
      <c r="E24" s="17">
        <f>D24/D30*100</f>
        <v>1.7407365417974794</v>
      </c>
      <c r="F24" s="17">
        <v>90248000</v>
      </c>
      <c r="G24" s="17">
        <f>F24/F30*100</f>
        <v>5.3868339875273374</v>
      </c>
      <c r="H24" s="17">
        <v>59177000</v>
      </c>
      <c r="I24" s="17">
        <f>H24/H30*100</f>
        <v>2.6269973496736601</v>
      </c>
      <c r="J24" s="17">
        <f t="shared" si="0"/>
        <v>-31071000</v>
      </c>
      <c r="K24" s="17">
        <v>33538380</v>
      </c>
      <c r="L24" s="17">
        <f>K24/K30*100</f>
        <v>1.5358932650446659</v>
      </c>
      <c r="M24" s="17">
        <f t="shared" si="1"/>
        <v>25638620</v>
      </c>
      <c r="N24" s="18">
        <f t="shared" si="2"/>
        <v>56.674687801003763</v>
      </c>
    </row>
    <row r="25" spans="1:17">
      <c r="A25" s="34"/>
      <c r="B25" s="52"/>
      <c r="C25" s="53" t="s">
        <v>70</v>
      </c>
      <c r="D25" s="20">
        <v>29914950</v>
      </c>
      <c r="E25" s="20">
        <f>SUM(E23:E24)</f>
        <v>1.8949695183994448</v>
      </c>
      <c r="F25" s="20">
        <v>92849000</v>
      </c>
      <c r="G25" s="20">
        <f t="shared" ref="G25:M25" si="4">SUM(G23:G24)</f>
        <v>5.5420856850891518</v>
      </c>
      <c r="H25" s="20">
        <f t="shared" si="4"/>
        <v>65778000</v>
      </c>
      <c r="I25" s="20">
        <f t="shared" si="4"/>
        <v>2.9200302764052588</v>
      </c>
      <c r="J25" s="20">
        <f t="shared" si="4"/>
        <v>-27071000</v>
      </c>
      <c r="K25" s="20">
        <f t="shared" si="4"/>
        <v>36088380</v>
      </c>
      <c r="L25" s="20">
        <f t="shared" si="4"/>
        <v>1.6526707547702848</v>
      </c>
      <c r="M25" s="20">
        <f t="shared" si="4"/>
        <v>29689620</v>
      </c>
      <c r="N25" s="1">
        <f t="shared" si="2"/>
        <v>54.863905865182886</v>
      </c>
    </row>
    <row r="26" spans="1:17">
      <c r="A26" s="34"/>
      <c r="B26" s="45" t="s">
        <v>47</v>
      </c>
      <c r="C26" s="51" t="s">
        <v>48</v>
      </c>
      <c r="D26" s="17">
        <v>3000840</v>
      </c>
      <c r="E26" s="17">
        <v>0</v>
      </c>
      <c r="F26" s="17">
        <v>0</v>
      </c>
      <c r="G26" s="17">
        <v>0</v>
      </c>
      <c r="H26" s="17">
        <v>5000000</v>
      </c>
      <c r="I26" s="17">
        <f>H26/H30*100</f>
        <v>0.22196101100711935</v>
      </c>
      <c r="J26" s="17">
        <f t="shared" ref="J26:J27" si="5">H26-F26</f>
        <v>5000000</v>
      </c>
      <c r="K26" s="17">
        <v>2355290</v>
      </c>
      <c r="L26" s="17">
        <f>K26/K30*100</f>
        <v>0.10786072697092262</v>
      </c>
      <c r="M26" s="17">
        <f t="shared" si="1"/>
        <v>2644710</v>
      </c>
      <c r="N26" s="18">
        <f t="shared" si="2"/>
        <v>47.105799999999995</v>
      </c>
    </row>
    <row r="27" spans="1:17">
      <c r="A27" s="34"/>
      <c r="B27" s="45" t="s">
        <v>49</v>
      </c>
      <c r="C27" s="51" t="s">
        <v>50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f t="shared" si="5"/>
        <v>0</v>
      </c>
      <c r="K27" s="16">
        <v>0</v>
      </c>
      <c r="L27" s="17">
        <v>0</v>
      </c>
      <c r="M27" s="17">
        <f t="shared" si="1"/>
        <v>0</v>
      </c>
      <c r="N27" s="18">
        <v>0</v>
      </c>
    </row>
    <row r="28" spans="1:17">
      <c r="A28" s="34"/>
      <c r="B28" s="52"/>
      <c r="C28" s="53" t="s">
        <v>71</v>
      </c>
      <c r="D28" s="20">
        <v>3000840</v>
      </c>
      <c r="E28" s="20">
        <v>0</v>
      </c>
      <c r="F28" s="20">
        <v>0</v>
      </c>
      <c r="G28" s="20">
        <v>0</v>
      </c>
      <c r="H28" s="20">
        <f t="shared" ref="H28:M28" si="6">SUM(H26:H27)</f>
        <v>5000000</v>
      </c>
      <c r="I28" s="20">
        <f t="shared" si="6"/>
        <v>0.22196101100711935</v>
      </c>
      <c r="J28" s="20">
        <f t="shared" si="6"/>
        <v>5000000</v>
      </c>
      <c r="K28" s="20">
        <f t="shared" si="6"/>
        <v>2355290</v>
      </c>
      <c r="L28" s="20">
        <f t="shared" si="6"/>
        <v>0.10786072697092262</v>
      </c>
      <c r="M28" s="20">
        <f t="shared" si="6"/>
        <v>2644710</v>
      </c>
      <c r="N28" s="1">
        <f t="shared" si="2"/>
        <v>47.105799999999995</v>
      </c>
    </row>
    <row r="29" spans="1:17">
      <c r="A29" s="34"/>
      <c r="B29" s="54"/>
      <c r="C29" s="55" t="s">
        <v>72</v>
      </c>
      <c r="D29" s="57">
        <v>32915790</v>
      </c>
      <c r="E29" s="57">
        <f>E25+E28</f>
        <v>1.8949695183994448</v>
      </c>
      <c r="F29" s="57">
        <v>92849000</v>
      </c>
      <c r="G29" s="57">
        <f t="shared" ref="G29:M29" si="7">G25+G28</f>
        <v>5.5420856850891518</v>
      </c>
      <c r="H29" s="57">
        <f t="shared" si="7"/>
        <v>70778000</v>
      </c>
      <c r="I29" s="57">
        <f t="shared" si="7"/>
        <v>3.1419912874123783</v>
      </c>
      <c r="J29" s="57">
        <f t="shared" si="7"/>
        <v>-22071000</v>
      </c>
      <c r="K29" s="57">
        <f t="shared" si="7"/>
        <v>38443670</v>
      </c>
      <c r="L29" s="57">
        <f t="shared" si="7"/>
        <v>1.7605314817412074</v>
      </c>
      <c r="M29" s="57">
        <f t="shared" si="7"/>
        <v>32334330</v>
      </c>
      <c r="N29" s="64">
        <f t="shared" si="2"/>
        <v>54.315846732035375</v>
      </c>
    </row>
    <row r="30" spans="1:17">
      <c r="A30" s="34"/>
      <c r="B30" s="54"/>
      <c r="C30" s="55" t="s">
        <v>73</v>
      </c>
      <c r="D30" s="57">
        <v>1578650722.8499999</v>
      </c>
      <c r="E30" s="57">
        <f>E22+E29</f>
        <v>99.635733000545031</v>
      </c>
      <c r="F30" s="57">
        <v>1675344000</v>
      </c>
      <c r="G30" s="57">
        <f t="shared" ref="G30:M30" si="8">G22+G29</f>
        <v>99.793176804286162</v>
      </c>
      <c r="H30" s="57">
        <f t="shared" si="8"/>
        <v>2252647876</v>
      </c>
      <c r="I30" s="57">
        <f t="shared" si="8"/>
        <v>99.846181019372082</v>
      </c>
      <c r="J30" s="57">
        <f t="shared" si="8"/>
        <v>577303876</v>
      </c>
      <c r="K30" s="57">
        <f t="shared" si="8"/>
        <v>2183640020</v>
      </c>
      <c r="L30" s="57">
        <f t="shared" si="8"/>
        <v>99.873127949450193</v>
      </c>
      <c r="M30" s="57">
        <f t="shared" si="8"/>
        <v>69007856</v>
      </c>
      <c r="N30" s="64">
        <f t="shared" si="2"/>
        <v>96.936589302961266</v>
      </c>
      <c r="Q30" s="65"/>
    </row>
    <row r="31" spans="1:17">
      <c r="A31" s="34"/>
      <c r="B31" s="52"/>
      <c r="C31" s="53" t="s">
        <v>74</v>
      </c>
      <c r="D31" s="20">
        <v>10299039.82</v>
      </c>
      <c r="E31" s="20"/>
      <c r="F31" s="20"/>
      <c r="G31" s="20"/>
      <c r="H31" s="20"/>
      <c r="I31" s="20"/>
      <c r="J31" s="20"/>
      <c r="K31" s="20">
        <v>8857370</v>
      </c>
      <c r="L31" s="20"/>
      <c r="M31" s="20"/>
      <c r="N31" s="1"/>
    </row>
    <row r="32" spans="1:17">
      <c r="A32" s="34"/>
      <c r="B32" s="52"/>
      <c r="C32" s="53" t="s">
        <v>75</v>
      </c>
      <c r="D32" s="20">
        <v>2295598</v>
      </c>
      <c r="E32" s="20"/>
      <c r="F32" s="20"/>
      <c r="G32" s="20"/>
      <c r="H32" s="20"/>
      <c r="I32" s="20"/>
      <c r="J32" s="20"/>
      <c r="K32" s="20">
        <v>3197712</v>
      </c>
      <c r="L32" s="20"/>
      <c r="M32" s="20"/>
      <c r="N32" s="1"/>
    </row>
    <row r="33" spans="1:16" ht="15.75" thickBot="1">
      <c r="A33" s="34"/>
      <c r="B33" s="54"/>
      <c r="C33" s="55" t="s">
        <v>76</v>
      </c>
      <c r="D33" s="57">
        <v>1591245360.6700001</v>
      </c>
      <c r="E33" s="57"/>
      <c r="F33" s="57"/>
      <c r="G33" s="57"/>
      <c r="H33" s="57"/>
      <c r="I33" s="57"/>
      <c r="J33" s="57"/>
      <c r="K33" s="57">
        <f>K30+K31+K32</f>
        <v>2195695102</v>
      </c>
      <c r="L33" s="57"/>
      <c r="M33" s="57"/>
      <c r="N33" s="58"/>
    </row>
    <row r="34" spans="1:16" ht="15.75" thickTop="1">
      <c r="A34" s="34"/>
      <c r="B34" s="127" t="s">
        <v>77</v>
      </c>
      <c r="C34" s="127"/>
      <c r="D34" s="21"/>
      <c r="E34" s="22"/>
      <c r="F34" s="21"/>
      <c r="G34" s="22"/>
      <c r="H34" s="21"/>
      <c r="I34" s="22"/>
      <c r="J34" s="23"/>
      <c r="K34" s="21"/>
      <c r="L34" s="22"/>
      <c r="M34" s="21"/>
      <c r="N34" s="24"/>
    </row>
    <row r="35" spans="1:16">
      <c r="A35" s="34"/>
      <c r="B35" s="44" t="s">
        <v>32</v>
      </c>
      <c r="C35" s="14" t="s">
        <v>20</v>
      </c>
      <c r="D35" s="10"/>
      <c r="E35" s="11"/>
      <c r="F35" s="10"/>
      <c r="G35" s="11"/>
      <c r="H35" s="10"/>
      <c r="I35" s="11"/>
      <c r="J35" s="15"/>
      <c r="K35" s="10"/>
      <c r="L35" s="11"/>
      <c r="M35" s="10"/>
      <c r="N35" s="13"/>
    </row>
    <row r="36" spans="1:16" ht="15" customHeight="1">
      <c r="A36" s="34"/>
      <c r="B36" s="45"/>
      <c r="C36" s="59" t="s">
        <v>78</v>
      </c>
      <c r="D36" s="57">
        <v>1545734932.8499999</v>
      </c>
      <c r="E36" s="57">
        <f>SUM(E38:E44)</f>
        <v>97.914941568545601</v>
      </c>
      <c r="F36" s="57">
        <v>1582495000</v>
      </c>
      <c r="G36" s="57">
        <f t="shared" ref="G36:M36" si="9">SUM(G38:G44)</f>
        <v>94.457914314910866</v>
      </c>
      <c r="H36" s="57">
        <f t="shared" si="9"/>
        <v>2181869876</v>
      </c>
      <c r="I36" s="57">
        <f t="shared" si="9"/>
        <v>96.858008712587633</v>
      </c>
      <c r="J36" s="57">
        <f t="shared" si="9"/>
        <v>599374876</v>
      </c>
      <c r="K36" s="57">
        <f t="shared" si="9"/>
        <v>2145196350</v>
      </c>
      <c r="L36" s="57">
        <f t="shared" si="9"/>
        <v>98.239468518258775</v>
      </c>
      <c r="M36" s="57">
        <f t="shared" si="9"/>
        <v>36673526</v>
      </c>
      <c r="N36" s="57">
        <f>K36/H36*100</f>
        <v>98.319169882521436</v>
      </c>
      <c r="P36" s="65"/>
    </row>
    <row r="37" spans="1:16" ht="15" customHeight="1">
      <c r="A37" s="34"/>
      <c r="B37" s="45" t="s">
        <v>79</v>
      </c>
      <c r="C37" s="25" t="s">
        <v>80</v>
      </c>
      <c r="D37" s="17"/>
      <c r="E37" s="17"/>
      <c r="F37" s="17"/>
      <c r="G37" s="17"/>
      <c r="H37" s="17"/>
      <c r="I37" s="17"/>
      <c r="J37" s="17"/>
      <c r="K37" s="16"/>
      <c r="L37" s="17"/>
      <c r="M37" s="17"/>
      <c r="N37" s="18"/>
    </row>
    <row r="38" spans="1:16" ht="15" customHeight="1">
      <c r="A38" s="34"/>
      <c r="B38" s="45" t="s">
        <v>200</v>
      </c>
      <c r="C38" s="25" t="s">
        <v>201</v>
      </c>
      <c r="D38" s="17">
        <v>1160322650</v>
      </c>
      <c r="E38" s="17">
        <f>D38/D30*100</f>
        <v>73.500910189001416</v>
      </c>
      <c r="F38" s="17">
        <v>1344940000</v>
      </c>
      <c r="G38" s="17">
        <f>F38/F30*100</f>
        <v>80.278438338633734</v>
      </c>
      <c r="H38" s="17">
        <v>1274848000</v>
      </c>
      <c r="I38" s="17">
        <f>H38/H30*100</f>
        <v>56.593310192080814</v>
      </c>
      <c r="J38" s="17">
        <f t="shared" ref="J38:J44" si="10">H38-F38</f>
        <v>-70092000</v>
      </c>
      <c r="K38" s="17">
        <v>1267904304</v>
      </c>
      <c r="L38" s="17">
        <f>K38/K30*100</f>
        <v>58.063796797422683</v>
      </c>
      <c r="M38" s="17">
        <f t="shared" ref="M38:M44" si="11">H38-K38</f>
        <v>6943696</v>
      </c>
      <c r="N38" s="18">
        <f>K38/H38*100</f>
        <v>99.455331459122974</v>
      </c>
    </row>
    <row r="39" spans="1:16" ht="15" customHeight="1">
      <c r="A39" s="34"/>
      <c r="B39" s="45" t="s">
        <v>202</v>
      </c>
      <c r="C39" s="25" t="s">
        <v>203</v>
      </c>
      <c r="D39" s="17">
        <v>110619546.5</v>
      </c>
      <c r="E39" s="17">
        <f>D39/D30*100</f>
        <v>7.0072210970324207</v>
      </c>
      <c r="F39" s="17">
        <v>80980000</v>
      </c>
      <c r="G39" s="17">
        <f>F39/F30*100</f>
        <v>4.8336341670725531</v>
      </c>
      <c r="H39" s="17">
        <v>123514876</v>
      </c>
      <c r="I39" s="17">
        <f>H39/H30*100</f>
        <v>5.4830973502757958</v>
      </c>
      <c r="J39" s="17">
        <f t="shared" si="10"/>
        <v>42534876</v>
      </c>
      <c r="K39" s="17">
        <v>114030294</v>
      </c>
      <c r="L39" s="17">
        <f>K39/K30*100</f>
        <v>5.2220280337232508</v>
      </c>
      <c r="M39" s="17">
        <f t="shared" si="11"/>
        <v>9484582</v>
      </c>
      <c r="N39" s="18">
        <f t="shared" ref="N39:N44" si="12">K39/H39*100</f>
        <v>92.32110146797217</v>
      </c>
    </row>
    <row r="40" spans="1:16" ht="15" customHeight="1">
      <c r="A40" s="34"/>
      <c r="B40" s="45" t="s">
        <v>204</v>
      </c>
      <c r="C40" s="25" t="s">
        <v>205</v>
      </c>
      <c r="D40" s="17">
        <v>54656732.350000001</v>
      </c>
      <c r="E40" s="17">
        <f>D40/D30*100</f>
        <v>3.4622435196638093</v>
      </c>
      <c r="F40" s="17">
        <v>52920000</v>
      </c>
      <c r="G40" s="17">
        <f>F40/F30*100</f>
        <v>3.1587542618113056</v>
      </c>
      <c r="H40" s="17">
        <v>74522000</v>
      </c>
      <c r="I40" s="17">
        <f>H40/H30*100</f>
        <v>3.3081956924545097</v>
      </c>
      <c r="J40" s="17">
        <f t="shared" si="10"/>
        <v>21602000</v>
      </c>
      <c r="K40" s="17">
        <v>71715653</v>
      </c>
      <c r="L40" s="17">
        <f>K40/K30*100</f>
        <v>3.2842250711268792</v>
      </c>
      <c r="M40" s="17">
        <f t="shared" si="11"/>
        <v>2806347</v>
      </c>
      <c r="N40" s="18">
        <f t="shared" si="12"/>
        <v>96.23420332250879</v>
      </c>
    </row>
    <row r="41" spans="1:16" ht="15" customHeight="1">
      <c r="A41" s="34"/>
      <c r="B41" s="45" t="s">
        <v>206</v>
      </c>
      <c r="C41" s="25" t="s">
        <v>207</v>
      </c>
      <c r="D41" s="17">
        <v>22199018</v>
      </c>
      <c r="E41" s="17">
        <f>D41/D30*100</f>
        <v>1.4062019976099112</v>
      </c>
      <c r="F41" s="17">
        <v>24255000</v>
      </c>
      <c r="G41" s="17">
        <f>F41/F30*100</f>
        <v>1.4477623699968485</v>
      </c>
      <c r="H41" s="17">
        <v>102105000</v>
      </c>
      <c r="I41" s="17">
        <f>H41/H30*100</f>
        <v>4.532665805776384</v>
      </c>
      <c r="J41" s="17">
        <f t="shared" si="10"/>
        <v>77850000</v>
      </c>
      <c r="K41" s="17">
        <v>101357202</v>
      </c>
      <c r="L41" s="17">
        <f>K41/K30*100</f>
        <v>4.6416625941852816</v>
      </c>
      <c r="M41" s="17">
        <f t="shared" si="11"/>
        <v>747798</v>
      </c>
      <c r="N41" s="18">
        <f t="shared" si="12"/>
        <v>99.267618627883053</v>
      </c>
    </row>
    <row r="42" spans="1:16" ht="15" customHeight="1">
      <c r="A42" s="34"/>
      <c r="B42" s="45" t="s">
        <v>208</v>
      </c>
      <c r="C42" s="25" t="s">
        <v>209</v>
      </c>
      <c r="D42" s="17">
        <v>177207106</v>
      </c>
      <c r="E42" s="17">
        <f>D42/D30*100</f>
        <v>11.225225658534592</v>
      </c>
      <c r="F42" s="17">
        <v>50000000</v>
      </c>
      <c r="G42" s="17">
        <f>F42/F30*100</f>
        <v>2.9844616986123449</v>
      </c>
      <c r="H42" s="17">
        <v>561920000</v>
      </c>
      <c r="I42" s="17">
        <f>H42/H30*100</f>
        <v>24.944866261024099</v>
      </c>
      <c r="J42" s="17">
        <f t="shared" si="10"/>
        <v>511920000</v>
      </c>
      <c r="K42" s="17">
        <v>561433928</v>
      </c>
      <c r="L42" s="17">
        <f>K42/K30*100</f>
        <v>25.710919513189722</v>
      </c>
      <c r="M42" s="17">
        <f t="shared" si="11"/>
        <v>486072</v>
      </c>
      <c r="N42" s="18">
        <f t="shared" si="12"/>
        <v>99.913498006833706</v>
      </c>
    </row>
    <row r="43" spans="1:16" ht="15" customHeight="1">
      <c r="A43" s="34"/>
      <c r="B43" s="45" t="s">
        <v>210</v>
      </c>
      <c r="C43" s="25" t="s">
        <v>211</v>
      </c>
      <c r="D43" s="17">
        <v>18603699</v>
      </c>
      <c r="E43" s="17">
        <f>D43/D30*100</f>
        <v>1.1784556729821789</v>
      </c>
      <c r="F43" s="17">
        <v>26300000</v>
      </c>
      <c r="G43" s="17">
        <f>F43/F30*100</f>
        <v>1.5698268534700934</v>
      </c>
      <c r="H43" s="17">
        <v>40780000</v>
      </c>
      <c r="I43" s="17">
        <f>H43/H30*100</f>
        <v>1.8103140057740652</v>
      </c>
      <c r="J43" s="17">
        <f t="shared" si="10"/>
        <v>14480000</v>
      </c>
      <c r="K43" s="17">
        <v>24574969</v>
      </c>
      <c r="L43" s="17">
        <f>K43/K30*100</f>
        <v>1.1254130156489806</v>
      </c>
      <c r="M43" s="17">
        <f t="shared" si="11"/>
        <v>16205031</v>
      </c>
      <c r="N43" s="18">
        <f t="shared" si="12"/>
        <v>60.262307503678272</v>
      </c>
    </row>
    <row r="44" spans="1:16" ht="15" customHeight="1">
      <c r="A44" s="34"/>
      <c r="B44" s="45" t="s">
        <v>212</v>
      </c>
      <c r="C44" s="25" t="s">
        <v>213</v>
      </c>
      <c r="D44" s="17">
        <v>2126181</v>
      </c>
      <c r="E44" s="17">
        <f>D44/D30*100</f>
        <v>0.13468343372126815</v>
      </c>
      <c r="F44" s="17">
        <v>3100000</v>
      </c>
      <c r="G44" s="17">
        <f>F44/F30*100</f>
        <v>0.18503662531396536</v>
      </c>
      <c r="H44" s="17">
        <v>4180000</v>
      </c>
      <c r="I44" s="17">
        <f>H44/H30*100</f>
        <v>0.18555940520195177</v>
      </c>
      <c r="J44" s="17">
        <f t="shared" si="10"/>
        <v>1080000</v>
      </c>
      <c r="K44" s="17">
        <v>4180000</v>
      </c>
      <c r="L44" s="17">
        <f>K44/K30*100</f>
        <v>0.19142349296199471</v>
      </c>
      <c r="M44" s="17">
        <f t="shared" si="11"/>
        <v>0</v>
      </c>
      <c r="N44" s="18">
        <f t="shared" si="12"/>
        <v>100</v>
      </c>
    </row>
    <row r="45" spans="1:16" ht="15" customHeight="1">
      <c r="A45" s="34"/>
      <c r="B45" s="45"/>
      <c r="C45" s="59" t="s">
        <v>82</v>
      </c>
      <c r="D45" s="57">
        <v>32915790</v>
      </c>
      <c r="E45" s="57">
        <f>E59+E62</f>
        <v>2.0850584314544154</v>
      </c>
      <c r="F45" s="57">
        <v>92849000</v>
      </c>
      <c r="G45" s="57">
        <f t="shared" ref="G45:M45" si="13">G59+G62</f>
        <v>5.5420856850891518</v>
      </c>
      <c r="H45" s="57">
        <f t="shared" si="13"/>
        <v>70778000</v>
      </c>
      <c r="I45" s="57">
        <f t="shared" si="13"/>
        <v>3.1419912874123788</v>
      </c>
      <c r="J45" s="57">
        <f t="shared" si="13"/>
        <v>-22071000</v>
      </c>
      <c r="K45" s="57">
        <f t="shared" si="13"/>
        <v>38443670</v>
      </c>
      <c r="L45" s="57">
        <f t="shared" si="13"/>
        <v>1.7605314817412077</v>
      </c>
      <c r="M45" s="57">
        <f t="shared" si="13"/>
        <v>32334330</v>
      </c>
      <c r="N45" s="57">
        <f>K45/H45*100</f>
        <v>54.315846732035375</v>
      </c>
    </row>
    <row r="46" spans="1:16" ht="15" customHeight="1">
      <c r="A46" s="34"/>
      <c r="B46" s="45" t="s">
        <v>79</v>
      </c>
      <c r="C46" s="25" t="s">
        <v>80</v>
      </c>
      <c r="D46" s="17"/>
      <c r="E46" s="17"/>
      <c r="F46" s="17"/>
      <c r="G46" s="17"/>
      <c r="H46" s="17"/>
      <c r="I46" s="17"/>
      <c r="J46" s="17"/>
      <c r="K46" s="16"/>
      <c r="L46" s="17"/>
      <c r="M46" s="17"/>
      <c r="N46" s="18"/>
    </row>
    <row r="47" spans="1:16" ht="15" customHeight="1">
      <c r="A47" s="34"/>
      <c r="B47" s="45" t="s">
        <v>214</v>
      </c>
      <c r="C47" s="25" t="s">
        <v>215</v>
      </c>
      <c r="D47" s="17">
        <v>10144230</v>
      </c>
      <c r="E47" s="17">
        <f>D47/D30*100</f>
        <v>0.64258862667773808</v>
      </c>
      <c r="F47" s="17">
        <v>0</v>
      </c>
      <c r="G47" s="17">
        <f>F47/F30*100</f>
        <v>0</v>
      </c>
      <c r="H47" s="17"/>
      <c r="I47" s="17">
        <f>H47/H30*100</f>
        <v>0</v>
      </c>
      <c r="J47" s="17">
        <f t="shared" ref="J47:J58" si="14">H47-F47</f>
        <v>0</v>
      </c>
      <c r="K47" s="16"/>
      <c r="L47" s="17">
        <f>K47/K30*100</f>
        <v>0</v>
      </c>
      <c r="M47" s="17">
        <f t="shared" ref="M47:M58" si="15">H47-K47</f>
        <v>0</v>
      </c>
      <c r="N47" s="18"/>
    </row>
    <row r="48" spans="1:16" ht="18.75" customHeight="1">
      <c r="A48" s="34"/>
      <c r="B48" s="45" t="s">
        <v>228</v>
      </c>
      <c r="C48" s="25" t="s">
        <v>229</v>
      </c>
      <c r="D48" s="17">
        <v>122075</v>
      </c>
      <c r="E48" s="17">
        <f>D48/D30*100</f>
        <v>7.7328694836064325E-3</v>
      </c>
      <c r="F48" s="17">
        <v>0</v>
      </c>
      <c r="G48" s="17">
        <f>F48/F30*100</f>
        <v>0</v>
      </c>
      <c r="H48" s="17"/>
      <c r="I48" s="17">
        <f>H48/H30*100</f>
        <v>0</v>
      </c>
      <c r="J48" s="17">
        <f t="shared" si="14"/>
        <v>0</v>
      </c>
      <c r="K48" s="16"/>
      <c r="L48" s="17">
        <f>K48/K30*100</f>
        <v>0</v>
      </c>
      <c r="M48" s="17">
        <f t="shared" si="15"/>
        <v>0</v>
      </c>
      <c r="N48" s="18"/>
    </row>
    <row r="49" spans="1:14" ht="21" customHeight="1">
      <c r="A49" s="34"/>
      <c r="B49" s="45" t="s">
        <v>230</v>
      </c>
      <c r="C49" s="25" t="s">
        <v>231</v>
      </c>
      <c r="D49" s="17">
        <v>50523</v>
      </c>
      <c r="E49" s="17">
        <f>D49/D30*100</f>
        <v>3.2003912752017021E-3</v>
      </c>
      <c r="F49" s="17">
        <v>0</v>
      </c>
      <c r="G49" s="17">
        <f>F49/F30*100</f>
        <v>0</v>
      </c>
      <c r="H49" s="17"/>
      <c r="I49" s="17">
        <f>H49/H30*100</f>
        <v>0</v>
      </c>
      <c r="J49" s="17">
        <f t="shared" si="14"/>
        <v>0</v>
      </c>
      <c r="K49" s="16"/>
      <c r="L49" s="17">
        <f>K49/K30*100</f>
        <v>0</v>
      </c>
      <c r="M49" s="17">
        <f t="shared" si="15"/>
        <v>0</v>
      </c>
      <c r="N49" s="18"/>
    </row>
    <row r="50" spans="1:14" ht="15" customHeight="1">
      <c r="A50" s="34"/>
      <c r="B50" s="45" t="s">
        <v>232</v>
      </c>
      <c r="C50" s="25" t="s">
        <v>233</v>
      </c>
      <c r="D50" s="17">
        <v>2571360</v>
      </c>
      <c r="E50" s="17">
        <f>D50/D30*100</f>
        <v>0.16288340180517089</v>
      </c>
      <c r="F50" s="17">
        <v>0</v>
      </c>
      <c r="G50" s="17">
        <f>F50/F30*100</f>
        <v>0</v>
      </c>
      <c r="H50" s="17"/>
      <c r="I50" s="17">
        <f>H50/H30*100</f>
        <v>0</v>
      </c>
      <c r="J50" s="17">
        <f t="shared" si="14"/>
        <v>0</v>
      </c>
      <c r="K50" s="16"/>
      <c r="L50" s="17">
        <f>K50/K30*100</f>
        <v>0</v>
      </c>
      <c r="M50" s="17">
        <f t="shared" si="15"/>
        <v>0</v>
      </c>
      <c r="N50" s="18"/>
    </row>
    <row r="51" spans="1:14" ht="15" customHeight="1">
      <c r="A51" s="34"/>
      <c r="B51" s="45" t="s">
        <v>216</v>
      </c>
      <c r="C51" s="25" t="s">
        <v>217</v>
      </c>
      <c r="D51" s="17">
        <v>947999</v>
      </c>
      <c r="E51" s="17">
        <f>D51/D30*100</f>
        <v>6.0051218821129758E-2</v>
      </c>
      <c r="F51" s="17">
        <v>0</v>
      </c>
      <c r="G51" s="17">
        <f>F51/F30*100</f>
        <v>0</v>
      </c>
      <c r="H51" s="17"/>
      <c r="I51" s="17">
        <f>H51/H30*100</f>
        <v>0</v>
      </c>
      <c r="J51" s="17">
        <f t="shared" si="14"/>
        <v>0</v>
      </c>
      <c r="K51" s="16"/>
      <c r="L51" s="17">
        <f>K51/K30*100</f>
        <v>0</v>
      </c>
      <c r="M51" s="17">
        <f t="shared" si="15"/>
        <v>0</v>
      </c>
      <c r="N51" s="18"/>
    </row>
    <row r="52" spans="1:14" ht="15" customHeight="1">
      <c r="A52" s="34"/>
      <c r="B52" s="45" t="s">
        <v>218</v>
      </c>
      <c r="C52" s="25" t="s">
        <v>219</v>
      </c>
      <c r="D52" s="17">
        <v>2434800</v>
      </c>
      <c r="E52" s="17">
        <f>D52/D30*100</f>
        <v>0.15423297660196553</v>
      </c>
      <c r="F52" s="17">
        <v>2601000</v>
      </c>
      <c r="G52" s="17">
        <f>F52/F30*100</f>
        <v>0.15525169756181417</v>
      </c>
      <c r="H52" s="17">
        <v>6601000</v>
      </c>
      <c r="I52" s="17">
        <f>H52/H30*100</f>
        <v>0.29303292673159892</v>
      </c>
      <c r="J52" s="17">
        <f t="shared" si="14"/>
        <v>4000000</v>
      </c>
      <c r="K52" s="17">
        <v>2550000</v>
      </c>
      <c r="L52" s="17">
        <f>K52/K30*100</f>
        <v>0.11677748972561879</v>
      </c>
      <c r="M52" s="17">
        <f t="shared" si="15"/>
        <v>4051000</v>
      </c>
      <c r="N52" s="18">
        <f t="shared" ref="N52:N58" si="16">K52/H52*100</f>
        <v>38.630510528707774</v>
      </c>
    </row>
    <row r="53" spans="1:14" ht="15" customHeight="1">
      <c r="A53" s="34"/>
      <c r="B53" s="45" t="s">
        <v>303</v>
      </c>
      <c r="C53" s="25" t="s">
        <v>304</v>
      </c>
      <c r="D53" s="17">
        <v>0</v>
      </c>
      <c r="E53" s="17">
        <f>D53/D30*100</f>
        <v>0</v>
      </c>
      <c r="F53" s="17">
        <v>0</v>
      </c>
      <c r="G53" s="17">
        <f>F53/F30*100</f>
        <v>0</v>
      </c>
      <c r="H53" s="17"/>
      <c r="I53" s="17">
        <f>H53/H30*100</f>
        <v>0</v>
      </c>
      <c r="J53" s="17">
        <f t="shared" si="14"/>
        <v>0</v>
      </c>
      <c r="K53" s="16"/>
      <c r="L53" s="17">
        <f>K53/K30*100</f>
        <v>0</v>
      </c>
      <c r="M53" s="17">
        <f t="shared" si="15"/>
        <v>0</v>
      </c>
      <c r="N53" s="18"/>
    </row>
    <row r="54" spans="1:14" ht="15" customHeight="1">
      <c r="A54" s="34"/>
      <c r="B54" s="45" t="s">
        <v>314</v>
      </c>
      <c r="C54" s="25" t="s">
        <v>315</v>
      </c>
      <c r="D54" s="17">
        <v>0</v>
      </c>
      <c r="E54" s="17">
        <f>D54/D30*100</f>
        <v>0</v>
      </c>
      <c r="F54" s="17">
        <v>1500000</v>
      </c>
      <c r="G54" s="17">
        <f>F54/F30*100</f>
        <v>8.953385095837034E-2</v>
      </c>
      <c r="H54" s="17">
        <v>1500000</v>
      </c>
      <c r="I54" s="17">
        <f>H54/H30*100</f>
        <v>6.6588303302135804E-2</v>
      </c>
      <c r="J54" s="17">
        <f t="shared" si="14"/>
        <v>0</v>
      </c>
      <c r="K54" s="17">
        <v>0</v>
      </c>
      <c r="L54" s="17">
        <f>K54/K30*100</f>
        <v>0</v>
      </c>
      <c r="M54" s="17">
        <f t="shared" si="15"/>
        <v>1500000</v>
      </c>
      <c r="N54" s="18">
        <f t="shared" si="16"/>
        <v>0</v>
      </c>
    </row>
    <row r="55" spans="1:14" ht="15" customHeight="1">
      <c r="A55" s="34"/>
      <c r="B55" s="45" t="s">
        <v>316</v>
      </c>
      <c r="C55" s="25" t="s">
        <v>317</v>
      </c>
      <c r="D55" s="17">
        <v>0</v>
      </c>
      <c r="E55" s="17">
        <f>D55/D30*100</f>
        <v>0</v>
      </c>
      <c r="F55" s="17">
        <v>44807000</v>
      </c>
      <c r="G55" s="17">
        <f>F55/F30*100</f>
        <v>2.6744955065944667</v>
      </c>
      <c r="H55" s="17">
        <v>17736000</v>
      </c>
      <c r="I55" s="17">
        <f>H55/H30*100</f>
        <v>0.78734009824445361</v>
      </c>
      <c r="J55" s="17">
        <f t="shared" si="14"/>
        <v>-27071000</v>
      </c>
      <c r="K55" s="17">
        <v>17724000</v>
      </c>
      <c r="L55" s="17">
        <f>K55/K30*100</f>
        <v>0.81167224623406564</v>
      </c>
      <c r="M55" s="17">
        <f t="shared" si="15"/>
        <v>12000</v>
      </c>
      <c r="N55" s="18">
        <f t="shared" si="16"/>
        <v>99.93234100135318</v>
      </c>
    </row>
    <row r="56" spans="1:14" ht="18" customHeight="1">
      <c r="A56" s="34"/>
      <c r="B56" s="45" t="s">
        <v>220</v>
      </c>
      <c r="C56" s="25" t="s">
        <v>221</v>
      </c>
      <c r="D56" s="17">
        <v>111999</v>
      </c>
      <c r="E56" s="17">
        <f>D56/D30*100</f>
        <v>7.0946029022685795E-3</v>
      </c>
      <c r="F56" s="17">
        <v>0</v>
      </c>
      <c r="G56" s="17">
        <f>F56/F30*100</f>
        <v>0</v>
      </c>
      <c r="H56" s="17"/>
      <c r="I56" s="17">
        <f>H56/H30*100</f>
        <v>0</v>
      </c>
      <c r="J56" s="17">
        <f t="shared" si="14"/>
        <v>0</v>
      </c>
      <c r="K56" s="16"/>
      <c r="L56" s="17">
        <f>K56/K30*100</f>
        <v>0</v>
      </c>
      <c r="M56" s="17">
        <f t="shared" si="15"/>
        <v>0</v>
      </c>
      <c r="N56" s="18"/>
    </row>
    <row r="57" spans="1:14" ht="15" customHeight="1">
      <c r="A57" s="34"/>
      <c r="B57" s="45" t="s">
        <v>222</v>
      </c>
      <c r="C57" s="25" t="s">
        <v>223</v>
      </c>
      <c r="D57" s="17">
        <v>9277940</v>
      </c>
      <c r="E57" s="17">
        <f>D57/D30*100</f>
        <v>0.58771328361033348</v>
      </c>
      <c r="F57" s="17">
        <v>23991000</v>
      </c>
      <c r="G57" s="17">
        <f>F57/F30*100</f>
        <v>1.4320044122281752</v>
      </c>
      <c r="H57" s="17">
        <v>23991000</v>
      </c>
      <c r="I57" s="17">
        <f>H57/H30*100</f>
        <v>1.0650133230143599</v>
      </c>
      <c r="J57" s="17">
        <f t="shared" si="14"/>
        <v>0</v>
      </c>
      <c r="K57" s="17">
        <v>1575180</v>
      </c>
      <c r="L57" s="17">
        <f>K57/K30*100</f>
        <v>7.2135516182745177E-2</v>
      </c>
      <c r="M57" s="17">
        <f t="shared" si="15"/>
        <v>22415820</v>
      </c>
      <c r="N57" s="18">
        <f t="shared" si="16"/>
        <v>6.56571214205327</v>
      </c>
    </row>
    <row r="58" spans="1:14" ht="15" customHeight="1">
      <c r="A58" s="34"/>
      <c r="B58" s="45" t="s">
        <v>224</v>
      </c>
      <c r="C58" s="25" t="s">
        <v>225</v>
      </c>
      <c r="D58" s="17">
        <v>4254024</v>
      </c>
      <c r="E58" s="17">
        <f>D58/D30*100</f>
        <v>0.26947214722203044</v>
      </c>
      <c r="F58" s="17">
        <v>19950000</v>
      </c>
      <c r="G58" s="17">
        <f>F58/F30*100</f>
        <v>1.1908002177463255</v>
      </c>
      <c r="H58" s="17">
        <v>15950000</v>
      </c>
      <c r="I58" s="17">
        <f>H58/H30*100</f>
        <v>0.7080556251127107</v>
      </c>
      <c r="J58" s="17">
        <f t="shared" si="14"/>
        <v>-4000000</v>
      </c>
      <c r="K58" s="16">
        <v>14239200</v>
      </c>
      <c r="L58" s="17">
        <f>K58/K30*100</f>
        <v>0.65208550262785525</v>
      </c>
      <c r="M58" s="17">
        <f t="shared" si="15"/>
        <v>1710800</v>
      </c>
      <c r="N58" s="18">
        <f t="shared" si="16"/>
        <v>89.273981191222575</v>
      </c>
    </row>
    <row r="59" spans="1:14" ht="15" customHeight="1">
      <c r="A59" s="34"/>
      <c r="B59" s="45"/>
      <c r="C59" s="26" t="s">
        <v>70</v>
      </c>
      <c r="D59" s="20">
        <v>29914950</v>
      </c>
      <c r="E59" s="20">
        <f>SUM(E47:E58)</f>
        <v>1.8949695183994448</v>
      </c>
      <c r="F59" s="20">
        <v>92849000</v>
      </c>
      <c r="G59" s="20">
        <f t="shared" ref="G59:M59" si="17">SUM(G47:G58)</f>
        <v>5.5420856850891518</v>
      </c>
      <c r="H59" s="20">
        <f t="shared" si="17"/>
        <v>65778000</v>
      </c>
      <c r="I59" s="20">
        <f t="shared" si="17"/>
        <v>2.9200302764052593</v>
      </c>
      <c r="J59" s="20">
        <f t="shared" si="17"/>
        <v>-27071000</v>
      </c>
      <c r="K59" s="20">
        <f t="shared" si="17"/>
        <v>36088380</v>
      </c>
      <c r="L59" s="20">
        <f t="shared" si="17"/>
        <v>1.652670754770285</v>
      </c>
      <c r="M59" s="20">
        <f t="shared" si="17"/>
        <v>29689620</v>
      </c>
      <c r="N59" s="1">
        <f>K59/H59*100</f>
        <v>54.863905865182886</v>
      </c>
    </row>
    <row r="60" spans="1:14" ht="15" customHeight="1">
      <c r="A60" s="34"/>
      <c r="B60" s="45" t="s">
        <v>79</v>
      </c>
      <c r="C60" s="25" t="s">
        <v>80</v>
      </c>
      <c r="D60" s="17"/>
      <c r="E60" s="17"/>
      <c r="F60" s="17"/>
      <c r="G60" s="17"/>
      <c r="H60" s="17"/>
      <c r="I60" s="17"/>
      <c r="J60" s="17"/>
      <c r="K60" s="16"/>
      <c r="L60" s="17"/>
      <c r="M60" s="17"/>
      <c r="N60" s="18"/>
    </row>
    <row r="61" spans="1:14" ht="18" customHeight="1">
      <c r="A61" s="34"/>
      <c r="B61" s="45" t="s">
        <v>305</v>
      </c>
      <c r="C61" s="25" t="s">
        <v>306</v>
      </c>
      <c r="D61" s="17">
        <v>3000840</v>
      </c>
      <c r="E61" s="17">
        <f>D61/D30*100</f>
        <v>0.19008891305497053</v>
      </c>
      <c r="F61" s="17">
        <v>0</v>
      </c>
      <c r="G61" s="17">
        <f>F61/F30*100</f>
        <v>0</v>
      </c>
      <c r="H61" s="17">
        <v>5000000</v>
      </c>
      <c r="I61" s="17">
        <f>H61/H30*100</f>
        <v>0.22196101100711935</v>
      </c>
      <c r="J61" s="17">
        <f t="shared" ref="J61" si="18">H61-F61</f>
        <v>5000000</v>
      </c>
      <c r="K61" s="17">
        <v>2355290</v>
      </c>
      <c r="L61" s="17">
        <f>K61/K30*100</f>
        <v>0.10786072697092262</v>
      </c>
      <c r="M61" s="17">
        <f t="shared" ref="M61" si="19">H61-K61</f>
        <v>2644710</v>
      </c>
      <c r="N61" s="18">
        <f>K61/H61*100</f>
        <v>47.105799999999995</v>
      </c>
    </row>
    <row r="62" spans="1:14" ht="19.5" customHeight="1">
      <c r="A62" s="34"/>
      <c r="B62" s="45"/>
      <c r="C62" s="26" t="s">
        <v>71</v>
      </c>
      <c r="D62" s="20">
        <v>3000840</v>
      </c>
      <c r="E62" s="20">
        <f>SUM(E61)</f>
        <v>0.19008891305497053</v>
      </c>
      <c r="F62" s="20">
        <v>0</v>
      </c>
      <c r="G62" s="20">
        <f t="shared" ref="G62:M62" si="20">SUM(G61)</f>
        <v>0</v>
      </c>
      <c r="H62" s="20">
        <f t="shared" si="20"/>
        <v>5000000</v>
      </c>
      <c r="I62" s="20">
        <f t="shared" si="20"/>
        <v>0.22196101100711935</v>
      </c>
      <c r="J62" s="20">
        <f t="shared" si="20"/>
        <v>5000000</v>
      </c>
      <c r="K62" s="20">
        <f t="shared" si="20"/>
        <v>2355290</v>
      </c>
      <c r="L62" s="20">
        <f t="shared" si="20"/>
        <v>0.10786072697092262</v>
      </c>
      <c r="M62" s="20">
        <f t="shared" si="20"/>
        <v>2644710</v>
      </c>
      <c r="N62" s="1">
        <f>K62/H62*100</f>
        <v>47.105799999999995</v>
      </c>
    </row>
    <row r="63" spans="1:14" ht="15" customHeight="1">
      <c r="A63" s="34"/>
      <c r="B63" s="45"/>
      <c r="C63" s="59" t="s">
        <v>195</v>
      </c>
      <c r="D63" s="57">
        <v>12594637.82</v>
      </c>
      <c r="E63" s="57">
        <f>E64+E68</f>
        <v>100</v>
      </c>
      <c r="F63" s="57"/>
      <c r="G63" s="57"/>
      <c r="H63" s="57"/>
      <c r="I63" s="57"/>
      <c r="J63" s="57"/>
      <c r="K63" s="56">
        <f>K64+K68</f>
        <v>12055082</v>
      </c>
      <c r="L63" s="57">
        <f>L64+L68</f>
        <v>99.999999999999986</v>
      </c>
      <c r="M63" s="57"/>
      <c r="N63" s="58"/>
    </row>
    <row r="64" spans="1:14" ht="21.75" customHeight="1">
      <c r="A64" s="34"/>
      <c r="B64" s="45"/>
      <c r="C64" s="59" t="s">
        <v>196</v>
      </c>
      <c r="D64" s="57">
        <v>10299039.82</v>
      </c>
      <c r="E64" s="57">
        <f>SUM(E66:E67)</f>
        <v>81.773211482471993</v>
      </c>
      <c r="F64" s="57"/>
      <c r="G64" s="57"/>
      <c r="H64" s="57"/>
      <c r="I64" s="57"/>
      <c r="J64" s="57"/>
      <c r="K64" s="57">
        <f>SUM(K66:K67)</f>
        <v>8857370</v>
      </c>
      <c r="L64" s="57">
        <f>SUM(L66:L67)</f>
        <v>73.474158035590293</v>
      </c>
      <c r="M64" s="57"/>
      <c r="N64" s="58"/>
    </row>
    <row r="65" spans="1:14" ht="15" customHeight="1">
      <c r="A65" s="34"/>
      <c r="B65" s="45" t="s">
        <v>79</v>
      </c>
      <c r="C65" s="25" t="s">
        <v>80</v>
      </c>
      <c r="D65" s="17"/>
      <c r="E65" s="17"/>
      <c r="F65" s="17"/>
      <c r="G65" s="17"/>
      <c r="H65" s="17"/>
      <c r="I65" s="17"/>
      <c r="J65" s="17"/>
      <c r="K65" s="16"/>
      <c r="L65" s="17"/>
      <c r="M65" s="17"/>
      <c r="N65" s="18"/>
    </row>
    <row r="66" spans="1:14" ht="15" customHeight="1">
      <c r="A66" s="34"/>
      <c r="B66" s="45" t="s">
        <v>200</v>
      </c>
      <c r="C66" s="25" t="s">
        <v>201</v>
      </c>
      <c r="D66" s="17">
        <v>3922859</v>
      </c>
      <c r="E66" s="17">
        <f>D66/D63*100</f>
        <v>31.147056835335025</v>
      </c>
      <c r="F66" s="17"/>
      <c r="G66" s="17"/>
      <c r="H66" s="17"/>
      <c r="I66" s="17"/>
      <c r="J66" s="17"/>
      <c r="K66" s="17">
        <f>3077321+505705</f>
        <v>3583026</v>
      </c>
      <c r="L66" s="17">
        <f>K66/K63*100</f>
        <v>29.722120513157851</v>
      </c>
      <c r="M66" s="17"/>
      <c r="N66" s="18"/>
    </row>
    <row r="67" spans="1:14" ht="18" customHeight="1">
      <c r="A67" s="34"/>
      <c r="B67" s="45" t="s">
        <v>202</v>
      </c>
      <c r="C67" s="25" t="s">
        <v>203</v>
      </c>
      <c r="D67" s="17">
        <v>6376180.8200000003</v>
      </c>
      <c r="E67" s="17">
        <f>D67/D63*100</f>
        <v>50.626154647136964</v>
      </c>
      <c r="F67" s="17"/>
      <c r="G67" s="17"/>
      <c r="H67" s="17"/>
      <c r="I67" s="17"/>
      <c r="J67" s="17"/>
      <c r="K67" s="17">
        <v>5274344</v>
      </c>
      <c r="L67" s="17">
        <f>K67/K63*100</f>
        <v>43.752037522432445</v>
      </c>
      <c r="M67" s="17"/>
      <c r="N67" s="18"/>
    </row>
    <row r="68" spans="1:14" ht="15" customHeight="1">
      <c r="A68" s="34"/>
      <c r="B68" s="45"/>
      <c r="C68" s="59" t="s">
        <v>197</v>
      </c>
      <c r="D68" s="57">
        <v>2295598</v>
      </c>
      <c r="E68" s="57">
        <f>SUM(E70)</f>
        <v>18.226788517528007</v>
      </c>
      <c r="F68" s="57"/>
      <c r="G68" s="57"/>
      <c r="H68" s="57"/>
      <c r="I68" s="57"/>
      <c r="J68" s="57"/>
      <c r="K68" s="57">
        <f>SUM(K70)</f>
        <v>3197712</v>
      </c>
      <c r="L68" s="57">
        <f>SUM(L70)</f>
        <v>26.525841964409697</v>
      </c>
      <c r="M68" s="57"/>
      <c r="N68" s="58"/>
    </row>
    <row r="69" spans="1:14" ht="15" customHeight="1">
      <c r="A69" s="34"/>
      <c r="B69" s="45" t="s">
        <v>79</v>
      </c>
      <c r="C69" s="25" t="s">
        <v>80</v>
      </c>
      <c r="D69" s="17"/>
      <c r="E69" s="17"/>
      <c r="F69" s="17"/>
      <c r="G69" s="17"/>
      <c r="H69" s="17"/>
      <c r="I69" s="17"/>
      <c r="J69" s="17"/>
      <c r="K69" s="16"/>
      <c r="L69" s="17"/>
      <c r="M69" s="17"/>
      <c r="N69" s="18"/>
    </row>
    <row r="70" spans="1:14" ht="15" customHeight="1">
      <c r="A70" s="34"/>
      <c r="B70" s="45" t="s">
        <v>226</v>
      </c>
      <c r="C70" s="25" t="s">
        <v>227</v>
      </c>
      <c r="D70" s="17">
        <v>2295598</v>
      </c>
      <c r="E70" s="17">
        <f>D70/D63*100</f>
        <v>18.226788517528007</v>
      </c>
      <c r="F70" s="17"/>
      <c r="G70" s="17"/>
      <c r="H70" s="17"/>
      <c r="I70" s="17"/>
      <c r="J70" s="17"/>
      <c r="K70" s="17">
        <v>3197712</v>
      </c>
      <c r="L70" s="17">
        <f>K70/K63*100</f>
        <v>26.525841964409697</v>
      </c>
      <c r="M70" s="17"/>
      <c r="N70" s="18"/>
    </row>
    <row r="71" spans="1:14" ht="18" customHeight="1" thickBot="1">
      <c r="A71" s="34"/>
      <c r="B71" s="45"/>
      <c r="C71" s="60" t="s">
        <v>76</v>
      </c>
      <c r="D71" s="62">
        <v>1591245360.6700001</v>
      </c>
      <c r="E71" s="62"/>
      <c r="F71" s="62">
        <v>1675344000</v>
      </c>
      <c r="G71" s="62"/>
      <c r="H71" s="62">
        <f>H36+H45</f>
        <v>2252647876</v>
      </c>
      <c r="I71" s="62"/>
      <c r="J71" s="62">
        <f>J36+J45</f>
        <v>577303876</v>
      </c>
      <c r="K71" s="62">
        <f>K36+K45+K63</f>
        <v>2195695102</v>
      </c>
      <c r="L71" s="62"/>
      <c r="M71" s="62">
        <f>M36+M45</f>
        <v>69007856</v>
      </c>
      <c r="N71" s="71">
        <f>K71/H71*100</f>
        <v>97.471740940659998</v>
      </c>
    </row>
    <row r="72" spans="1:14" ht="15.75" thickTop="1">
      <c r="A72" s="34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4">
      <c r="A73" s="34"/>
      <c r="B73" s="35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ht="24.75" customHeight="1">
      <c r="A74" s="2"/>
      <c r="B74" s="137" t="s">
        <v>85</v>
      </c>
      <c r="C74" s="28" t="s">
        <v>361</v>
      </c>
      <c r="D74" s="138" t="s">
        <v>51</v>
      </c>
      <c r="E74" s="138"/>
      <c r="F74" s="29" t="s">
        <v>52</v>
      </c>
      <c r="G74" s="139"/>
      <c r="H74" s="140"/>
      <c r="I74" s="140"/>
      <c r="J74" s="140"/>
      <c r="K74" s="140"/>
      <c r="L74" s="140"/>
      <c r="M74" s="141"/>
      <c r="N74" s="2"/>
    </row>
    <row r="75" spans="1:14" ht="21" customHeight="1">
      <c r="A75" s="2"/>
      <c r="B75" s="137"/>
      <c r="C75" s="29" t="s">
        <v>244</v>
      </c>
      <c r="D75" s="138"/>
      <c r="E75" s="138"/>
      <c r="F75" s="29" t="s">
        <v>53</v>
      </c>
      <c r="G75" s="142"/>
      <c r="H75" s="143"/>
      <c r="I75" s="143"/>
      <c r="J75" s="143"/>
      <c r="K75" s="143"/>
      <c r="L75" s="143"/>
      <c r="M75" s="144"/>
      <c r="N75" s="2"/>
    </row>
    <row r="76" spans="1:14" ht="22.5" customHeight="1">
      <c r="A76" s="2"/>
      <c r="B76" s="137"/>
      <c r="C76" s="29" t="s">
        <v>245</v>
      </c>
      <c r="D76" s="138"/>
      <c r="E76" s="138"/>
      <c r="F76" s="29" t="s">
        <v>54</v>
      </c>
      <c r="G76" s="142"/>
      <c r="H76" s="143"/>
      <c r="I76" s="143"/>
      <c r="J76" s="143"/>
      <c r="K76" s="143"/>
      <c r="L76" s="143"/>
      <c r="M76" s="144"/>
      <c r="N76" s="2"/>
    </row>
  </sheetData>
  <mergeCells count="26">
    <mergeCell ref="B13:C13"/>
    <mergeCell ref="B34:C34"/>
    <mergeCell ref="B72:N72"/>
    <mergeCell ref="B74:B76"/>
    <mergeCell ref="D74:E76"/>
    <mergeCell ref="G74:M74"/>
    <mergeCell ref="G75:M75"/>
    <mergeCell ref="G76:M76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17" right="0.17" top="0.39" bottom="0.32" header="0.39" footer="0.32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opLeftCell="E52" zoomScale="110" zoomScaleNormal="110" workbookViewId="0">
      <selection activeCell="K36" sqref="K36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3.28515625" customWidth="1"/>
    <col min="9" max="9" width="7.7109375" customWidth="1"/>
    <col min="10" max="10" width="12.140625" customWidth="1"/>
    <col min="11" max="11" width="13.42578125" customWidth="1"/>
    <col min="12" max="12" width="7.7109375" customWidth="1"/>
    <col min="13" max="13" width="12" customWidth="1"/>
    <col min="14" max="14" width="7.7109375" customWidth="1"/>
  </cols>
  <sheetData>
    <row r="1" spans="1:14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32"/>
      <c r="B2" s="118" t="s">
        <v>60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32"/>
      <c r="B3" s="128" t="s">
        <v>365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>
      <c r="A4" s="32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thickBot="1">
      <c r="A5" s="14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5" thickTop="1" thickBot="1">
      <c r="A6" s="145"/>
      <c r="B6" s="130" t="s">
        <v>61</v>
      </c>
      <c r="C6" s="120" t="s">
        <v>380</v>
      </c>
      <c r="D6" s="120"/>
      <c r="E6" s="120"/>
      <c r="F6" s="131" t="s">
        <v>1</v>
      </c>
      <c r="G6" s="131"/>
      <c r="H6" s="132" t="s">
        <v>2</v>
      </c>
      <c r="I6" s="132"/>
      <c r="J6" s="132"/>
      <c r="K6" s="132"/>
      <c r="L6" s="132"/>
      <c r="M6" s="132"/>
      <c r="N6" s="132"/>
    </row>
    <row r="7" spans="1:14" ht="15.75" thickTop="1">
      <c r="A7" s="32"/>
      <c r="B7" s="130"/>
      <c r="C7" s="120"/>
      <c r="D7" s="120"/>
      <c r="E7" s="120"/>
      <c r="F7" s="131"/>
      <c r="G7" s="131"/>
      <c r="H7" s="132"/>
      <c r="I7" s="132"/>
      <c r="J7" s="132"/>
      <c r="K7" s="132"/>
      <c r="L7" s="132"/>
      <c r="M7" s="132"/>
      <c r="N7" s="132"/>
    </row>
    <row r="8" spans="1:14">
      <c r="A8" s="32"/>
      <c r="B8" s="47" t="s">
        <v>62</v>
      </c>
      <c r="C8" s="133" t="s">
        <v>28</v>
      </c>
      <c r="D8" s="133"/>
      <c r="E8" s="133"/>
      <c r="F8" s="134" t="s">
        <v>63</v>
      </c>
      <c r="G8" s="134"/>
      <c r="H8" s="135" t="s">
        <v>27</v>
      </c>
      <c r="I8" s="135"/>
      <c r="J8" s="135"/>
      <c r="K8" s="135"/>
      <c r="L8" s="135"/>
      <c r="M8" s="135"/>
      <c r="N8" s="135"/>
    </row>
    <row r="9" spans="1:14" ht="15.75" thickBot="1">
      <c r="A9" s="32"/>
      <c r="B9" s="123" t="s">
        <v>3</v>
      </c>
      <c r="C9" s="123"/>
      <c r="D9" s="124" t="s">
        <v>64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ht="21" customHeight="1" thickTop="1" thickBot="1">
      <c r="A10" s="32"/>
      <c r="B10" s="123"/>
      <c r="C10" s="123"/>
      <c r="D10" s="48" t="s">
        <v>65</v>
      </c>
      <c r="E10" s="49">
        <v>2024</v>
      </c>
      <c r="F10" s="125" t="s">
        <v>4</v>
      </c>
      <c r="G10" s="125"/>
      <c r="H10" s="125" t="s">
        <v>4</v>
      </c>
      <c r="I10" s="125"/>
      <c r="J10" s="43" t="s">
        <v>4</v>
      </c>
      <c r="K10" s="125" t="s">
        <v>4</v>
      </c>
      <c r="L10" s="125"/>
      <c r="M10" s="126" t="s">
        <v>66</v>
      </c>
      <c r="N10" s="121" t="s">
        <v>5</v>
      </c>
    </row>
    <row r="11" spans="1:14" ht="46.5" thickTop="1" thickBot="1">
      <c r="A11" s="32"/>
      <c r="B11" s="123"/>
      <c r="C11" s="123"/>
      <c r="D11" s="3" t="s">
        <v>67</v>
      </c>
      <c r="E11" s="4" t="s">
        <v>6</v>
      </c>
      <c r="F11" s="5" t="s">
        <v>312</v>
      </c>
      <c r="G11" s="6" t="s">
        <v>6</v>
      </c>
      <c r="H11" s="5" t="s">
        <v>313</v>
      </c>
      <c r="I11" s="6" t="s">
        <v>6</v>
      </c>
      <c r="J11" s="7" t="s">
        <v>68</v>
      </c>
      <c r="K11" s="5" t="s">
        <v>7</v>
      </c>
      <c r="L11" s="6" t="s">
        <v>6</v>
      </c>
      <c r="M11" s="126"/>
      <c r="N11" s="121"/>
    </row>
    <row r="12" spans="1:14" ht="16.5" thickTop="1" thickBot="1">
      <c r="A12" s="32"/>
      <c r="B12" s="123"/>
      <c r="C12" s="123"/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9" t="s">
        <v>18</v>
      </c>
    </row>
    <row r="13" spans="1:14" ht="15" customHeight="1" thickTop="1">
      <c r="A13" s="32"/>
      <c r="B13" s="122" t="s">
        <v>31</v>
      </c>
      <c r="C13" s="122"/>
      <c r="D13" s="10"/>
      <c r="E13" s="11"/>
      <c r="F13" s="10"/>
      <c r="G13" s="11"/>
      <c r="H13" s="10"/>
      <c r="I13" s="11"/>
      <c r="J13" s="12"/>
      <c r="K13" s="10"/>
      <c r="L13" s="11"/>
      <c r="M13" s="10"/>
      <c r="N13" s="13"/>
    </row>
    <row r="14" spans="1:14" ht="15" customHeight="1">
      <c r="A14" s="32"/>
      <c r="B14" s="50" t="s">
        <v>19</v>
      </c>
      <c r="C14" s="14" t="s">
        <v>20</v>
      </c>
      <c r="D14" s="10"/>
      <c r="E14" s="11"/>
      <c r="F14" s="10"/>
      <c r="G14" s="11"/>
      <c r="H14" s="10"/>
      <c r="I14" s="11"/>
      <c r="J14" s="15"/>
      <c r="K14" s="10"/>
      <c r="L14" s="11"/>
      <c r="M14" s="10"/>
      <c r="N14" s="13"/>
    </row>
    <row r="15" spans="1:14" ht="15" customHeight="1">
      <c r="A15" s="32"/>
      <c r="B15" s="45" t="s">
        <v>33</v>
      </c>
      <c r="C15" s="51" t="s">
        <v>34</v>
      </c>
      <c r="D15" s="17">
        <v>14740268846.280001</v>
      </c>
      <c r="E15" s="17">
        <f>D15/D30*100</f>
        <v>63.044997421553738</v>
      </c>
      <c r="F15" s="17">
        <v>15294449000</v>
      </c>
      <c r="G15" s="17">
        <f>F15/F30*100</f>
        <v>60.554954383392356</v>
      </c>
      <c r="H15" s="67">
        <v>16073258100</v>
      </c>
      <c r="I15" s="17">
        <f>H15/H30*100</f>
        <v>64.343073745715031</v>
      </c>
      <c r="J15" s="17">
        <f>H15-F15</f>
        <v>778809100</v>
      </c>
      <c r="K15" s="67">
        <v>16066032825</v>
      </c>
      <c r="L15" s="17">
        <f>K15/K30*100</f>
        <v>64.401297441504695</v>
      </c>
      <c r="M15" s="17">
        <f>H15-K15</f>
        <v>7225275</v>
      </c>
      <c r="N15" s="18">
        <f>K15/H15*100</f>
        <v>99.955047850566146</v>
      </c>
    </row>
    <row r="16" spans="1:14" ht="15" customHeight="1">
      <c r="A16" s="32"/>
      <c r="B16" s="45" t="s">
        <v>35</v>
      </c>
      <c r="C16" s="51" t="s">
        <v>36</v>
      </c>
      <c r="D16" s="17">
        <v>2385384469</v>
      </c>
      <c r="E16" s="17">
        <f>D16/D30*100</f>
        <v>10.202429770164766</v>
      </c>
      <c r="F16" s="17">
        <v>2508370000</v>
      </c>
      <c r="G16" s="17">
        <f>F16/F30*100</f>
        <v>9.931330702182855</v>
      </c>
      <c r="H16" s="67">
        <v>2587844000</v>
      </c>
      <c r="I16" s="17">
        <f>H16/H30*100</f>
        <v>10.35943281060149</v>
      </c>
      <c r="J16" s="17">
        <f t="shared" ref="J16:J27" si="0">H16-F16</f>
        <v>79474000</v>
      </c>
      <c r="K16" s="67">
        <v>2578850214</v>
      </c>
      <c r="L16" s="17">
        <f>K16/K30*100</f>
        <v>10.337418172734379</v>
      </c>
      <c r="M16" s="17">
        <f t="shared" ref="M16:M27" si="1">H16-K16</f>
        <v>8993786</v>
      </c>
      <c r="N16" s="18">
        <f t="shared" ref="N16:N30" si="2">K16/H16*100</f>
        <v>99.652460271948385</v>
      </c>
    </row>
    <row r="17" spans="1:14" ht="15" customHeight="1">
      <c r="A17" s="32"/>
      <c r="B17" s="45" t="s">
        <v>37</v>
      </c>
      <c r="C17" s="51" t="s">
        <v>38</v>
      </c>
      <c r="D17" s="17">
        <v>4598913661.79</v>
      </c>
      <c r="E17" s="17">
        <f>D17/D30*100</f>
        <v>19.669824409116565</v>
      </c>
      <c r="F17" s="17">
        <v>4350193000</v>
      </c>
      <c r="G17" s="17">
        <f>F17/F30*100</f>
        <v>17.223617449308097</v>
      </c>
      <c r="H17" s="67">
        <v>4268493000</v>
      </c>
      <c r="I17" s="17">
        <f>H17/H30*100</f>
        <v>17.087261224410277</v>
      </c>
      <c r="J17" s="17">
        <f t="shared" si="0"/>
        <v>-81700000</v>
      </c>
      <c r="K17" s="67">
        <v>4260565040</v>
      </c>
      <c r="L17" s="17">
        <f>K17/K30*100</f>
        <v>17.078635366843674</v>
      </c>
      <c r="M17" s="17">
        <f t="shared" si="1"/>
        <v>7927960</v>
      </c>
      <c r="N17" s="18">
        <f t="shared" si="2"/>
        <v>99.814267939528065</v>
      </c>
    </row>
    <row r="18" spans="1:14" ht="15" customHeight="1">
      <c r="A18" s="32"/>
      <c r="B18" s="45" t="s">
        <v>39</v>
      </c>
      <c r="C18" s="51" t="s">
        <v>40</v>
      </c>
      <c r="D18" s="17">
        <v>0</v>
      </c>
      <c r="E18" s="17">
        <v>0</v>
      </c>
      <c r="F18" s="17">
        <v>0</v>
      </c>
      <c r="G18" s="17">
        <v>0</v>
      </c>
      <c r="H18" s="67">
        <v>0</v>
      </c>
      <c r="I18" s="17">
        <v>0</v>
      </c>
      <c r="J18" s="17">
        <f t="shared" si="0"/>
        <v>0</v>
      </c>
      <c r="K18" s="67">
        <v>0</v>
      </c>
      <c r="L18" s="17">
        <v>0</v>
      </c>
      <c r="M18" s="17">
        <f t="shared" si="1"/>
        <v>0</v>
      </c>
      <c r="N18" s="18"/>
    </row>
    <row r="19" spans="1:14" ht="15" customHeight="1">
      <c r="A19" s="32"/>
      <c r="B19" s="45" t="s">
        <v>41</v>
      </c>
      <c r="C19" s="51" t="s">
        <v>42</v>
      </c>
      <c r="D19" s="17">
        <v>0</v>
      </c>
      <c r="E19" s="17">
        <v>0</v>
      </c>
      <c r="F19" s="17">
        <v>0</v>
      </c>
      <c r="G19" s="17">
        <v>0</v>
      </c>
      <c r="H19" s="67">
        <v>0</v>
      </c>
      <c r="I19" s="17">
        <v>0</v>
      </c>
      <c r="J19" s="17">
        <f t="shared" si="0"/>
        <v>0</v>
      </c>
      <c r="K19" s="67">
        <v>0</v>
      </c>
      <c r="L19" s="17">
        <v>0</v>
      </c>
      <c r="M19" s="17">
        <f t="shared" si="1"/>
        <v>0</v>
      </c>
      <c r="N19" s="18"/>
    </row>
    <row r="20" spans="1:14" ht="15" customHeight="1">
      <c r="A20" s="32"/>
      <c r="B20" s="45" t="s">
        <v>43</v>
      </c>
      <c r="C20" s="51" t="s">
        <v>44</v>
      </c>
      <c r="D20" s="17">
        <v>7957018</v>
      </c>
      <c r="E20" s="17">
        <f>D20/D30</f>
        <v>3.4032634311134566E-4</v>
      </c>
      <c r="F20" s="17">
        <v>10000000</v>
      </c>
      <c r="G20" s="17">
        <f>F20/F30</f>
        <v>3.959276622740208E-4</v>
      </c>
      <c r="H20" s="67">
        <v>6500000</v>
      </c>
      <c r="I20" s="17">
        <f>H20/H30</f>
        <v>2.602023664058177E-4</v>
      </c>
      <c r="J20" s="17">
        <f t="shared" si="0"/>
        <v>-3500000</v>
      </c>
      <c r="K20" s="67">
        <v>6371073</v>
      </c>
      <c r="L20" s="17">
        <f>K20/K30</f>
        <v>2.5538685982022427E-4</v>
      </c>
      <c r="M20" s="17">
        <f t="shared" si="1"/>
        <v>128927</v>
      </c>
      <c r="N20" s="18">
        <f t="shared" si="2"/>
        <v>98.016507692307698</v>
      </c>
    </row>
    <row r="21" spans="1:14" ht="15" customHeight="1">
      <c r="A21" s="32"/>
      <c r="B21" s="45" t="s">
        <v>45</v>
      </c>
      <c r="C21" s="51" t="s">
        <v>46</v>
      </c>
      <c r="D21" s="17">
        <v>793755977.00999999</v>
      </c>
      <c r="E21" s="17">
        <f>D21/D30*100</f>
        <v>3.3949410316601853</v>
      </c>
      <c r="F21" s="17">
        <v>700000000</v>
      </c>
      <c r="G21" s="17">
        <f>F21/F30*100</f>
        <v>2.7714936359181457</v>
      </c>
      <c r="H21" s="67">
        <v>840397725</v>
      </c>
      <c r="I21" s="17">
        <f>H21/H30*100</f>
        <v>3.3642073348779324</v>
      </c>
      <c r="J21" s="17">
        <f t="shared" si="0"/>
        <v>140397725</v>
      </c>
      <c r="K21" s="67">
        <v>834684793</v>
      </c>
      <c r="L21" s="17">
        <f>K21/K30*100</f>
        <v>3.3458654173945881</v>
      </c>
      <c r="M21" s="17">
        <f t="shared" si="1"/>
        <v>5712932</v>
      </c>
      <c r="N21" s="18">
        <f t="shared" si="2"/>
        <v>99.320210915611412</v>
      </c>
    </row>
    <row r="22" spans="1:14" ht="15" customHeight="1">
      <c r="A22" s="32"/>
      <c r="B22" s="52"/>
      <c r="C22" s="53" t="s">
        <v>69</v>
      </c>
      <c r="D22" s="20">
        <v>22526279972.080002</v>
      </c>
      <c r="E22" s="20">
        <f>SUM(E15:E21)</f>
        <v>96.312532958838361</v>
      </c>
      <c r="F22" s="20">
        <v>22863012000</v>
      </c>
      <c r="G22" s="20">
        <f t="shared" ref="G22:M22" si="3">SUM(G15:G21)</f>
        <v>90.481792098463728</v>
      </c>
      <c r="H22" s="20">
        <f t="shared" si="3"/>
        <v>23776492825</v>
      </c>
      <c r="I22" s="20">
        <f t="shared" si="3"/>
        <v>95.154235317971143</v>
      </c>
      <c r="J22" s="20">
        <f t="shared" si="3"/>
        <v>913480825</v>
      </c>
      <c r="K22" s="20">
        <f t="shared" si="3"/>
        <v>23746503945</v>
      </c>
      <c r="L22" s="20">
        <f t="shared" si="3"/>
        <v>95.163471785337151</v>
      </c>
      <c r="M22" s="20">
        <f t="shared" si="3"/>
        <v>29988880</v>
      </c>
      <c r="N22" s="1">
        <f t="shared" si="2"/>
        <v>99.873871726075308</v>
      </c>
    </row>
    <row r="23" spans="1:14" ht="15" customHeight="1">
      <c r="A23" s="32"/>
      <c r="B23" s="45" t="s">
        <v>47</v>
      </c>
      <c r="C23" s="51" t="s">
        <v>48</v>
      </c>
      <c r="D23" s="17">
        <v>7242000</v>
      </c>
      <c r="E23" s="17">
        <f>D23/D30*100</f>
        <v>3.0974460241416639E-2</v>
      </c>
      <c r="F23" s="17">
        <v>700000</v>
      </c>
      <c r="G23" s="17">
        <f>F23/F30*100</f>
        <v>2.7714936359181457E-3</v>
      </c>
      <c r="H23" s="67">
        <v>4390000</v>
      </c>
      <c r="I23" s="17">
        <f>H23/H30*100</f>
        <v>1.7573667515715995E-2</v>
      </c>
      <c r="J23" s="17">
        <f t="shared" si="0"/>
        <v>3690000</v>
      </c>
      <c r="K23" s="67">
        <v>3812000</v>
      </c>
      <c r="L23" s="17">
        <f>K23/K30*100</f>
        <v>1.5280545516190052E-2</v>
      </c>
      <c r="M23" s="17">
        <f t="shared" si="1"/>
        <v>578000</v>
      </c>
      <c r="N23" s="18">
        <f t="shared" si="2"/>
        <v>86.833712984054671</v>
      </c>
    </row>
    <row r="24" spans="1:14" ht="15" customHeight="1">
      <c r="A24" s="32"/>
      <c r="B24" s="45" t="s">
        <v>49</v>
      </c>
      <c r="C24" s="51" t="s">
        <v>50</v>
      </c>
      <c r="D24" s="17">
        <v>729699242</v>
      </c>
      <c r="E24" s="17">
        <f>D24/D30*100</f>
        <v>3.1209666058438081</v>
      </c>
      <c r="F24" s="17">
        <v>693427000</v>
      </c>
      <c r="G24" s="17">
        <f>F24/F30*100</f>
        <v>2.7454693106768744</v>
      </c>
      <c r="H24" s="67">
        <v>1101127000</v>
      </c>
      <c r="I24" s="17">
        <f>H24/H30*100</f>
        <v>4.4079361709744438</v>
      </c>
      <c r="J24" s="17">
        <f t="shared" si="0"/>
        <v>407700000</v>
      </c>
      <c r="K24" s="67">
        <v>1095600772</v>
      </c>
      <c r="L24" s="17">
        <f>K24/K30*100</f>
        <v>4.3917569423187199</v>
      </c>
      <c r="M24" s="17">
        <f t="shared" si="1"/>
        <v>5526228</v>
      </c>
      <c r="N24" s="18">
        <f t="shared" si="2"/>
        <v>99.498129825170039</v>
      </c>
    </row>
    <row r="25" spans="1:14" ht="15" customHeight="1">
      <c r="A25" s="32"/>
      <c r="B25" s="52"/>
      <c r="C25" s="53" t="s">
        <v>70</v>
      </c>
      <c r="D25" s="20">
        <v>736941242</v>
      </c>
      <c r="E25" s="20">
        <f>SUM(E23:E24)</f>
        <v>3.1519410660852247</v>
      </c>
      <c r="F25" s="20">
        <v>694127000</v>
      </c>
      <c r="G25" s="20">
        <f t="shared" ref="G25:M25" si="4">SUM(G23:G24)</f>
        <v>2.7482408043127924</v>
      </c>
      <c r="H25" s="20">
        <f t="shared" si="4"/>
        <v>1105517000</v>
      </c>
      <c r="I25" s="20">
        <f t="shared" si="4"/>
        <v>4.4255098384901599</v>
      </c>
      <c r="J25" s="20">
        <f t="shared" si="4"/>
        <v>411390000</v>
      </c>
      <c r="K25" s="20">
        <f t="shared" si="4"/>
        <v>1099412772</v>
      </c>
      <c r="L25" s="20">
        <f t="shared" si="4"/>
        <v>4.4070374878349101</v>
      </c>
      <c r="M25" s="20">
        <f t="shared" si="4"/>
        <v>6104228</v>
      </c>
      <c r="N25" s="1">
        <f t="shared" si="2"/>
        <v>99.447839517619357</v>
      </c>
    </row>
    <row r="26" spans="1:14" ht="15" customHeight="1">
      <c r="A26" s="32"/>
      <c r="B26" s="45" t="s">
        <v>47</v>
      </c>
      <c r="C26" s="51" t="s">
        <v>48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f t="shared" si="0"/>
        <v>0</v>
      </c>
      <c r="K26" s="17">
        <v>0</v>
      </c>
      <c r="L26" s="17">
        <v>0</v>
      </c>
      <c r="M26" s="17">
        <f t="shared" si="1"/>
        <v>0</v>
      </c>
      <c r="N26" s="18"/>
    </row>
    <row r="27" spans="1:14" ht="15" customHeight="1">
      <c r="A27" s="32"/>
      <c r="B27" s="45" t="s">
        <v>49</v>
      </c>
      <c r="C27" s="51" t="s">
        <v>50</v>
      </c>
      <c r="D27" s="17">
        <v>117331485</v>
      </c>
      <c r="E27" s="17">
        <f>D27/D30*100</f>
        <v>0.50183366710837785</v>
      </c>
      <c r="F27" s="17">
        <v>1700000000</v>
      </c>
      <c r="G27" s="17">
        <f>F27/F30*100</f>
        <v>6.730770258658354</v>
      </c>
      <c r="H27" s="67">
        <v>98547000</v>
      </c>
      <c r="I27" s="17">
        <f>H27/H30*100</f>
        <v>0.39449480926452485</v>
      </c>
      <c r="J27" s="17">
        <f t="shared" si="0"/>
        <v>-1601453000</v>
      </c>
      <c r="K27" s="67">
        <v>100836630</v>
      </c>
      <c r="L27" s="17">
        <f>K27/K30*100</f>
        <v>0.40420742770572277</v>
      </c>
      <c r="M27" s="17">
        <f t="shared" si="1"/>
        <v>-2289630</v>
      </c>
      <c r="N27" s="18">
        <f t="shared" si="2"/>
        <v>102.32338883984291</v>
      </c>
    </row>
    <row r="28" spans="1:14" ht="15" customHeight="1">
      <c r="A28" s="32"/>
      <c r="B28" s="52"/>
      <c r="C28" s="53" t="s">
        <v>71</v>
      </c>
      <c r="D28" s="20">
        <v>117331485</v>
      </c>
      <c r="E28" s="20">
        <f>SUM(E26:E27)</f>
        <v>0.50183366710837785</v>
      </c>
      <c r="F28" s="20">
        <v>1700000000</v>
      </c>
      <c r="G28" s="20">
        <f t="shared" ref="G28:M28" si="5">SUM(G26:G27)</f>
        <v>6.730770258658354</v>
      </c>
      <c r="H28" s="20">
        <f t="shared" si="5"/>
        <v>98547000</v>
      </c>
      <c r="I28" s="20">
        <f t="shared" si="5"/>
        <v>0.39449480926452485</v>
      </c>
      <c r="J28" s="20">
        <f t="shared" si="5"/>
        <v>-1601453000</v>
      </c>
      <c r="K28" s="20">
        <f t="shared" si="5"/>
        <v>100836630</v>
      </c>
      <c r="L28" s="20">
        <f t="shared" si="5"/>
        <v>0.40420742770572277</v>
      </c>
      <c r="M28" s="20">
        <f t="shared" si="5"/>
        <v>-2289630</v>
      </c>
      <c r="N28" s="1">
        <f t="shared" si="2"/>
        <v>102.32338883984291</v>
      </c>
    </row>
    <row r="29" spans="1:14" ht="15" customHeight="1">
      <c r="A29" s="32"/>
      <c r="B29" s="54"/>
      <c r="C29" s="55" t="s">
        <v>72</v>
      </c>
      <c r="D29" s="57">
        <v>854272727</v>
      </c>
      <c r="E29" s="57">
        <f>E25+E28</f>
        <v>3.6537747331936026</v>
      </c>
      <c r="F29" s="57">
        <v>2394127000</v>
      </c>
      <c r="G29" s="57">
        <f t="shared" ref="G29:M29" si="6">G25+G28</f>
        <v>9.4790110629711464</v>
      </c>
      <c r="H29" s="57">
        <f t="shared" si="6"/>
        <v>1204064000</v>
      </c>
      <c r="I29" s="57">
        <f t="shared" si="6"/>
        <v>4.8200046477546845</v>
      </c>
      <c r="J29" s="57">
        <f t="shared" si="6"/>
        <v>-1190063000</v>
      </c>
      <c r="K29" s="57">
        <f t="shared" si="6"/>
        <v>1200249402</v>
      </c>
      <c r="L29" s="57">
        <f t="shared" si="6"/>
        <v>4.8112449155406329</v>
      </c>
      <c r="M29" s="57">
        <f t="shared" si="6"/>
        <v>3814598</v>
      </c>
      <c r="N29" s="64">
        <f t="shared" si="2"/>
        <v>99.683189763999252</v>
      </c>
    </row>
    <row r="30" spans="1:14" ht="15" customHeight="1">
      <c r="A30" s="32"/>
      <c r="B30" s="54"/>
      <c r="C30" s="55" t="s">
        <v>73</v>
      </c>
      <c r="D30" s="57">
        <v>23380552699.080002</v>
      </c>
      <c r="E30" s="57">
        <f>E22+E29</f>
        <v>99.966307692031961</v>
      </c>
      <c r="F30" s="57">
        <v>25257139000</v>
      </c>
      <c r="G30" s="57">
        <f t="shared" ref="G30:M30" si="7">G22+G29</f>
        <v>99.960803161434882</v>
      </c>
      <c r="H30" s="57">
        <f t="shared" si="7"/>
        <v>24980556825</v>
      </c>
      <c r="I30" s="57">
        <f t="shared" si="7"/>
        <v>99.974239965725829</v>
      </c>
      <c r="J30" s="57">
        <f t="shared" si="7"/>
        <v>-276582175</v>
      </c>
      <c r="K30" s="57">
        <f t="shared" si="7"/>
        <v>24946753347</v>
      </c>
      <c r="L30" s="57">
        <f t="shared" si="7"/>
        <v>99.974716700877778</v>
      </c>
      <c r="M30" s="57">
        <f t="shared" si="7"/>
        <v>33803478</v>
      </c>
      <c r="N30" s="64">
        <f t="shared" si="2"/>
        <v>99.864680846640823</v>
      </c>
    </row>
    <row r="31" spans="1:14" ht="15" customHeight="1">
      <c r="A31" s="32"/>
      <c r="B31" s="52"/>
      <c r="C31" s="53" t="s">
        <v>74</v>
      </c>
      <c r="D31" s="20">
        <v>132495237</v>
      </c>
      <c r="E31" s="20"/>
      <c r="F31" s="20"/>
      <c r="G31" s="20"/>
      <c r="H31" s="20"/>
      <c r="I31" s="20"/>
      <c r="J31" s="20"/>
      <c r="K31" s="74">
        <v>206820383</v>
      </c>
      <c r="L31" s="20"/>
      <c r="M31" s="20"/>
      <c r="N31" s="1"/>
    </row>
    <row r="32" spans="1:14" ht="15" customHeight="1">
      <c r="A32" s="32"/>
      <c r="B32" s="52"/>
      <c r="C32" s="53" t="s">
        <v>75</v>
      </c>
      <c r="D32" s="20">
        <v>20492398</v>
      </c>
      <c r="E32" s="20"/>
      <c r="F32" s="20"/>
      <c r="G32" s="20"/>
      <c r="H32" s="20"/>
      <c r="I32" s="20"/>
      <c r="J32" s="20"/>
      <c r="K32" s="74">
        <v>57365272</v>
      </c>
      <c r="L32" s="20"/>
      <c r="M32" s="20"/>
      <c r="N32" s="1"/>
    </row>
    <row r="33" spans="1:14" ht="15" customHeight="1" thickBot="1">
      <c r="A33" s="32"/>
      <c r="B33" s="54"/>
      <c r="C33" s="55" t="s">
        <v>76</v>
      </c>
      <c r="D33" s="57">
        <v>23533540334.080002</v>
      </c>
      <c r="E33" s="57"/>
      <c r="F33" s="57"/>
      <c r="G33" s="57"/>
      <c r="H33" s="57"/>
      <c r="I33" s="57"/>
      <c r="J33" s="57"/>
      <c r="K33" s="57">
        <f>K30+K31+K32</f>
        <v>25210939002</v>
      </c>
      <c r="L33" s="57"/>
      <c r="M33" s="57"/>
      <c r="N33" s="58"/>
    </row>
    <row r="34" spans="1:14" ht="15" customHeight="1" thickTop="1">
      <c r="A34" s="32"/>
      <c r="B34" s="127" t="s">
        <v>77</v>
      </c>
      <c r="C34" s="127"/>
      <c r="D34" s="21"/>
      <c r="E34" s="22"/>
      <c r="F34" s="21"/>
      <c r="G34" s="22"/>
      <c r="H34" s="21"/>
      <c r="I34" s="22"/>
      <c r="J34" s="23"/>
      <c r="K34" s="21"/>
      <c r="L34" s="22"/>
      <c r="M34" s="21"/>
      <c r="N34" s="24"/>
    </row>
    <row r="35" spans="1:14" ht="15" customHeight="1">
      <c r="A35" s="32"/>
      <c r="B35" s="44" t="s">
        <v>32</v>
      </c>
      <c r="C35" s="14" t="s">
        <v>20</v>
      </c>
      <c r="D35" s="10"/>
      <c r="E35" s="11"/>
      <c r="F35" s="10"/>
      <c r="G35" s="11"/>
      <c r="H35" s="10"/>
      <c r="I35" s="11"/>
      <c r="J35" s="15"/>
      <c r="K35" s="10"/>
      <c r="L35" s="11"/>
      <c r="M35" s="10"/>
      <c r="N35" s="13"/>
    </row>
    <row r="36" spans="1:14" ht="15" customHeight="1">
      <c r="A36" s="32"/>
      <c r="B36" s="85"/>
      <c r="C36" s="75" t="s">
        <v>78</v>
      </c>
      <c r="D36" s="76">
        <v>22526279972.080002</v>
      </c>
      <c r="E36" s="76">
        <v>96.3</v>
      </c>
      <c r="F36" s="76">
        <v>22863012000</v>
      </c>
      <c r="G36" s="76">
        <f t="shared" ref="G36:M36" si="8">SUM(G38:G51)</f>
        <v>90.520988937028847</v>
      </c>
      <c r="H36" s="76">
        <f t="shared" si="8"/>
        <v>23776492825</v>
      </c>
      <c r="I36" s="76">
        <f t="shared" si="8"/>
        <v>95.179995352245314</v>
      </c>
      <c r="J36" s="76">
        <f t="shared" si="8"/>
        <v>913480825</v>
      </c>
      <c r="K36" s="76">
        <f t="shared" si="8"/>
        <v>23746503945</v>
      </c>
      <c r="L36" s="76">
        <f t="shared" si="8"/>
        <v>95.188755084459359</v>
      </c>
      <c r="M36" s="76">
        <f t="shared" si="8"/>
        <v>29988880</v>
      </c>
      <c r="N36" s="86">
        <f>K36/H36*100</f>
        <v>99.873871726075308</v>
      </c>
    </row>
    <row r="37" spans="1:14" ht="15" customHeight="1">
      <c r="A37" s="32"/>
      <c r="B37" s="85" t="s">
        <v>79</v>
      </c>
      <c r="C37" s="77" t="s">
        <v>80</v>
      </c>
      <c r="D37" s="67"/>
      <c r="E37" s="67"/>
      <c r="F37" s="67"/>
      <c r="G37" s="67"/>
      <c r="H37" s="67"/>
      <c r="I37" s="67"/>
      <c r="J37" s="67"/>
      <c r="K37" s="68"/>
      <c r="L37" s="67"/>
      <c r="M37" s="67"/>
      <c r="N37" s="87"/>
    </row>
    <row r="38" spans="1:14" ht="15" customHeight="1">
      <c r="A38" s="32"/>
      <c r="B38" s="85" t="s">
        <v>122</v>
      </c>
      <c r="C38" s="77" t="s">
        <v>123</v>
      </c>
      <c r="D38" s="67">
        <v>11588880251</v>
      </c>
      <c r="E38" s="67">
        <v>49.6</v>
      </c>
      <c r="F38" s="67">
        <v>11195057300</v>
      </c>
      <c r="G38" s="70">
        <f>F38/F30*100</f>
        <v>44.324328658127115</v>
      </c>
      <c r="H38" s="67">
        <f>F38+J38</f>
        <v>12235726100</v>
      </c>
      <c r="I38" s="70">
        <f>H38/H30*100</f>
        <v>48.980998244821947</v>
      </c>
      <c r="J38" s="67">
        <v>1040668800</v>
      </c>
      <c r="K38" s="67">
        <v>12227844727</v>
      </c>
      <c r="L38" s="70">
        <f>K38/K30*100</f>
        <v>49.015775948538305</v>
      </c>
      <c r="M38" s="67">
        <f>H38-K38</f>
        <v>7881373</v>
      </c>
      <c r="N38" s="88">
        <f t="shared" ref="N38:N51" si="9">K38/H38*100</f>
        <v>99.935587206385733</v>
      </c>
    </row>
    <row r="39" spans="1:14" ht="15" customHeight="1">
      <c r="A39" s="32"/>
      <c r="B39" s="85" t="s">
        <v>124</v>
      </c>
      <c r="C39" s="77" t="s">
        <v>125</v>
      </c>
      <c r="D39" s="67">
        <v>403346602</v>
      </c>
      <c r="E39" s="67">
        <v>1.7</v>
      </c>
      <c r="F39" s="67">
        <v>469800000</v>
      </c>
      <c r="G39" s="70">
        <f>F39/F30*100</f>
        <v>1.86006815736335</v>
      </c>
      <c r="H39" s="67">
        <f t="shared" ref="H39:H51" si="10">F39+J39</f>
        <v>486920000</v>
      </c>
      <c r="I39" s="70">
        <f>H39/H30*100</f>
        <v>1.9491959423126271</v>
      </c>
      <c r="J39" s="67">
        <v>17120000</v>
      </c>
      <c r="K39" s="67">
        <v>484304453</v>
      </c>
      <c r="L39" s="70">
        <f>K39/K30*100</f>
        <v>1.9413526332004265</v>
      </c>
      <c r="M39" s="67">
        <f t="shared" ref="M39:M51" si="11">H39-K39</f>
        <v>2615547</v>
      </c>
      <c r="N39" s="88">
        <f t="shared" si="9"/>
        <v>99.46283845395547</v>
      </c>
    </row>
    <row r="40" spans="1:14" ht="15" customHeight="1">
      <c r="A40" s="32"/>
      <c r="B40" s="85" t="s">
        <v>126</v>
      </c>
      <c r="C40" s="77" t="s">
        <v>127</v>
      </c>
      <c r="D40" s="67">
        <v>145881784</v>
      </c>
      <c r="E40" s="67">
        <v>0.6</v>
      </c>
      <c r="F40" s="67">
        <v>159850000</v>
      </c>
      <c r="G40" s="70">
        <f>F40/F30*100</f>
        <v>0.63289036814502231</v>
      </c>
      <c r="H40" s="67">
        <f t="shared" si="10"/>
        <v>171823900</v>
      </c>
      <c r="I40" s="70">
        <f>H40/H30*100</f>
        <v>0.6878305443857935</v>
      </c>
      <c r="J40" s="67">
        <v>11973900</v>
      </c>
      <c r="K40" s="67">
        <v>171537388</v>
      </c>
      <c r="L40" s="70">
        <f>K40/K30*100</f>
        <v>0.68761407792821438</v>
      </c>
      <c r="M40" s="67">
        <f t="shared" si="11"/>
        <v>286512</v>
      </c>
      <c r="N40" s="88">
        <f t="shared" si="9"/>
        <v>99.833252533553249</v>
      </c>
    </row>
    <row r="41" spans="1:14" ht="15" customHeight="1">
      <c r="A41" s="32"/>
      <c r="B41" s="85" t="s">
        <v>128</v>
      </c>
      <c r="C41" s="77" t="s">
        <v>129</v>
      </c>
      <c r="D41" s="67">
        <v>286743416.27999997</v>
      </c>
      <c r="E41" s="67">
        <v>1.2</v>
      </c>
      <c r="F41" s="67">
        <v>355806000</v>
      </c>
      <c r="G41" s="70">
        <f>F41/F30*100</f>
        <v>1.4087343780307027</v>
      </c>
      <c r="H41" s="67">
        <f t="shared" si="10"/>
        <v>323675525</v>
      </c>
      <c r="I41" s="70">
        <f>H41/H30*100</f>
        <v>1.2957098085022369</v>
      </c>
      <c r="J41" s="67">
        <v>-32130475</v>
      </c>
      <c r="K41" s="67">
        <v>323549086</v>
      </c>
      <c r="L41" s="70">
        <f>K41/K30*100</f>
        <v>1.2969586923779353</v>
      </c>
      <c r="M41" s="67">
        <f t="shared" si="11"/>
        <v>126439</v>
      </c>
      <c r="N41" s="88">
        <f t="shared" si="9"/>
        <v>99.960936496511437</v>
      </c>
    </row>
    <row r="42" spans="1:14" ht="15" customHeight="1">
      <c r="A42" s="32"/>
      <c r="B42" s="85" t="s">
        <v>130</v>
      </c>
      <c r="C42" s="77" t="s">
        <v>131</v>
      </c>
      <c r="D42" s="67">
        <v>392239933</v>
      </c>
      <c r="E42" s="67">
        <v>1.7</v>
      </c>
      <c r="F42" s="67">
        <v>381100000</v>
      </c>
      <c r="G42" s="70">
        <f>F42/F30*100</f>
        <v>1.5088803209262933</v>
      </c>
      <c r="H42" s="67">
        <f t="shared" si="10"/>
        <v>411112400</v>
      </c>
      <c r="I42" s="70">
        <f>H42/H30*100</f>
        <v>1.6457295282888473</v>
      </c>
      <c r="J42" s="67">
        <v>30012400</v>
      </c>
      <c r="K42" s="67">
        <v>410785775</v>
      </c>
      <c r="L42" s="70">
        <f>K42/K30*100</f>
        <v>1.6466502445673941</v>
      </c>
      <c r="M42" s="67">
        <f t="shared" si="11"/>
        <v>326625</v>
      </c>
      <c r="N42" s="88">
        <f t="shared" si="9"/>
        <v>99.920550924759269</v>
      </c>
    </row>
    <row r="43" spans="1:14" ht="15" customHeight="1">
      <c r="A43" s="32"/>
      <c r="B43" s="85" t="s">
        <v>132</v>
      </c>
      <c r="C43" s="77" t="s">
        <v>133</v>
      </c>
      <c r="D43" s="67">
        <v>1256964687</v>
      </c>
      <c r="E43" s="67">
        <v>5.4</v>
      </c>
      <c r="F43" s="67">
        <v>1288080000</v>
      </c>
      <c r="G43" s="70">
        <f>F43/F30*100</f>
        <v>5.0998650322192072</v>
      </c>
      <c r="H43" s="67">
        <f t="shared" si="10"/>
        <v>1305619500</v>
      </c>
      <c r="I43" s="70">
        <f>H43/H30*100</f>
        <v>5.2265428234704689</v>
      </c>
      <c r="J43" s="67">
        <v>17539500</v>
      </c>
      <c r="K43" s="67">
        <v>1303352705</v>
      </c>
      <c r="L43" s="70">
        <f>K43/K30*100</f>
        <v>5.2245383873037579</v>
      </c>
      <c r="M43" s="67">
        <f t="shared" si="11"/>
        <v>2266795</v>
      </c>
      <c r="N43" s="88">
        <f t="shared" si="9"/>
        <v>99.826381652541187</v>
      </c>
    </row>
    <row r="44" spans="1:14" ht="15" customHeight="1">
      <c r="A44" s="32"/>
      <c r="B44" s="85" t="s">
        <v>134</v>
      </c>
      <c r="C44" s="77" t="s">
        <v>135</v>
      </c>
      <c r="D44" s="67">
        <v>395319460</v>
      </c>
      <c r="E44" s="67">
        <v>1.7</v>
      </c>
      <c r="F44" s="67">
        <v>410600000</v>
      </c>
      <c r="G44" s="70">
        <f>F44/F30*100</f>
        <v>1.6256789812971295</v>
      </c>
      <c r="H44" s="67">
        <f t="shared" si="10"/>
        <v>426202000</v>
      </c>
      <c r="I44" s="70">
        <f>H44/H30*100</f>
        <v>1.7061349071829588</v>
      </c>
      <c r="J44" s="67">
        <v>15602000</v>
      </c>
      <c r="K44" s="67">
        <v>425414445</v>
      </c>
      <c r="L44" s="70">
        <f>K44/K30*100</f>
        <v>1.705289819010291</v>
      </c>
      <c r="M44" s="67">
        <f t="shared" si="11"/>
        <v>787555</v>
      </c>
      <c r="N44" s="88">
        <f t="shared" si="9"/>
        <v>99.815215555065436</v>
      </c>
    </row>
    <row r="45" spans="1:14" ht="15" customHeight="1">
      <c r="A45" s="32"/>
      <c r="B45" s="85" t="s">
        <v>136</v>
      </c>
      <c r="C45" s="77" t="s">
        <v>137</v>
      </c>
      <c r="D45" s="67">
        <v>161456069</v>
      </c>
      <c r="E45" s="67">
        <v>0.7</v>
      </c>
      <c r="F45" s="67">
        <v>166540000</v>
      </c>
      <c r="G45" s="70">
        <f>F45/F30*100</f>
        <v>0.6593779287511542</v>
      </c>
      <c r="H45" s="67">
        <f t="shared" si="10"/>
        <v>175524000</v>
      </c>
      <c r="I45" s="70">
        <f>H45/H30*100</f>
        <v>0.70264246401561148</v>
      </c>
      <c r="J45" s="67">
        <v>8984000</v>
      </c>
      <c r="K45" s="67">
        <v>175524000</v>
      </c>
      <c r="L45" s="70">
        <f>K45/K30*100</f>
        <v>0.70359456222028927</v>
      </c>
      <c r="M45" s="67">
        <f t="shared" si="11"/>
        <v>0</v>
      </c>
      <c r="N45" s="88">
        <f t="shared" si="9"/>
        <v>100</v>
      </c>
    </row>
    <row r="46" spans="1:14" ht="15" customHeight="1">
      <c r="A46" s="32"/>
      <c r="B46" s="85" t="s">
        <v>138</v>
      </c>
      <c r="C46" s="77" t="s">
        <v>139</v>
      </c>
      <c r="D46" s="67">
        <v>3049360735</v>
      </c>
      <c r="E46" s="67">
        <v>13</v>
      </c>
      <c r="F46" s="67">
        <v>3295907000</v>
      </c>
      <c r="G46" s="70">
        <f>F46/F30*100</f>
        <v>13.049407535825811</v>
      </c>
      <c r="H46" s="67">
        <f t="shared" si="10"/>
        <v>3445071600</v>
      </c>
      <c r="I46" s="70">
        <f>H46/H30*100</f>
        <v>13.791012042422718</v>
      </c>
      <c r="J46" s="67">
        <v>149164600</v>
      </c>
      <c r="K46" s="67">
        <v>3439579042</v>
      </c>
      <c r="L46" s="70">
        <f>K46/K30*100</f>
        <v>13.787682084946058</v>
      </c>
      <c r="M46" s="67">
        <f t="shared" si="11"/>
        <v>5492558</v>
      </c>
      <c r="N46" s="88">
        <f t="shared" si="9"/>
        <v>99.840567667737304</v>
      </c>
    </row>
    <row r="47" spans="1:14" ht="15" customHeight="1">
      <c r="A47" s="32"/>
      <c r="B47" s="85" t="s">
        <v>140</v>
      </c>
      <c r="C47" s="77" t="s">
        <v>141</v>
      </c>
      <c r="D47" s="67">
        <v>86820650</v>
      </c>
      <c r="E47" s="67">
        <v>0.4</v>
      </c>
      <c r="F47" s="67">
        <v>89400000</v>
      </c>
      <c r="G47" s="70">
        <f>F47/F30*100</f>
        <v>0.35395933007297459</v>
      </c>
      <c r="H47" s="67">
        <f t="shared" si="10"/>
        <v>95018000</v>
      </c>
      <c r="I47" s="70">
        <f>H47/H30*100</f>
        <v>0.38036782232535365</v>
      </c>
      <c r="J47" s="67">
        <v>5618000</v>
      </c>
      <c r="K47" s="67">
        <v>94090772</v>
      </c>
      <c r="L47" s="70">
        <f>K47/K30*100</f>
        <v>0.37716640194109663</v>
      </c>
      <c r="M47" s="67">
        <f t="shared" si="11"/>
        <v>927228</v>
      </c>
      <c r="N47" s="88">
        <f t="shared" si="9"/>
        <v>99.024155423182975</v>
      </c>
    </row>
    <row r="48" spans="1:14" ht="15" customHeight="1">
      <c r="A48" s="32"/>
      <c r="B48" s="85" t="s">
        <v>142</v>
      </c>
      <c r="C48" s="77" t="s">
        <v>143</v>
      </c>
      <c r="D48" s="67">
        <v>219367626</v>
      </c>
      <c r="E48" s="67">
        <v>0.9</v>
      </c>
      <c r="F48" s="67">
        <v>214758000</v>
      </c>
      <c r="G48" s="70">
        <f>F48/F30*100</f>
        <v>0.85028632894644174</v>
      </c>
      <c r="H48" s="67">
        <f t="shared" si="10"/>
        <v>254746520</v>
      </c>
      <c r="I48" s="70">
        <f>H48/H30*100</f>
        <v>1.0197791898099533</v>
      </c>
      <c r="J48" s="67">
        <v>39988520</v>
      </c>
      <c r="K48" s="67">
        <v>254376394</v>
      </c>
      <c r="L48" s="70">
        <f>K48/K30*100</f>
        <v>1.0196773522458797</v>
      </c>
      <c r="M48" s="67">
        <f t="shared" si="11"/>
        <v>370126</v>
      </c>
      <c r="N48" s="88">
        <f t="shared" si="9"/>
        <v>99.854708123196346</v>
      </c>
    </row>
    <row r="49" spans="1:14" ht="15" customHeight="1">
      <c r="A49" s="32"/>
      <c r="B49" s="85" t="s">
        <v>144</v>
      </c>
      <c r="C49" s="77" t="s">
        <v>145</v>
      </c>
      <c r="D49" s="67">
        <v>657566669.26999998</v>
      </c>
      <c r="E49" s="67">
        <v>2.8</v>
      </c>
      <c r="F49" s="67">
        <v>542842000</v>
      </c>
      <c r="G49" s="70">
        <f>F49/F30*100</f>
        <v>2.1492616404415399</v>
      </c>
      <c r="H49" s="67">
        <f t="shared" si="10"/>
        <v>673531480</v>
      </c>
      <c r="I49" s="70">
        <f>H49/H30*100</f>
        <v>2.6962228453048103</v>
      </c>
      <c r="J49" s="67">
        <v>130689480</v>
      </c>
      <c r="K49" s="67">
        <v>667819777</v>
      </c>
      <c r="L49" s="70">
        <f>K49/K30*100</f>
        <v>2.6769807185363037</v>
      </c>
      <c r="M49" s="67">
        <f t="shared" si="11"/>
        <v>5711703</v>
      </c>
      <c r="N49" s="88">
        <f t="shared" si="9"/>
        <v>99.151976831134903</v>
      </c>
    </row>
    <row r="50" spans="1:14" ht="15" customHeight="1">
      <c r="A50" s="32"/>
      <c r="B50" s="85" t="s">
        <v>146</v>
      </c>
      <c r="C50" s="77" t="s">
        <v>147</v>
      </c>
      <c r="D50" s="67">
        <v>3673373289.5300002</v>
      </c>
      <c r="E50" s="67">
        <v>15.7</v>
      </c>
      <c r="F50" s="67">
        <v>4027924700</v>
      </c>
      <c r="G50" s="70">
        <f>F50/F30*100</f>
        <v>15.947668102867866</v>
      </c>
      <c r="H50" s="67">
        <f t="shared" si="10"/>
        <v>3529314800</v>
      </c>
      <c r="I50" s="70">
        <f>H50/H30*100</f>
        <v>14.128247119247311</v>
      </c>
      <c r="J50" s="67">
        <v>-498609900</v>
      </c>
      <c r="K50" s="78">
        <v>3526737407</v>
      </c>
      <c r="L50" s="70">
        <f>K50/K30*100</f>
        <v>14.137059672432734</v>
      </c>
      <c r="M50" s="67">
        <f t="shared" si="11"/>
        <v>2577393</v>
      </c>
      <c r="N50" s="88">
        <f t="shared" si="9"/>
        <v>99.926971858673525</v>
      </c>
    </row>
    <row r="51" spans="1:14" ht="15" customHeight="1">
      <c r="A51" s="32"/>
      <c r="B51" s="85" t="s">
        <v>148</v>
      </c>
      <c r="C51" s="77" t="s">
        <v>149</v>
      </c>
      <c r="D51" s="67">
        <v>208958800</v>
      </c>
      <c r="E51" s="67">
        <v>0.9</v>
      </c>
      <c r="F51" s="67">
        <v>265347000</v>
      </c>
      <c r="G51" s="70">
        <f>F51/F30*100</f>
        <v>1.050582174014246</v>
      </c>
      <c r="H51" s="67">
        <f t="shared" si="10"/>
        <v>242207000</v>
      </c>
      <c r="I51" s="70">
        <f>H51/H30*100</f>
        <v>0.96958207015467524</v>
      </c>
      <c r="J51" s="67">
        <v>-23140000</v>
      </c>
      <c r="K51" s="67">
        <v>241587974</v>
      </c>
      <c r="L51" s="70">
        <f>K51/K30*100</f>
        <v>0.96841448921068696</v>
      </c>
      <c r="M51" s="67">
        <f t="shared" si="11"/>
        <v>619026</v>
      </c>
      <c r="N51" s="88">
        <f t="shared" si="9"/>
        <v>99.744422745833106</v>
      </c>
    </row>
    <row r="52" spans="1:14" ht="17.25" customHeight="1">
      <c r="A52" s="32"/>
      <c r="B52" s="85"/>
      <c r="C52" s="75" t="s">
        <v>82</v>
      </c>
      <c r="D52" s="76">
        <v>854272727</v>
      </c>
      <c r="E52" s="76">
        <v>3.7</v>
      </c>
      <c r="F52" s="76">
        <v>2394127000</v>
      </c>
      <c r="G52" s="76">
        <f t="shared" ref="G52:M52" si="12">G119+G129</f>
        <v>9.4790110629711464</v>
      </c>
      <c r="H52" s="76">
        <f t="shared" si="12"/>
        <v>1204064000</v>
      </c>
      <c r="I52" s="76">
        <f t="shared" si="12"/>
        <v>4.8200046477546845</v>
      </c>
      <c r="J52" s="76">
        <f t="shared" si="12"/>
        <v>-1190063000</v>
      </c>
      <c r="K52" s="76">
        <f t="shared" si="12"/>
        <v>1200249402</v>
      </c>
      <c r="L52" s="76">
        <f t="shared" si="12"/>
        <v>4.8112449155406321</v>
      </c>
      <c r="M52" s="76">
        <f t="shared" si="12"/>
        <v>3814598</v>
      </c>
      <c r="N52" s="86">
        <f>K52/H52*100</f>
        <v>99.683189763999252</v>
      </c>
    </row>
    <row r="53" spans="1:14" ht="15" customHeight="1">
      <c r="A53" s="32"/>
      <c r="B53" s="85" t="s">
        <v>79</v>
      </c>
      <c r="C53" s="77" t="s">
        <v>80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87"/>
    </row>
    <row r="54" spans="1:14" ht="15" customHeight="1">
      <c r="A54" s="32"/>
      <c r="B54" s="85" t="s">
        <v>150</v>
      </c>
      <c r="C54" s="77" t="s">
        <v>151</v>
      </c>
      <c r="D54" s="67">
        <v>0</v>
      </c>
      <c r="E54" s="67">
        <v>0</v>
      </c>
      <c r="F54" s="67">
        <v>5000000</v>
      </c>
      <c r="G54" s="70">
        <f>F54/F30*100</f>
        <v>1.9796383113701039E-2</v>
      </c>
      <c r="H54" s="67">
        <f>F54+J54</f>
        <v>3500000</v>
      </c>
      <c r="I54" s="70">
        <f>H54/H30*100</f>
        <v>1.4010896652620952E-2</v>
      </c>
      <c r="J54" s="67">
        <v>-1500000</v>
      </c>
      <c r="K54" s="67">
        <v>2865309</v>
      </c>
      <c r="L54" s="70">
        <f>K54/K30*100</f>
        <v>1.1485699001167103E-2</v>
      </c>
      <c r="M54" s="67">
        <f t="shared" ref="M54:M115" si="13">H54-K54</f>
        <v>634691</v>
      </c>
      <c r="N54" s="88">
        <f t="shared" ref="N54:N118" si="14">K54/H54*100</f>
        <v>81.865971428571427</v>
      </c>
    </row>
    <row r="55" spans="1:14" ht="15" customHeight="1">
      <c r="A55" s="32"/>
      <c r="B55" s="85" t="s">
        <v>152</v>
      </c>
      <c r="C55" s="77" t="s">
        <v>153</v>
      </c>
      <c r="D55" s="67">
        <v>3320000</v>
      </c>
      <c r="E55" s="67">
        <v>0</v>
      </c>
      <c r="F55" s="67">
        <v>0</v>
      </c>
      <c r="G55" s="70">
        <f>F55/F30*100</f>
        <v>0</v>
      </c>
      <c r="H55" s="67">
        <f t="shared" ref="H55:H118" si="15">F55+J55</f>
        <v>0</v>
      </c>
      <c r="I55" s="70">
        <f>H55/H30*100</f>
        <v>0</v>
      </c>
      <c r="J55" s="67">
        <v>0</v>
      </c>
      <c r="K55" s="67"/>
      <c r="L55" s="70">
        <f>K55/K30*100</f>
        <v>0</v>
      </c>
      <c r="M55" s="67">
        <f t="shared" si="13"/>
        <v>0</v>
      </c>
      <c r="N55" s="88"/>
    </row>
    <row r="56" spans="1:14" ht="15" customHeight="1">
      <c r="A56" s="32"/>
      <c r="B56" s="85" t="s">
        <v>154</v>
      </c>
      <c r="C56" s="77" t="s">
        <v>330</v>
      </c>
      <c r="D56" s="67">
        <v>0</v>
      </c>
      <c r="E56" s="67">
        <v>0</v>
      </c>
      <c r="F56" s="67">
        <v>578000</v>
      </c>
      <c r="G56" s="70">
        <f>F56/F30*100</f>
        <v>2.2884618879438403E-3</v>
      </c>
      <c r="H56" s="67">
        <f t="shared" si="15"/>
        <v>578000</v>
      </c>
      <c r="I56" s="70">
        <f>H56/H30*100</f>
        <v>2.3137995043471175E-3</v>
      </c>
      <c r="J56" s="67">
        <v>0</v>
      </c>
      <c r="K56" s="67">
        <v>0</v>
      </c>
      <c r="L56" s="70">
        <f>K56/K30*100</f>
        <v>0</v>
      </c>
      <c r="M56" s="67">
        <f t="shared" si="13"/>
        <v>578000</v>
      </c>
      <c r="N56" s="88">
        <f t="shared" si="14"/>
        <v>0</v>
      </c>
    </row>
    <row r="57" spans="1:14" ht="18">
      <c r="A57" s="32"/>
      <c r="B57" s="85" t="s">
        <v>367</v>
      </c>
      <c r="C57" s="79" t="s">
        <v>368</v>
      </c>
      <c r="D57" s="67">
        <v>0</v>
      </c>
      <c r="E57" s="67"/>
      <c r="F57" s="67">
        <v>0</v>
      </c>
      <c r="G57" s="70">
        <f>F57/F30*100</f>
        <v>0</v>
      </c>
      <c r="H57" s="67">
        <f t="shared" si="15"/>
        <v>3690000</v>
      </c>
      <c r="I57" s="70">
        <f>H57/H30*100</f>
        <v>1.4771488185191806E-2</v>
      </c>
      <c r="J57" s="67">
        <v>3690000</v>
      </c>
      <c r="K57" s="67">
        <v>3690000</v>
      </c>
      <c r="L57" s="70">
        <f>K57/K30*100</f>
        <v>1.4791503923069594E-2</v>
      </c>
      <c r="M57" s="67">
        <f t="shared" si="13"/>
        <v>0</v>
      </c>
      <c r="N57" s="88">
        <f t="shared" si="14"/>
        <v>100</v>
      </c>
    </row>
    <row r="58" spans="1:14" ht="15" customHeight="1">
      <c r="A58" s="32"/>
      <c r="B58" s="85" t="s">
        <v>248</v>
      </c>
      <c r="C58" s="77" t="s">
        <v>249</v>
      </c>
      <c r="D58" s="67">
        <v>3922000</v>
      </c>
      <c r="E58" s="67">
        <v>0</v>
      </c>
      <c r="F58" s="67">
        <v>122000</v>
      </c>
      <c r="G58" s="70">
        <f>F58/F30*100</f>
        <v>4.8303174797430541E-4</v>
      </c>
      <c r="H58" s="67">
        <f t="shared" si="15"/>
        <v>122000</v>
      </c>
      <c r="I58" s="70">
        <f>H58/H30*100</f>
        <v>4.883798261770732E-4</v>
      </c>
      <c r="J58" s="67">
        <v>0</v>
      </c>
      <c r="K58" s="67">
        <v>122000</v>
      </c>
      <c r="L58" s="70">
        <f>K58/K30*100</f>
        <v>4.8904159312045808E-4</v>
      </c>
      <c r="M58" s="67">
        <f t="shared" si="13"/>
        <v>0</v>
      </c>
      <c r="N58" s="88">
        <f t="shared" si="14"/>
        <v>100</v>
      </c>
    </row>
    <row r="59" spans="1:14" ht="15" customHeight="1">
      <c r="A59" s="32"/>
      <c r="B59" s="85" t="s">
        <v>155</v>
      </c>
      <c r="C59" s="77" t="s">
        <v>156</v>
      </c>
      <c r="D59" s="67">
        <v>10267000</v>
      </c>
      <c r="E59" s="67">
        <v>0</v>
      </c>
      <c r="F59" s="67">
        <v>45000000</v>
      </c>
      <c r="G59" s="70">
        <f>F59/F30*100</f>
        <v>0.17816744802330939</v>
      </c>
      <c r="H59" s="67">
        <f t="shared" si="15"/>
        <v>1234515</v>
      </c>
      <c r="I59" s="70">
        <f>H59/H30*100</f>
        <v>4.9419034517458162E-3</v>
      </c>
      <c r="J59" s="67">
        <f>-45000000+1234515</f>
        <v>-43765485</v>
      </c>
      <c r="K59" s="67">
        <v>1234511</v>
      </c>
      <c r="L59" s="70">
        <f>K59/K30*100</f>
        <v>4.9485838210223754E-3</v>
      </c>
      <c r="M59" s="67">
        <f t="shared" si="13"/>
        <v>4</v>
      </c>
      <c r="N59" s="88">
        <f t="shared" si="14"/>
        <v>99.999675986116017</v>
      </c>
    </row>
    <row r="60" spans="1:14" ht="18">
      <c r="A60" s="32"/>
      <c r="B60" s="85" t="s">
        <v>157</v>
      </c>
      <c r="C60" s="77" t="s">
        <v>241</v>
      </c>
      <c r="D60" s="67">
        <v>0</v>
      </c>
      <c r="E60" s="67">
        <v>0</v>
      </c>
      <c r="F60" s="67">
        <v>1500000</v>
      </c>
      <c r="G60" s="70">
        <f>F60/F30*100</f>
        <v>5.9389149341103125E-3</v>
      </c>
      <c r="H60" s="67">
        <f t="shared" si="15"/>
        <v>0</v>
      </c>
      <c r="I60" s="70">
        <f>H60/H30*100</f>
        <v>0</v>
      </c>
      <c r="J60" s="67">
        <f>-1500000</f>
        <v>-1500000</v>
      </c>
      <c r="K60" s="67">
        <v>0</v>
      </c>
      <c r="L60" s="70">
        <f>K60/K30*100</f>
        <v>0</v>
      </c>
      <c r="M60" s="67">
        <f t="shared" si="13"/>
        <v>0</v>
      </c>
      <c r="N60" s="88"/>
    </row>
    <row r="61" spans="1:14" ht="18">
      <c r="A61" s="32"/>
      <c r="B61" s="85" t="s">
        <v>250</v>
      </c>
      <c r="C61" s="77" t="s">
        <v>369</v>
      </c>
      <c r="D61" s="67">
        <v>134008</v>
      </c>
      <c r="E61" s="67">
        <v>0</v>
      </c>
      <c r="F61" s="67">
        <v>0</v>
      </c>
      <c r="G61" s="70">
        <f>F61/F30*100</f>
        <v>0</v>
      </c>
      <c r="H61" s="67">
        <f t="shared" si="15"/>
        <v>0</v>
      </c>
      <c r="I61" s="70">
        <f>H61/H30*100</f>
        <v>0</v>
      </c>
      <c r="J61" s="67">
        <v>0</v>
      </c>
      <c r="K61" s="67"/>
      <c r="L61" s="70">
        <f>K61/K30*100</f>
        <v>0</v>
      </c>
      <c r="M61" s="67">
        <f t="shared" si="13"/>
        <v>0</v>
      </c>
      <c r="N61" s="88"/>
    </row>
    <row r="62" spans="1:14" ht="15" customHeight="1">
      <c r="A62" s="32"/>
      <c r="B62" s="85" t="s">
        <v>158</v>
      </c>
      <c r="C62" s="77" t="s">
        <v>370</v>
      </c>
      <c r="D62" s="67">
        <v>327744</v>
      </c>
      <c r="E62" s="67">
        <v>0</v>
      </c>
      <c r="F62" s="67">
        <v>221000</v>
      </c>
      <c r="G62" s="70">
        <f>F62/F30*100</f>
        <v>8.7500013362558598E-4</v>
      </c>
      <c r="H62" s="67">
        <f t="shared" si="15"/>
        <v>0</v>
      </c>
      <c r="I62" s="70">
        <f>H62/H30*100</f>
        <v>0</v>
      </c>
      <c r="J62" s="67">
        <v>-221000</v>
      </c>
      <c r="K62" s="67"/>
      <c r="L62" s="70">
        <f>K62/K30*100</f>
        <v>0</v>
      </c>
      <c r="M62" s="67">
        <f t="shared" si="13"/>
        <v>0</v>
      </c>
      <c r="N62" s="88"/>
    </row>
    <row r="63" spans="1:14" ht="15" customHeight="1">
      <c r="A63" s="32"/>
      <c r="B63" s="85" t="s">
        <v>331</v>
      </c>
      <c r="C63" s="77" t="s">
        <v>332</v>
      </c>
      <c r="D63" s="67">
        <v>0</v>
      </c>
      <c r="E63" s="67">
        <v>0</v>
      </c>
      <c r="F63" s="67">
        <v>376000</v>
      </c>
      <c r="G63" s="70">
        <f>F63/F30*100</f>
        <v>1.4886880101503182E-3</v>
      </c>
      <c r="H63" s="67">
        <f t="shared" si="15"/>
        <v>0</v>
      </c>
      <c r="I63" s="70">
        <f>H63/H30*100</f>
        <v>0</v>
      </c>
      <c r="J63" s="67">
        <v>-376000</v>
      </c>
      <c r="K63" s="67"/>
      <c r="L63" s="70">
        <f>K63/K30*100</f>
        <v>0</v>
      </c>
      <c r="M63" s="67">
        <f t="shared" si="13"/>
        <v>0</v>
      </c>
      <c r="N63" s="88"/>
    </row>
    <row r="64" spans="1:14" ht="15" customHeight="1">
      <c r="A64" s="32"/>
      <c r="B64" s="85" t="s">
        <v>159</v>
      </c>
      <c r="C64" s="77" t="s">
        <v>160</v>
      </c>
      <c r="D64" s="67">
        <v>492646</v>
      </c>
      <c r="E64" s="67">
        <v>0</v>
      </c>
      <c r="F64" s="67">
        <v>300000</v>
      </c>
      <c r="G64" s="70">
        <f>F64/F30*100</f>
        <v>1.1877829868220625E-3</v>
      </c>
      <c r="H64" s="67">
        <f t="shared" si="15"/>
        <v>500000</v>
      </c>
      <c r="I64" s="70">
        <f>H64/H30*100</f>
        <v>2.0015566646601362E-3</v>
      </c>
      <c r="J64" s="67">
        <v>200000</v>
      </c>
      <c r="K64" s="67">
        <v>500000</v>
      </c>
      <c r="L64" s="70">
        <f>K64/K30*100</f>
        <v>2.0042688242641726E-3</v>
      </c>
      <c r="M64" s="67">
        <f t="shared" si="13"/>
        <v>0</v>
      </c>
      <c r="N64" s="88">
        <f t="shared" si="14"/>
        <v>100</v>
      </c>
    </row>
    <row r="65" spans="1:14" ht="15" customHeight="1">
      <c r="A65" s="32"/>
      <c r="B65" s="85" t="s">
        <v>251</v>
      </c>
      <c r="C65" s="77" t="s">
        <v>252</v>
      </c>
      <c r="D65" s="67">
        <v>0</v>
      </c>
      <c r="E65" s="67">
        <v>0</v>
      </c>
      <c r="F65" s="67">
        <v>0</v>
      </c>
      <c r="G65" s="70">
        <f>F65/F30*100</f>
        <v>0</v>
      </c>
      <c r="H65" s="67">
        <f t="shared" si="15"/>
        <v>0</v>
      </c>
      <c r="I65" s="70">
        <f>H65/H30*100</f>
        <v>0</v>
      </c>
      <c r="J65" s="67">
        <v>0</v>
      </c>
      <c r="K65" s="67"/>
      <c r="L65" s="70">
        <f>K65/K30*100</f>
        <v>0</v>
      </c>
      <c r="M65" s="67">
        <f t="shared" si="13"/>
        <v>0</v>
      </c>
      <c r="N65" s="88"/>
    </row>
    <row r="66" spans="1:14" ht="15" customHeight="1">
      <c r="A66" s="32"/>
      <c r="B66" s="85" t="s">
        <v>253</v>
      </c>
      <c r="C66" s="77" t="s">
        <v>254</v>
      </c>
      <c r="D66" s="67">
        <v>0</v>
      </c>
      <c r="E66" s="67">
        <v>0</v>
      </c>
      <c r="F66" s="67">
        <v>3212000</v>
      </c>
      <c r="G66" s="70">
        <f>F66/F30*100</f>
        <v>1.2717196512241548E-2</v>
      </c>
      <c r="H66" s="67">
        <f t="shared" si="15"/>
        <v>0</v>
      </c>
      <c r="I66" s="70">
        <f>H66/H30*100</f>
        <v>0</v>
      </c>
      <c r="J66" s="67">
        <v>-3212000</v>
      </c>
      <c r="K66" s="67"/>
      <c r="L66" s="70">
        <f>K66/K30*100</f>
        <v>0</v>
      </c>
      <c r="M66" s="67">
        <f t="shared" si="13"/>
        <v>0</v>
      </c>
      <c r="N66" s="88"/>
    </row>
    <row r="67" spans="1:14" ht="15" customHeight="1">
      <c r="A67" s="32"/>
      <c r="B67" s="85" t="s">
        <v>255</v>
      </c>
      <c r="C67" s="77" t="s">
        <v>256</v>
      </c>
      <c r="D67" s="67">
        <v>0</v>
      </c>
      <c r="E67" s="67">
        <v>0</v>
      </c>
      <c r="F67" s="67">
        <v>0</v>
      </c>
      <c r="G67" s="70">
        <f>F67/F30*100</f>
        <v>0</v>
      </c>
      <c r="H67" s="67">
        <f t="shared" si="15"/>
        <v>0</v>
      </c>
      <c r="I67" s="70">
        <f>H67/H30*100</f>
        <v>0</v>
      </c>
      <c r="J67" s="67">
        <v>0</v>
      </c>
      <c r="K67" s="67"/>
      <c r="L67" s="70">
        <f>K67/K30*100</f>
        <v>0</v>
      </c>
      <c r="M67" s="67">
        <f t="shared" si="13"/>
        <v>0</v>
      </c>
      <c r="N67" s="88"/>
    </row>
    <row r="68" spans="1:14" ht="15" customHeight="1">
      <c r="A68" s="32"/>
      <c r="B68" s="85" t="s">
        <v>257</v>
      </c>
      <c r="C68" s="77" t="s">
        <v>258</v>
      </c>
      <c r="D68" s="67">
        <v>32748910</v>
      </c>
      <c r="E68" s="67">
        <v>0.1</v>
      </c>
      <c r="F68" s="67">
        <v>63200280</v>
      </c>
      <c r="G68" s="70">
        <f>F68/F30*100</f>
        <v>0.25022739115463549</v>
      </c>
      <c r="H68" s="67">
        <f t="shared" si="15"/>
        <v>65513793</v>
      </c>
      <c r="I68" s="70">
        <f>H68/H30*100</f>
        <v>0.26225913801262918</v>
      </c>
      <c r="J68" s="67">
        <v>2313513</v>
      </c>
      <c r="K68" s="67">
        <v>65513793</v>
      </c>
      <c r="L68" s="70">
        <f>K68/K30*100</f>
        <v>0.26261450573839273</v>
      </c>
      <c r="M68" s="67">
        <f t="shared" si="13"/>
        <v>0</v>
      </c>
      <c r="N68" s="88">
        <f t="shared" si="14"/>
        <v>100</v>
      </c>
    </row>
    <row r="69" spans="1:14" ht="18">
      <c r="A69" s="32"/>
      <c r="B69" s="85" t="s">
        <v>259</v>
      </c>
      <c r="C69" s="77" t="s">
        <v>311</v>
      </c>
      <c r="D69" s="67">
        <v>630000</v>
      </c>
      <c r="E69" s="67">
        <v>0</v>
      </c>
      <c r="F69" s="67">
        <v>3494000</v>
      </c>
      <c r="G69" s="70">
        <f>F69/F30*100</f>
        <v>1.3833712519854288E-2</v>
      </c>
      <c r="H69" s="67">
        <f t="shared" si="15"/>
        <v>0</v>
      </c>
      <c r="I69" s="70">
        <f>H69/H30*100</f>
        <v>0</v>
      </c>
      <c r="J69" s="67">
        <v>-3494000</v>
      </c>
      <c r="K69" s="67">
        <v>0</v>
      </c>
      <c r="L69" s="70">
        <f>K69/K30*100</f>
        <v>0</v>
      </c>
      <c r="M69" s="67">
        <f t="shared" si="13"/>
        <v>0</v>
      </c>
      <c r="N69" s="88"/>
    </row>
    <row r="70" spans="1:14" ht="18">
      <c r="A70" s="32"/>
      <c r="B70" s="85" t="s">
        <v>260</v>
      </c>
      <c r="C70" s="77" t="s">
        <v>371</v>
      </c>
      <c r="D70" s="67">
        <v>385000</v>
      </c>
      <c r="E70" s="67">
        <v>0</v>
      </c>
      <c r="F70" s="67">
        <v>910000</v>
      </c>
      <c r="G70" s="70">
        <f>F70/F30*100</f>
        <v>3.6029417266935891E-3</v>
      </c>
      <c r="H70" s="67">
        <f t="shared" si="15"/>
        <v>910000</v>
      </c>
      <c r="I70" s="70">
        <f>H70/H30*100</f>
        <v>3.6428331296814477E-3</v>
      </c>
      <c r="J70" s="67">
        <v>0</v>
      </c>
      <c r="K70" s="67">
        <v>910000</v>
      </c>
      <c r="L70" s="70">
        <f>K70/K30*100</f>
        <v>3.6477692601607939E-3</v>
      </c>
      <c r="M70" s="67">
        <f t="shared" si="13"/>
        <v>0</v>
      </c>
      <c r="N70" s="88">
        <f t="shared" si="14"/>
        <v>100</v>
      </c>
    </row>
    <row r="71" spans="1:14" ht="15" customHeight="1">
      <c r="A71" s="32"/>
      <c r="B71" s="85" t="s">
        <v>261</v>
      </c>
      <c r="C71" s="77" t="s">
        <v>262</v>
      </c>
      <c r="D71" s="67">
        <v>15450000</v>
      </c>
      <c r="E71" s="67">
        <v>0.1</v>
      </c>
      <c r="F71" s="67">
        <v>16000000</v>
      </c>
      <c r="G71" s="70">
        <f>F71/F30*100</f>
        <v>6.3348425963843324E-2</v>
      </c>
      <c r="H71" s="67">
        <f t="shared" si="15"/>
        <v>36000000</v>
      </c>
      <c r="I71" s="70">
        <f>H71/H30*100</f>
        <v>0.14411207985552979</v>
      </c>
      <c r="J71" s="67">
        <v>20000000</v>
      </c>
      <c r="K71" s="67">
        <v>35931970</v>
      </c>
      <c r="L71" s="70">
        <f>K71/K30*100</f>
        <v>0.14403465453079103</v>
      </c>
      <c r="M71" s="67">
        <f t="shared" si="13"/>
        <v>68030</v>
      </c>
      <c r="N71" s="88">
        <f t="shared" si="14"/>
        <v>99.811027777777781</v>
      </c>
    </row>
    <row r="72" spans="1:14" ht="15" customHeight="1">
      <c r="A72" s="32"/>
      <c r="B72" s="85" t="s">
        <v>263</v>
      </c>
      <c r="C72" s="77" t="s">
        <v>264</v>
      </c>
      <c r="D72" s="67">
        <v>1133997</v>
      </c>
      <c r="E72" s="67">
        <v>0</v>
      </c>
      <c r="F72" s="67">
        <v>0</v>
      </c>
      <c r="G72" s="70">
        <f t="shared" ref="G72:I72" si="16">F72/F47*100</f>
        <v>0</v>
      </c>
      <c r="H72" s="67">
        <f t="shared" si="15"/>
        <v>0</v>
      </c>
      <c r="I72" s="70">
        <f t="shared" si="16"/>
        <v>0</v>
      </c>
      <c r="J72" s="67">
        <v>0</v>
      </c>
      <c r="K72" s="67"/>
      <c r="L72" s="70">
        <f t="shared" ref="L72" si="17">K72/K47*100</f>
        <v>0</v>
      </c>
      <c r="M72" s="67">
        <f t="shared" si="13"/>
        <v>0</v>
      </c>
      <c r="N72" s="88"/>
    </row>
    <row r="73" spans="1:14" ht="15" customHeight="1">
      <c r="A73" s="32"/>
      <c r="B73" s="89" t="s">
        <v>372</v>
      </c>
      <c r="C73" s="80" t="s">
        <v>373</v>
      </c>
      <c r="D73" s="67">
        <v>0</v>
      </c>
      <c r="E73" s="67"/>
      <c r="F73" s="67">
        <v>0</v>
      </c>
      <c r="G73" s="70">
        <f>F73/F30*100</f>
        <v>0</v>
      </c>
      <c r="H73" s="67">
        <f t="shared" si="15"/>
        <v>74400</v>
      </c>
      <c r="I73" s="70">
        <f>H73/H30*100</f>
        <v>2.9783163170142823E-4</v>
      </c>
      <c r="J73" s="67">
        <v>74400</v>
      </c>
      <c r="K73" s="67">
        <v>74400</v>
      </c>
      <c r="L73" s="70">
        <f>K73/K30*100</f>
        <v>2.9823520105050886E-4</v>
      </c>
      <c r="M73" s="67">
        <f t="shared" si="13"/>
        <v>0</v>
      </c>
      <c r="N73" s="88">
        <f t="shared" si="14"/>
        <v>100</v>
      </c>
    </row>
    <row r="74" spans="1:14" ht="15" customHeight="1">
      <c r="A74" s="32"/>
      <c r="B74" s="85" t="s">
        <v>265</v>
      </c>
      <c r="C74" s="77" t="s">
        <v>266</v>
      </c>
      <c r="D74" s="67">
        <v>151000</v>
      </c>
      <c r="E74" s="67">
        <v>0</v>
      </c>
      <c r="F74" s="67">
        <v>319500</v>
      </c>
      <c r="G74" s="70">
        <f>F74/F30*100</f>
        <v>1.2649888809654966E-3</v>
      </c>
      <c r="H74" s="67">
        <f t="shared" si="15"/>
        <v>470453</v>
      </c>
      <c r="I74" s="70">
        <f>H74/H30*100</f>
        <v>1.88327667511871E-3</v>
      </c>
      <c r="J74" s="67">
        <v>150953</v>
      </c>
      <c r="K74" s="67">
        <v>470453</v>
      </c>
      <c r="L74" s="70">
        <f>K74/K30*100</f>
        <v>1.8858285623631055E-3</v>
      </c>
      <c r="M74" s="67">
        <f t="shared" si="13"/>
        <v>0</v>
      </c>
      <c r="N74" s="88">
        <f t="shared" si="14"/>
        <v>100</v>
      </c>
    </row>
    <row r="75" spans="1:14" ht="15" customHeight="1">
      <c r="A75" s="32"/>
      <c r="B75" s="85" t="s">
        <v>333</v>
      </c>
      <c r="C75" s="77" t="s">
        <v>334</v>
      </c>
      <c r="D75" s="67">
        <v>0</v>
      </c>
      <c r="E75" s="67">
        <v>0</v>
      </c>
      <c r="F75" s="67">
        <v>10000000</v>
      </c>
      <c r="G75" s="70">
        <f>F75/F30*100</f>
        <v>3.9592766227402078E-2</v>
      </c>
      <c r="H75" s="67">
        <f t="shared" si="15"/>
        <v>0</v>
      </c>
      <c r="I75" s="70">
        <f>H75/H30*100</f>
        <v>0</v>
      </c>
      <c r="J75" s="67">
        <v>-10000000</v>
      </c>
      <c r="K75" s="67"/>
      <c r="L75" s="70">
        <f>K75/K30*100</f>
        <v>0</v>
      </c>
      <c r="M75" s="67">
        <f t="shared" si="13"/>
        <v>0</v>
      </c>
      <c r="N75" s="88"/>
    </row>
    <row r="76" spans="1:14" ht="15" customHeight="1">
      <c r="A76" s="32"/>
      <c r="B76" s="85" t="s">
        <v>335</v>
      </c>
      <c r="C76" s="77" t="s">
        <v>336</v>
      </c>
      <c r="D76" s="67">
        <v>0</v>
      </c>
      <c r="E76" s="67">
        <v>0</v>
      </c>
      <c r="F76" s="67">
        <v>0</v>
      </c>
      <c r="G76" s="70">
        <f>F76/F30*100</f>
        <v>0</v>
      </c>
      <c r="H76" s="67">
        <f t="shared" si="15"/>
        <v>369880</v>
      </c>
      <c r="I76" s="70">
        <f>H76/H30*100</f>
        <v>1.4806715582489822E-3</v>
      </c>
      <c r="J76" s="67">
        <v>369880</v>
      </c>
      <c r="K76" s="67">
        <v>369877</v>
      </c>
      <c r="L76" s="70">
        <f>K76/K30*100</f>
        <v>1.4826658798247187E-3</v>
      </c>
      <c r="M76" s="67">
        <f t="shared" si="13"/>
        <v>3</v>
      </c>
      <c r="N76" s="88">
        <f t="shared" si="14"/>
        <v>99.999188926138203</v>
      </c>
    </row>
    <row r="77" spans="1:14" ht="15" customHeight="1">
      <c r="A77" s="32"/>
      <c r="B77" s="85" t="s">
        <v>337</v>
      </c>
      <c r="C77" s="77" t="s">
        <v>338</v>
      </c>
      <c r="D77" s="67">
        <v>0</v>
      </c>
      <c r="E77" s="67">
        <v>0</v>
      </c>
      <c r="F77" s="67">
        <v>0</v>
      </c>
      <c r="G77" s="70">
        <f>F77/F30*100</f>
        <v>0</v>
      </c>
      <c r="H77" s="67">
        <f t="shared" si="15"/>
        <v>208340</v>
      </c>
      <c r="I77" s="70">
        <f>H77/H30*100</f>
        <v>8.3400863103058544E-4</v>
      </c>
      <c r="J77" s="67">
        <v>208340</v>
      </c>
      <c r="K77" s="67">
        <v>208340</v>
      </c>
      <c r="L77" s="70">
        <f>K77/K30*100</f>
        <v>8.3513873369439541E-4</v>
      </c>
      <c r="M77" s="67">
        <f t="shared" si="13"/>
        <v>0</v>
      </c>
      <c r="N77" s="88">
        <f t="shared" si="14"/>
        <v>100</v>
      </c>
    </row>
    <row r="78" spans="1:14" ht="15" customHeight="1">
      <c r="A78" s="32"/>
      <c r="B78" s="85" t="s">
        <v>339</v>
      </c>
      <c r="C78" s="77" t="s">
        <v>340</v>
      </c>
      <c r="D78" s="67">
        <v>0</v>
      </c>
      <c r="E78" s="67">
        <v>0</v>
      </c>
      <c r="F78" s="67">
        <v>0</v>
      </c>
      <c r="G78" s="70">
        <f>F78/F30*100</f>
        <v>0</v>
      </c>
      <c r="H78" s="67">
        <f t="shared" si="15"/>
        <v>0</v>
      </c>
      <c r="I78" s="70">
        <f>H78/H30*100</f>
        <v>0</v>
      </c>
      <c r="J78" s="67">
        <f>5330000-5330000</f>
        <v>0</v>
      </c>
      <c r="K78" s="67"/>
      <c r="L78" s="70">
        <f>K78/K30*100</f>
        <v>0</v>
      </c>
      <c r="M78" s="67">
        <f t="shared" si="13"/>
        <v>0</v>
      </c>
      <c r="N78" s="88"/>
    </row>
    <row r="79" spans="1:14" ht="15" customHeight="1">
      <c r="A79" s="32"/>
      <c r="B79" s="85" t="s">
        <v>161</v>
      </c>
      <c r="C79" s="77" t="s">
        <v>162</v>
      </c>
      <c r="D79" s="67">
        <v>93848000</v>
      </c>
      <c r="E79" s="67">
        <v>0.4</v>
      </c>
      <c r="F79" s="67">
        <v>118434000</v>
      </c>
      <c r="G79" s="70">
        <f>F79/F30*100</f>
        <v>0.4689129675376138</v>
      </c>
      <c r="H79" s="67">
        <f t="shared" si="15"/>
        <v>91894218</v>
      </c>
      <c r="I79" s="70">
        <f>H79/H30*100</f>
        <v>0.36786296896326287</v>
      </c>
      <c r="J79" s="67">
        <v>-26539782</v>
      </c>
      <c r="K79" s="67">
        <v>91894218</v>
      </c>
      <c r="L79" s="70">
        <f>K79/K30*100</f>
        <v>0.36836143253507114</v>
      </c>
      <c r="M79" s="67">
        <f t="shared" si="13"/>
        <v>0</v>
      </c>
      <c r="N79" s="88">
        <f t="shared" si="14"/>
        <v>100</v>
      </c>
    </row>
    <row r="80" spans="1:14" ht="15" customHeight="1">
      <c r="A80" s="32"/>
      <c r="B80" s="85" t="s">
        <v>163</v>
      </c>
      <c r="C80" s="77" t="s">
        <v>164</v>
      </c>
      <c r="D80" s="67">
        <v>140797982</v>
      </c>
      <c r="E80" s="67">
        <v>0.6</v>
      </c>
      <c r="F80" s="67">
        <v>52590000</v>
      </c>
      <c r="G80" s="70">
        <f>F80/F30*100</f>
        <v>0.20821835758990753</v>
      </c>
      <c r="H80" s="67">
        <f t="shared" si="15"/>
        <v>52590000</v>
      </c>
      <c r="I80" s="70">
        <f>H80/H30*100</f>
        <v>0.21052372998895311</v>
      </c>
      <c r="J80" s="67">
        <v>0</v>
      </c>
      <c r="K80" s="67">
        <v>52584526</v>
      </c>
      <c r="L80" s="70">
        <f>K80/K30*100</f>
        <v>0.21078705220101765</v>
      </c>
      <c r="M80" s="67">
        <f t="shared" si="13"/>
        <v>5474</v>
      </c>
      <c r="N80" s="88">
        <f>K79/H79*100</f>
        <v>100</v>
      </c>
    </row>
    <row r="81" spans="1:14" ht="15" customHeight="1">
      <c r="A81" s="32"/>
      <c r="B81" s="85" t="s">
        <v>165</v>
      </c>
      <c r="C81" s="77" t="s">
        <v>166</v>
      </c>
      <c r="D81" s="67">
        <v>363418</v>
      </c>
      <c r="E81" s="67">
        <v>0</v>
      </c>
      <c r="F81" s="67">
        <v>0</v>
      </c>
      <c r="G81" s="70">
        <f>F81/F30*100</f>
        <v>0</v>
      </c>
      <c r="H81" s="67">
        <f t="shared" si="15"/>
        <v>0</v>
      </c>
      <c r="I81" s="70">
        <f>H81/H30*100</f>
        <v>0</v>
      </c>
      <c r="J81" s="67">
        <v>0</v>
      </c>
      <c r="K81" s="67"/>
      <c r="L81" s="70">
        <f>K81/K30*100</f>
        <v>0</v>
      </c>
      <c r="M81" s="67">
        <f t="shared" si="13"/>
        <v>0</v>
      </c>
      <c r="N81" s="88"/>
    </row>
    <row r="82" spans="1:14" ht="15" customHeight="1">
      <c r="A82" s="32"/>
      <c r="B82" s="85" t="s">
        <v>167</v>
      </c>
      <c r="C82" s="77" t="s">
        <v>168</v>
      </c>
      <c r="D82" s="67">
        <v>1330000</v>
      </c>
      <c r="E82" s="67">
        <v>0</v>
      </c>
      <c r="F82" s="67">
        <v>1192200</v>
      </c>
      <c r="G82" s="70">
        <f>F82/F30*100</f>
        <v>4.7202495896308764E-3</v>
      </c>
      <c r="H82" s="67">
        <f t="shared" si="15"/>
        <v>1192200</v>
      </c>
      <c r="I82" s="70">
        <f>H82/H30*100</f>
        <v>4.7725117112156282E-3</v>
      </c>
      <c r="J82" s="67">
        <v>0</v>
      </c>
      <c r="K82" s="67">
        <v>1192196</v>
      </c>
      <c r="L82" s="70">
        <f>K82/K30*100</f>
        <v>4.7789625504248987E-3</v>
      </c>
      <c r="M82" s="67">
        <f t="shared" si="13"/>
        <v>4</v>
      </c>
      <c r="N82" s="88">
        <f t="shared" si="14"/>
        <v>99.999664485824525</v>
      </c>
    </row>
    <row r="83" spans="1:14" ht="15" customHeight="1">
      <c r="A83" s="32"/>
      <c r="B83" s="85" t="s">
        <v>341</v>
      </c>
      <c r="C83" s="77" t="s">
        <v>342</v>
      </c>
      <c r="D83" s="67">
        <v>0</v>
      </c>
      <c r="E83" s="67">
        <v>0</v>
      </c>
      <c r="F83" s="67">
        <v>251600</v>
      </c>
      <c r="G83" s="70">
        <f>F83/F30*100</f>
        <v>9.9615399828143652E-4</v>
      </c>
      <c r="H83" s="67">
        <f t="shared" si="15"/>
        <v>251600</v>
      </c>
      <c r="I83" s="70">
        <f>H83/H30*100</f>
        <v>1.0071833136569804E-3</v>
      </c>
      <c r="J83" s="67">
        <v>0</v>
      </c>
      <c r="K83" s="67">
        <v>251555</v>
      </c>
      <c r="L83" s="70">
        <f>K83/K30*100</f>
        <v>1.0083676881755478E-3</v>
      </c>
      <c r="M83" s="67">
        <f t="shared" si="13"/>
        <v>45</v>
      </c>
      <c r="N83" s="88">
        <f t="shared" si="14"/>
        <v>99.982114467408593</v>
      </c>
    </row>
    <row r="84" spans="1:14">
      <c r="A84" s="32"/>
      <c r="B84" s="85" t="s">
        <v>169</v>
      </c>
      <c r="C84" s="77" t="s">
        <v>170</v>
      </c>
      <c r="D84" s="67">
        <v>579247</v>
      </c>
      <c r="E84" s="67">
        <v>0</v>
      </c>
      <c r="F84" s="67">
        <v>0</v>
      </c>
      <c r="G84" s="70">
        <f>F84/F30*100</f>
        <v>0</v>
      </c>
      <c r="H84" s="67">
        <f t="shared" si="15"/>
        <v>0</v>
      </c>
      <c r="I84" s="70">
        <f>H84/H30*100</f>
        <v>0</v>
      </c>
      <c r="J84" s="67">
        <v>0</v>
      </c>
      <c r="K84" s="67"/>
      <c r="L84" s="70">
        <f>K84/K30*100</f>
        <v>0</v>
      </c>
      <c r="M84" s="67">
        <f t="shared" si="13"/>
        <v>0</v>
      </c>
      <c r="N84" s="88"/>
    </row>
    <row r="85" spans="1:14" ht="15" customHeight="1">
      <c r="A85" s="32"/>
      <c r="B85" s="85" t="s">
        <v>267</v>
      </c>
      <c r="C85" s="77" t="s">
        <v>268</v>
      </c>
      <c r="D85" s="67">
        <v>2773452</v>
      </c>
      <c r="E85" s="67">
        <v>0</v>
      </c>
      <c r="F85" s="67">
        <v>0</v>
      </c>
      <c r="G85" s="70">
        <f>F85/F30*100</f>
        <v>0</v>
      </c>
      <c r="H85" s="67">
        <f t="shared" si="15"/>
        <v>15275564</v>
      </c>
      <c r="I85" s="70">
        <f>H85/H30*100</f>
        <v>6.1149813861284902E-2</v>
      </c>
      <c r="J85" s="81">
        <f>14200957-75393+1150000</f>
        <v>15275564</v>
      </c>
      <c r="K85" s="67">
        <v>14102176</v>
      </c>
      <c r="L85" s="70">
        <f>K85/K30*100</f>
        <v>5.6529103422172863E-2</v>
      </c>
      <c r="M85" s="67">
        <f t="shared" si="13"/>
        <v>1173388</v>
      </c>
      <c r="N85" s="88">
        <f t="shared" si="14"/>
        <v>92.318529122721742</v>
      </c>
    </row>
    <row r="86" spans="1:14" ht="22.5" customHeight="1">
      <c r="A86" s="32"/>
      <c r="B86" s="85" t="s">
        <v>357</v>
      </c>
      <c r="C86" s="69" t="s">
        <v>358</v>
      </c>
      <c r="D86" s="67">
        <v>0</v>
      </c>
      <c r="E86" s="67"/>
      <c r="F86" s="67">
        <v>0</v>
      </c>
      <c r="G86" s="70">
        <f>F86/F30*100</f>
        <v>0</v>
      </c>
      <c r="H86" s="67">
        <f t="shared" si="15"/>
        <v>150000</v>
      </c>
      <c r="I86" s="70">
        <f>H86/H30*100</f>
        <v>6.0046699939804091E-4</v>
      </c>
      <c r="J86" s="67">
        <v>150000</v>
      </c>
      <c r="K86" s="67">
        <v>150000</v>
      </c>
      <c r="L86" s="70">
        <f>K86/K30*100</f>
        <v>6.0128064727925173E-4</v>
      </c>
      <c r="M86" s="67">
        <f t="shared" si="13"/>
        <v>0</v>
      </c>
      <c r="N86" s="88">
        <f t="shared" si="14"/>
        <v>100</v>
      </c>
    </row>
    <row r="87" spans="1:14" ht="15" customHeight="1">
      <c r="A87" s="32"/>
      <c r="B87" s="85" t="s">
        <v>269</v>
      </c>
      <c r="C87" s="77" t="s">
        <v>270</v>
      </c>
      <c r="D87" s="67">
        <v>0</v>
      </c>
      <c r="E87" s="67">
        <v>0</v>
      </c>
      <c r="F87" s="67">
        <v>0</v>
      </c>
      <c r="G87" s="70">
        <f>F87/F30*100</f>
        <v>0</v>
      </c>
      <c r="H87" s="67">
        <f t="shared" si="15"/>
        <v>0</v>
      </c>
      <c r="I87" s="70">
        <f>H87/H30*100</f>
        <v>0</v>
      </c>
      <c r="J87" s="67">
        <v>0</v>
      </c>
      <c r="K87" s="67"/>
      <c r="L87" s="70">
        <f>K87/K30*100</f>
        <v>0</v>
      </c>
      <c r="M87" s="67">
        <f t="shared" si="13"/>
        <v>0</v>
      </c>
      <c r="N87" s="88"/>
    </row>
    <row r="88" spans="1:14" ht="15" customHeight="1">
      <c r="A88" s="32"/>
      <c r="B88" s="85" t="s">
        <v>271</v>
      </c>
      <c r="C88" s="77" t="s">
        <v>272</v>
      </c>
      <c r="D88" s="67">
        <v>0</v>
      </c>
      <c r="E88" s="67">
        <v>0</v>
      </c>
      <c r="F88" s="67">
        <v>0</v>
      </c>
      <c r="G88" s="70">
        <f>F88/F30*100</f>
        <v>0</v>
      </c>
      <c r="H88" s="67">
        <f t="shared" si="15"/>
        <v>0</v>
      </c>
      <c r="I88" s="70">
        <f>H88/H30*100</f>
        <v>0</v>
      </c>
      <c r="J88" s="67">
        <v>0</v>
      </c>
      <c r="K88" s="67"/>
      <c r="L88" s="70">
        <f>K88/K30*100</f>
        <v>0</v>
      </c>
      <c r="M88" s="67">
        <f t="shared" si="13"/>
        <v>0</v>
      </c>
      <c r="N88" s="88"/>
    </row>
    <row r="89" spans="1:14" ht="15" customHeight="1">
      <c r="A89" s="32"/>
      <c r="B89" s="85" t="s">
        <v>273</v>
      </c>
      <c r="C89" s="77" t="s">
        <v>274</v>
      </c>
      <c r="D89" s="67">
        <v>0</v>
      </c>
      <c r="E89" s="67">
        <v>0</v>
      </c>
      <c r="F89" s="67">
        <v>0</v>
      </c>
      <c r="G89" s="70">
        <f>F89/F30*100</f>
        <v>0</v>
      </c>
      <c r="H89" s="67">
        <f t="shared" si="15"/>
        <v>0</v>
      </c>
      <c r="I89" s="70">
        <f>H89/H30*100</f>
        <v>0</v>
      </c>
      <c r="J89" s="67">
        <v>0</v>
      </c>
      <c r="K89" s="67"/>
      <c r="L89" s="70">
        <f>K89/K30*100</f>
        <v>0</v>
      </c>
      <c r="M89" s="67">
        <f t="shared" si="13"/>
        <v>0</v>
      </c>
      <c r="N89" s="88"/>
    </row>
    <row r="90" spans="1:14" ht="15" customHeight="1">
      <c r="A90" s="32"/>
      <c r="B90" s="85" t="s">
        <v>275</v>
      </c>
      <c r="C90" s="77" t="s">
        <v>276</v>
      </c>
      <c r="D90" s="67">
        <v>0</v>
      </c>
      <c r="E90" s="67">
        <v>0</v>
      </c>
      <c r="F90" s="67">
        <v>0</v>
      </c>
      <c r="G90" s="70">
        <f>F90/F30*100</f>
        <v>0</v>
      </c>
      <c r="H90" s="67">
        <f t="shared" si="15"/>
        <v>0</v>
      </c>
      <c r="I90" s="70">
        <f>H90/H30*100</f>
        <v>0</v>
      </c>
      <c r="J90" s="67">
        <v>0</v>
      </c>
      <c r="K90" s="67"/>
      <c r="L90" s="70">
        <f>K90/K30*100</f>
        <v>0</v>
      </c>
      <c r="M90" s="67">
        <f t="shared" si="13"/>
        <v>0</v>
      </c>
      <c r="N90" s="88"/>
    </row>
    <row r="91" spans="1:14" ht="15" customHeight="1">
      <c r="A91" s="32"/>
      <c r="B91" s="85" t="s">
        <v>277</v>
      </c>
      <c r="C91" s="77" t="s">
        <v>278</v>
      </c>
      <c r="D91" s="67">
        <v>0</v>
      </c>
      <c r="E91" s="67">
        <v>0</v>
      </c>
      <c r="F91" s="67">
        <v>0</v>
      </c>
      <c r="G91" s="70">
        <f>F91/F30*100</f>
        <v>0</v>
      </c>
      <c r="H91" s="67">
        <f t="shared" si="15"/>
        <v>0</v>
      </c>
      <c r="I91" s="70">
        <f>H91/H30*100</f>
        <v>0</v>
      </c>
      <c r="J91" s="67">
        <v>0</v>
      </c>
      <c r="K91" s="67"/>
      <c r="L91" s="70">
        <f>K91/K30*100</f>
        <v>0</v>
      </c>
      <c r="M91" s="67">
        <f t="shared" si="13"/>
        <v>0</v>
      </c>
      <c r="N91" s="88"/>
    </row>
    <row r="92" spans="1:14" ht="15" customHeight="1">
      <c r="A92" s="32"/>
      <c r="B92" s="85" t="s">
        <v>279</v>
      </c>
      <c r="C92" s="77" t="s">
        <v>280</v>
      </c>
      <c r="D92" s="67">
        <v>10197329</v>
      </c>
      <c r="E92" s="67">
        <v>0</v>
      </c>
      <c r="F92" s="67">
        <v>0</v>
      </c>
      <c r="G92" s="70">
        <f>F92/F30*100</f>
        <v>0</v>
      </c>
      <c r="H92" s="67">
        <f t="shared" si="15"/>
        <v>0</v>
      </c>
      <c r="I92" s="70">
        <f>H92/H30*100</f>
        <v>0</v>
      </c>
      <c r="J92" s="67">
        <v>0</v>
      </c>
      <c r="K92" s="67"/>
      <c r="L92" s="70">
        <f>K92/K30*100</f>
        <v>0</v>
      </c>
      <c r="M92" s="67">
        <f t="shared" si="13"/>
        <v>0</v>
      </c>
      <c r="N92" s="88"/>
    </row>
    <row r="93" spans="1:14" ht="15" customHeight="1">
      <c r="A93" s="32"/>
      <c r="B93" s="85" t="s">
        <v>343</v>
      </c>
      <c r="C93" s="77" t="s">
        <v>344</v>
      </c>
      <c r="D93" s="67">
        <v>0</v>
      </c>
      <c r="E93" s="67">
        <v>0</v>
      </c>
      <c r="F93" s="67">
        <v>0</v>
      </c>
      <c r="G93" s="70">
        <f>F93/F30*100</f>
        <v>0</v>
      </c>
      <c r="H93" s="67">
        <f t="shared" si="15"/>
        <v>77850</v>
      </c>
      <c r="I93" s="70">
        <f>H93/H30*100</f>
        <v>3.1164237268758321E-4</v>
      </c>
      <c r="J93" s="67">
        <v>77850</v>
      </c>
      <c r="K93" s="67">
        <v>77844</v>
      </c>
      <c r="L93" s="70">
        <f>K93/K30*100</f>
        <v>3.1204060471204045E-4</v>
      </c>
      <c r="M93" s="67">
        <f t="shared" si="13"/>
        <v>6</v>
      </c>
      <c r="N93" s="88">
        <f t="shared" si="14"/>
        <v>99.992292870905587</v>
      </c>
    </row>
    <row r="94" spans="1:14" ht="15" customHeight="1">
      <c r="A94" s="32"/>
      <c r="B94" s="85" t="s">
        <v>281</v>
      </c>
      <c r="C94" s="77" t="s">
        <v>282</v>
      </c>
      <c r="D94" s="67">
        <v>19512000</v>
      </c>
      <c r="E94" s="67">
        <v>0.1</v>
      </c>
      <c r="F94" s="67">
        <v>0</v>
      </c>
      <c r="G94" s="70">
        <f>F94/F30*100</f>
        <v>0</v>
      </c>
      <c r="H94" s="67">
        <f t="shared" si="15"/>
        <v>0</v>
      </c>
      <c r="I94" s="70">
        <f>H94/H30*100</f>
        <v>0</v>
      </c>
      <c r="J94" s="67">
        <v>0</v>
      </c>
      <c r="K94" s="67"/>
      <c r="L94" s="70">
        <f>K94/K30*100</f>
        <v>0</v>
      </c>
      <c r="M94" s="67">
        <f t="shared" si="13"/>
        <v>0</v>
      </c>
      <c r="N94" s="88"/>
    </row>
    <row r="95" spans="1:14" ht="15" customHeight="1">
      <c r="A95" s="32"/>
      <c r="B95" s="85" t="s">
        <v>283</v>
      </c>
      <c r="C95" s="77" t="s">
        <v>284</v>
      </c>
      <c r="D95" s="67">
        <v>14064000</v>
      </c>
      <c r="E95" s="67">
        <v>0.1</v>
      </c>
      <c r="F95" s="67">
        <v>110000000</v>
      </c>
      <c r="G95" s="70">
        <f>F95/F30*100</f>
        <v>0.43552042850142292</v>
      </c>
      <c r="H95" s="67">
        <f t="shared" si="15"/>
        <v>107037100</v>
      </c>
      <c r="I95" s="70">
        <f>H95/H30*100</f>
        <v>0.42848164174178688</v>
      </c>
      <c r="J95" s="67">
        <v>-2962900</v>
      </c>
      <c r="K95" s="67">
        <v>107037072</v>
      </c>
      <c r="L95" s="70">
        <f>K95/K30*100</f>
        <v>0.4290621329002392</v>
      </c>
      <c r="M95" s="67">
        <f t="shared" si="13"/>
        <v>28</v>
      </c>
      <c r="N95" s="88">
        <f t="shared" si="14"/>
        <v>99.99997384084584</v>
      </c>
    </row>
    <row r="96" spans="1:14" ht="15" customHeight="1">
      <c r="A96" s="32"/>
      <c r="B96" s="85" t="s">
        <v>171</v>
      </c>
      <c r="C96" s="77" t="s">
        <v>172</v>
      </c>
      <c r="D96" s="67">
        <v>2623514</v>
      </c>
      <c r="E96" s="67">
        <v>0</v>
      </c>
      <c r="F96" s="67">
        <v>0</v>
      </c>
      <c r="G96" s="70">
        <f>F96/F30*100</f>
        <v>0</v>
      </c>
      <c r="H96" s="67">
        <f t="shared" si="15"/>
        <v>0</v>
      </c>
      <c r="I96" s="70">
        <f>H96/H30*100</f>
        <v>0</v>
      </c>
      <c r="J96" s="67">
        <v>0</v>
      </c>
      <c r="K96" s="67"/>
      <c r="L96" s="70">
        <f>K96/K30*100</f>
        <v>0</v>
      </c>
      <c r="M96" s="67">
        <f t="shared" si="13"/>
        <v>0</v>
      </c>
      <c r="N96" s="88"/>
    </row>
    <row r="97" spans="1:14" ht="15" customHeight="1">
      <c r="A97" s="32"/>
      <c r="B97" s="85" t="s">
        <v>345</v>
      </c>
      <c r="C97" s="77" t="s">
        <v>346</v>
      </c>
      <c r="D97" s="67">
        <v>0</v>
      </c>
      <c r="E97" s="67">
        <v>0</v>
      </c>
      <c r="F97" s="67">
        <v>0</v>
      </c>
      <c r="G97" s="70">
        <f>F97/F30*100</f>
        <v>0</v>
      </c>
      <c r="H97" s="67">
        <f t="shared" si="15"/>
        <v>989000</v>
      </c>
      <c r="I97" s="70">
        <f>H97/H30*100</f>
        <v>3.9590790826977487E-3</v>
      </c>
      <c r="J97" s="67">
        <v>989000</v>
      </c>
      <c r="K97" s="67">
        <v>986366</v>
      </c>
      <c r="L97" s="70">
        <f>K97/K30*100</f>
        <v>3.9538852462283093E-3</v>
      </c>
      <c r="M97" s="67">
        <f t="shared" si="13"/>
        <v>2634</v>
      </c>
      <c r="N97" s="88">
        <f t="shared" si="14"/>
        <v>99.733670374115263</v>
      </c>
    </row>
    <row r="98" spans="1:14" ht="15" customHeight="1">
      <c r="A98" s="32"/>
      <c r="B98" s="85" t="s">
        <v>347</v>
      </c>
      <c r="C98" s="77" t="s">
        <v>348</v>
      </c>
      <c r="D98" s="67">
        <v>0</v>
      </c>
      <c r="E98" s="67">
        <v>0</v>
      </c>
      <c r="F98" s="67">
        <v>0</v>
      </c>
      <c r="G98" s="70">
        <f>F98/F30*100</f>
        <v>0</v>
      </c>
      <c r="H98" s="67">
        <f t="shared" si="15"/>
        <v>358797</v>
      </c>
      <c r="I98" s="70">
        <f>H98/H30*100</f>
        <v>1.4363050532201257E-3</v>
      </c>
      <c r="J98" s="67">
        <v>358797</v>
      </c>
      <c r="K98" s="67">
        <v>358797</v>
      </c>
      <c r="L98" s="70">
        <f>K98/K30*100</f>
        <v>1.4382512826790247E-3</v>
      </c>
      <c r="M98" s="67">
        <f t="shared" si="13"/>
        <v>0</v>
      </c>
      <c r="N98" s="88">
        <f t="shared" si="14"/>
        <v>100</v>
      </c>
    </row>
    <row r="99" spans="1:14" ht="15" customHeight="1">
      <c r="A99" s="32"/>
      <c r="B99" s="85" t="s">
        <v>349</v>
      </c>
      <c r="C99" s="77" t="s">
        <v>374</v>
      </c>
      <c r="D99" s="67">
        <v>0</v>
      </c>
      <c r="E99" s="67">
        <v>0</v>
      </c>
      <c r="F99" s="67">
        <v>0</v>
      </c>
      <c r="G99" s="70">
        <f>F99/F30*100</f>
        <v>0</v>
      </c>
      <c r="H99" s="67">
        <f t="shared" si="15"/>
        <v>0</v>
      </c>
      <c r="I99" s="70">
        <f>H99/H30*100</f>
        <v>0</v>
      </c>
      <c r="J99" s="67">
        <f>1500000-1500000</f>
        <v>0</v>
      </c>
      <c r="K99" s="67"/>
      <c r="L99" s="70">
        <f>K99/K30*100</f>
        <v>0</v>
      </c>
      <c r="M99" s="67">
        <f t="shared" si="13"/>
        <v>0</v>
      </c>
      <c r="N99" s="88"/>
    </row>
    <row r="100" spans="1:14" ht="15" customHeight="1">
      <c r="A100" s="32"/>
      <c r="B100" s="85" t="s">
        <v>173</v>
      </c>
      <c r="C100" s="77" t="s">
        <v>174</v>
      </c>
      <c r="D100" s="67">
        <v>29005</v>
      </c>
      <c r="E100" s="67">
        <v>0</v>
      </c>
      <c r="F100" s="67">
        <v>0</v>
      </c>
      <c r="G100" s="70">
        <f>F100/F30*100</f>
        <v>0</v>
      </c>
      <c r="H100" s="67">
        <f t="shared" si="15"/>
        <v>0</v>
      </c>
      <c r="I100" s="70">
        <f>H100/H30*100</f>
        <v>0</v>
      </c>
      <c r="J100" s="67">
        <v>0</v>
      </c>
      <c r="K100" s="67"/>
      <c r="L100" s="70">
        <f>K100/K30*100</f>
        <v>0</v>
      </c>
      <c r="M100" s="67">
        <f t="shared" si="13"/>
        <v>0</v>
      </c>
      <c r="N100" s="88"/>
    </row>
    <row r="101" spans="1:14" ht="15" customHeight="1">
      <c r="A101" s="32"/>
      <c r="B101" s="85" t="s">
        <v>285</v>
      </c>
      <c r="C101" s="77" t="s">
        <v>286</v>
      </c>
      <c r="D101" s="67">
        <v>0</v>
      </c>
      <c r="E101" s="67">
        <v>0</v>
      </c>
      <c r="F101" s="67">
        <v>0</v>
      </c>
      <c r="G101" s="70">
        <f>F101/F30*100</f>
        <v>0</v>
      </c>
      <c r="H101" s="67">
        <f t="shared" si="15"/>
        <v>0</v>
      </c>
      <c r="I101" s="70">
        <f>H101/H30*100</f>
        <v>0</v>
      </c>
      <c r="J101" s="67">
        <v>0</v>
      </c>
      <c r="K101" s="67"/>
      <c r="L101" s="70">
        <f>K101/K30*100</f>
        <v>0</v>
      </c>
      <c r="M101" s="67">
        <f t="shared" si="13"/>
        <v>0</v>
      </c>
      <c r="N101" s="88"/>
    </row>
    <row r="102" spans="1:14" ht="15" customHeight="1">
      <c r="A102" s="32"/>
      <c r="B102" s="85" t="s">
        <v>287</v>
      </c>
      <c r="C102" s="77" t="s">
        <v>288</v>
      </c>
      <c r="D102" s="67">
        <v>0</v>
      </c>
      <c r="E102" s="67">
        <v>0</v>
      </c>
      <c r="F102" s="67">
        <v>90000000</v>
      </c>
      <c r="G102" s="70">
        <f>F102/F30*100</f>
        <v>0.35633489604661878</v>
      </c>
      <c r="H102" s="67">
        <f t="shared" si="15"/>
        <v>151200000</v>
      </c>
      <c r="I102" s="70">
        <f>H102/H30*100</f>
        <v>0.60527073539322518</v>
      </c>
      <c r="J102" s="67">
        <v>61200000</v>
      </c>
      <c r="K102" s="67">
        <v>151200000</v>
      </c>
      <c r="L102" s="70">
        <f>K102/K30*100</f>
        <v>0.60609089245748582</v>
      </c>
      <c r="M102" s="67">
        <f t="shared" si="13"/>
        <v>0</v>
      </c>
      <c r="N102" s="88">
        <f t="shared" si="14"/>
        <v>100</v>
      </c>
    </row>
    <row r="103" spans="1:14" ht="15" customHeight="1">
      <c r="A103" s="32"/>
      <c r="B103" s="85" t="s">
        <v>289</v>
      </c>
      <c r="C103" s="77" t="s">
        <v>290</v>
      </c>
      <c r="D103" s="67">
        <v>0</v>
      </c>
      <c r="E103" s="67">
        <v>0</v>
      </c>
      <c r="F103" s="67">
        <v>67268920</v>
      </c>
      <c r="G103" s="70">
        <f>F103/F30*100</f>
        <v>0.26633626239298125</v>
      </c>
      <c r="H103" s="67">
        <f t="shared" si="15"/>
        <v>139800000</v>
      </c>
      <c r="I103" s="70">
        <f>H103/H30*100</f>
        <v>0.55963524343897408</v>
      </c>
      <c r="J103" s="67">
        <v>72531080</v>
      </c>
      <c r="K103" s="67">
        <v>139800000</v>
      </c>
      <c r="L103" s="70">
        <f>K103/K30*100</f>
        <v>0.56039356326426271</v>
      </c>
      <c r="M103" s="67">
        <f t="shared" si="13"/>
        <v>0</v>
      </c>
      <c r="N103" s="88">
        <f t="shared" si="14"/>
        <v>100</v>
      </c>
    </row>
    <row r="104" spans="1:14" ht="15" customHeight="1">
      <c r="A104" s="32"/>
      <c r="B104" s="85" t="s">
        <v>291</v>
      </c>
      <c r="C104" s="77" t="s">
        <v>292</v>
      </c>
      <c r="D104" s="67">
        <v>0</v>
      </c>
      <c r="E104" s="67">
        <v>0</v>
      </c>
      <c r="F104" s="67">
        <v>0</v>
      </c>
      <c r="G104" s="70">
        <f>F104/F30*100</f>
        <v>0</v>
      </c>
      <c r="H104" s="67">
        <f t="shared" si="15"/>
        <v>0</v>
      </c>
      <c r="I104" s="70">
        <f>H104/H30*100</f>
        <v>0</v>
      </c>
      <c r="J104" s="67">
        <v>0</v>
      </c>
      <c r="K104" s="67"/>
      <c r="L104" s="70">
        <f>K104/K30*100</f>
        <v>0</v>
      </c>
      <c r="M104" s="67">
        <f t="shared" si="13"/>
        <v>0</v>
      </c>
      <c r="N104" s="88"/>
    </row>
    <row r="105" spans="1:14" ht="15" customHeight="1">
      <c r="A105" s="32"/>
      <c r="B105" s="85" t="s">
        <v>293</v>
      </c>
      <c r="C105" s="77" t="s">
        <v>294</v>
      </c>
      <c r="D105" s="67">
        <v>0</v>
      </c>
      <c r="E105" s="67">
        <v>0</v>
      </c>
      <c r="F105" s="67">
        <v>0</v>
      </c>
      <c r="G105" s="70">
        <f>F105/F30*100</f>
        <v>0</v>
      </c>
      <c r="H105" s="67">
        <f t="shared" si="15"/>
        <v>0</v>
      </c>
      <c r="I105" s="70">
        <f>H105/H30*100</f>
        <v>0</v>
      </c>
      <c r="J105" s="67">
        <v>0</v>
      </c>
      <c r="K105" s="67"/>
      <c r="L105" s="70">
        <f>K105/K30*100</f>
        <v>0</v>
      </c>
      <c r="M105" s="67">
        <f t="shared" si="13"/>
        <v>0</v>
      </c>
      <c r="N105" s="88"/>
    </row>
    <row r="106" spans="1:14" ht="15" customHeight="1">
      <c r="A106" s="32"/>
      <c r="B106" s="85" t="s">
        <v>198</v>
      </c>
      <c r="C106" s="77" t="s">
        <v>199</v>
      </c>
      <c r="D106" s="67">
        <v>29915490</v>
      </c>
      <c r="E106" s="67">
        <v>0.1</v>
      </c>
      <c r="F106" s="67">
        <v>0</v>
      </c>
      <c r="G106" s="70">
        <f>F106/F30*100</f>
        <v>0</v>
      </c>
      <c r="H106" s="67">
        <f t="shared" si="15"/>
        <v>0</v>
      </c>
      <c r="I106" s="70">
        <f>H106/H30*100</f>
        <v>0</v>
      </c>
      <c r="J106" s="67">
        <v>0</v>
      </c>
      <c r="K106" s="67"/>
      <c r="L106" s="70">
        <f>K106/K30*100</f>
        <v>0</v>
      </c>
      <c r="M106" s="67">
        <f t="shared" si="13"/>
        <v>0</v>
      </c>
      <c r="N106" s="88"/>
    </row>
    <row r="107" spans="1:14" ht="15" customHeight="1">
      <c r="A107" s="32"/>
      <c r="B107" s="85" t="s">
        <v>175</v>
      </c>
      <c r="C107" s="77" t="s">
        <v>176</v>
      </c>
      <c r="D107" s="67">
        <v>5676872</v>
      </c>
      <c r="E107" s="67">
        <v>0</v>
      </c>
      <c r="F107" s="67">
        <v>0</v>
      </c>
      <c r="G107" s="70">
        <f>F107/F30*100</f>
        <v>0</v>
      </c>
      <c r="H107" s="67">
        <f t="shared" si="15"/>
        <v>0</v>
      </c>
      <c r="I107" s="70">
        <f>H107/H30*100</f>
        <v>0</v>
      </c>
      <c r="J107" s="67">
        <v>0</v>
      </c>
      <c r="K107" s="67">
        <v>0</v>
      </c>
      <c r="L107" s="70">
        <f>K107/K30*100</f>
        <v>0</v>
      </c>
      <c r="M107" s="67">
        <f t="shared" si="13"/>
        <v>0</v>
      </c>
      <c r="N107" s="88"/>
    </row>
    <row r="108" spans="1:14" ht="15" customHeight="1">
      <c r="A108" s="32"/>
      <c r="B108" s="85" t="s">
        <v>177</v>
      </c>
      <c r="C108" s="77" t="s">
        <v>178</v>
      </c>
      <c r="D108" s="67">
        <v>0</v>
      </c>
      <c r="E108" s="67">
        <v>0</v>
      </c>
      <c r="F108" s="67">
        <v>30157500</v>
      </c>
      <c r="G108" s="70">
        <f>F108/F30*100</f>
        <v>0.11940188475028782</v>
      </c>
      <c r="H108" s="67">
        <f t="shared" si="15"/>
        <v>75393</v>
      </c>
      <c r="I108" s="70">
        <f>H108/H30*100</f>
        <v>3.0180672323744325E-4</v>
      </c>
      <c r="J108" s="67">
        <v>-30082107</v>
      </c>
      <c r="K108" s="67">
        <v>0</v>
      </c>
      <c r="L108" s="70">
        <f>K108/K30*100</f>
        <v>0</v>
      </c>
      <c r="M108" s="67">
        <f t="shared" si="13"/>
        <v>75393</v>
      </c>
      <c r="N108" s="88">
        <f>K108/H108*100</f>
        <v>0</v>
      </c>
    </row>
    <row r="109" spans="1:14" ht="15" customHeight="1">
      <c r="A109" s="32"/>
      <c r="B109" s="85" t="s">
        <v>179</v>
      </c>
      <c r="C109" s="77" t="s">
        <v>180</v>
      </c>
      <c r="D109" s="67">
        <v>0</v>
      </c>
      <c r="E109" s="67">
        <v>0</v>
      </c>
      <c r="F109" s="67">
        <v>5000000</v>
      </c>
      <c r="G109" s="70">
        <f>F109/F30*100</f>
        <v>1.9796383113701039E-2</v>
      </c>
      <c r="H109" s="67">
        <f t="shared" si="15"/>
        <v>5000000</v>
      </c>
      <c r="I109" s="70">
        <f>H109/H30*100</f>
        <v>2.0015566646601361E-2</v>
      </c>
      <c r="J109" s="67">
        <v>0</v>
      </c>
      <c r="K109" s="67">
        <v>5000000</v>
      </c>
      <c r="L109" s="70">
        <f>K109/K30*100</f>
        <v>2.0042688242641726E-2</v>
      </c>
      <c r="M109" s="67">
        <f t="shared" si="13"/>
        <v>0</v>
      </c>
      <c r="N109" s="88">
        <f t="shared" si="14"/>
        <v>100</v>
      </c>
    </row>
    <row r="110" spans="1:14" ht="15" customHeight="1">
      <c r="A110" s="32"/>
      <c r="B110" s="85" t="s">
        <v>295</v>
      </c>
      <c r="C110" s="77" t="s">
        <v>296</v>
      </c>
      <c r="D110" s="67">
        <v>6196800</v>
      </c>
      <c r="E110" s="67">
        <v>0</v>
      </c>
      <c r="F110" s="67">
        <v>0</v>
      </c>
      <c r="G110" s="70">
        <f>F110/F30*100</f>
        <v>0</v>
      </c>
      <c r="H110" s="67">
        <f t="shared" si="15"/>
        <v>0</v>
      </c>
      <c r="I110" s="70">
        <f>H110/H30*100</f>
        <v>0</v>
      </c>
      <c r="J110" s="67">
        <v>0</v>
      </c>
      <c r="K110" s="67">
        <v>0</v>
      </c>
      <c r="L110" s="70">
        <f>K110/K30*100</f>
        <v>0</v>
      </c>
      <c r="M110" s="67">
        <f t="shared" si="13"/>
        <v>0</v>
      </c>
      <c r="N110" s="88"/>
    </row>
    <row r="111" spans="1:14" ht="15" customHeight="1">
      <c r="A111" s="32"/>
      <c r="B111" s="85" t="s">
        <v>297</v>
      </c>
      <c r="C111" s="77" t="s">
        <v>298</v>
      </c>
      <c r="D111" s="67">
        <v>36379200</v>
      </c>
      <c r="E111" s="67">
        <v>0.2</v>
      </c>
      <c r="F111" s="67">
        <v>40000000</v>
      </c>
      <c r="G111" s="70">
        <f>F111/F30*100</f>
        <v>0.15837106490960831</v>
      </c>
      <c r="H111" s="67">
        <f t="shared" si="15"/>
        <v>343919250</v>
      </c>
      <c r="I111" s="70">
        <f>H111/H30*100</f>
        <v>1.3767477338848311</v>
      </c>
      <c r="J111" s="67">
        <v>303919250</v>
      </c>
      <c r="K111" s="67">
        <v>341134800</v>
      </c>
      <c r="L111" s="70">
        <f>K111/K30*100</f>
        <v>1.3674516890231871</v>
      </c>
      <c r="M111" s="67">
        <f t="shared" si="13"/>
        <v>2784450</v>
      </c>
      <c r="N111" s="88">
        <f t="shared" si="14"/>
        <v>99.190376810835673</v>
      </c>
    </row>
    <row r="112" spans="1:14" ht="15" customHeight="1">
      <c r="A112" s="32"/>
      <c r="B112" s="85" t="s">
        <v>181</v>
      </c>
      <c r="C112" s="77" t="s">
        <v>182</v>
      </c>
      <c r="D112" s="67">
        <v>21447468</v>
      </c>
      <c r="E112" s="67">
        <v>0.1</v>
      </c>
      <c r="F112" s="67">
        <v>0</v>
      </c>
      <c r="G112" s="70">
        <f>F112/F30*100</f>
        <v>0</v>
      </c>
      <c r="H112" s="67">
        <f t="shared" si="15"/>
        <v>19362177</v>
      </c>
      <c r="I112" s="70">
        <f>H112/H30*100</f>
        <v>7.7508988833358411E-2</v>
      </c>
      <c r="J112" s="67">
        <v>19362177</v>
      </c>
      <c r="K112" s="67">
        <v>19318080</v>
      </c>
      <c r="L112" s="70">
        <f>K112/K30*100</f>
        <v>7.7437250977282449E-2</v>
      </c>
      <c r="M112" s="67">
        <f t="shared" si="13"/>
        <v>44097</v>
      </c>
      <c r="N112" s="88">
        <f t="shared" si="14"/>
        <v>99.772251849572484</v>
      </c>
    </row>
    <row r="113" spans="1:14" ht="15" customHeight="1">
      <c r="A113" s="32"/>
      <c r="B113" s="85" t="s">
        <v>183</v>
      </c>
      <c r="C113" s="77" t="s">
        <v>184</v>
      </c>
      <c r="D113" s="67">
        <v>269529120</v>
      </c>
      <c r="E113" s="67">
        <v>1.2</v>
      </c>
      <c r="F113" s="67">
        <v>0</v>
      </c>
      <c r="G113" s="70">
        <f>F113/F30*100</f>
        <v>0</v>
      </c>
      <c r="H113" s="67">
        <f t="shared" si="15"/>
        <v>0</v>
      </c>
      <c r="I113" s="70">
        <f>H113/H30*100</f>
        <v>0</v>
      </c>
      <c r="J113" s="67">
        <v>0</v>
      </c>
      <c r="K113" s="67"/>
      <c r="L113" s="70">
        <f>K113/K30*100</f>
        <v>0</v>
      </c>
      <c r="M113" s="67">
        <f t="shared" si="13"/>
        <v>0</v>
      </c>
      <c r="N113" s="88"/>
    </row>
    <row r="114" spans="1:14" ht="15" customHeight="1">
      <c r="A114" s="32"/>
      <c r="B114" s="85" t="s">
        <v>242</v>
      </c>
      <c r="C114" s="77" t="s">
        <v>243</v>
      </c>
      <c r="D114" s="67">
        <v>11830440</v>
      </c>
      <c r="E114" s="67">
        <v>0.1</v>
      </c>
      <c r="F114" s="67">
        <v>9000000</v>
      </c>
      <c r="G114" s="70">
        <f>F114/F30*100</f>
        <v>3.5633489604661873E-2</v>
      </c>
      <c r="H114" s="67">
        <f t="shared" si="15"/>
        <v>7800000</v>
      </c>
      <c r="I114" s="70">
        <f>H114/H30*100</f>
        <v>3.1224283968698124E-2</v>
      </c>
      <c r="J114" s="67">
        <v>-1200000</v>
      </c>
      <c r="K114" s="67">
        <v>7800000</v>
      </c>
      <c r="L114" s="70">
        <f>K114/K30*100</f>
        <v>3.1266593658521094E-2</v>
      </c>
      <c r="M114" s="67">
        <f t="shared" si="13"/>
        <v>0</v>
      </c>
      <c r="N114" s="88">
        <f t="shared" si="14"/>
        <v>100</v>
      </c>
    </row>
    <row r="115" spans="1:14">
      <c r="A115" s="32"/>
      <c r="B115" s="85" t="s">
        <v>185</v>
      </c>
      <c r="C115" s="77" t="s">
        <v>186</v>
      </c>
      <c r="D115" s="67">
        <v>0</v>
      </c>
      <c r="E115" s="67">
        <v>0</v>
      </c>
      <c r="F115" s="67">
        <v>20000000</v>
      </c>
      <c r="G115" s="70">
        <f>F115/F30*100</f>
        <v>7.9185532454804156E-2</v>
      </c>
      <c r="H115" s="67">
        <f t="shared" si="15"/>
        <v>28672470</v>
      </c>
      <c r="I115" s="70">
        <f>H115/H30*100</f>
        <v>0.11477914684153562</v>
      </c>
      <c r="J115" s="67">
        <v>8672470</v>
      </c>
      <c r="K115" s="67">
        <v>28231645</v>
      </c>
      <c r="L115" s="70">
        <f>K115/K30*100</f>
        <v>0.11316761186238701</v>
      </c>
      <c r="M115" s="67">
        <f t="shared" si="13"/>
        <v>440825</v>
      </c>
      <c r="N115" s="88">
        <f t="shared" si="14"/>
        <v>98.462549616409049</v>
      </c>
    </row>
    <row r="116" spans="1:14" ht="15" customHeight="1">
      <c r="A116" s="32"/>
      <c r="B116" s="85" t="s">
        <v>350</v>
      </c>
      <c r="C116" s="77" t="s">
        <v>351</v>
      </c>
      <c r="D116" s="67">
        <v>885600</v>
      </c>
      <c r="E116" s="67">
        <v>0</v>
      </c>
      <c r="F116" s="67">
        <v>0</v>
      </c>
      <c r="G116" s="70">
        <f>F116/F30*100</f>
        <v>0</v>
      </c>
      <c r="H116" s="67">
        <f t="shared" si="15"/>
        <v>0</v>
      </c>
      <c r="I116" s="70">
        <f>H116/H30*100</f>
        <v>0</v>
      </c>
      <c r="J116" s="67"/>
      <c r="K116" s="67"/>
      <c r="L116" s="70">
        <f>K116/K30*100</f>
        <v>0</v>
      </c>
      <c r="M116" s="67"/>
      <c r="N116" s="88"/>
    </row>
    <row r="117" spans="1:14" ht="21" customHeight="1">
      <c r="A117" s="32"/>
      <c r="B117" s="89" t="s">
        <v>359</v>
      </c>
      <c r="C117" s="69" t="s">
        <v>360</v>
      </c>
      <c r="D117" s="67">
        <v>0</v>
      </c>
      <c r="E117" s="67"/>
      <c r="F117" s="67">
        <v>0</v>
      </c>
      <c r="G117" s="70">
        <f>F117/F30*100</f>
        <v>0</v>
      </c>
      <c r="H117" s="67">
        <f t="shared" si="15"/>
        <v>0</v>
      </c>
      <c r="I117" s="70">
        <f>H117/H30*100</f>
        <v>0</v>
      </c>
      <c r="J117" s="67">
        <f>1700000-1700000</f>
        <v>0</v>
      </c>
      <c r="K117" s="67"/>
      <c r="L117" s="70">
        <f>K117/K30*100</f>
        <v>0</v>
      </c>
      <c r="M117" s="67">
        <f t="shared" ref="M117:M118" si="18">H117-K117</f>
        <v>0</v>
      </c>
      <c r="N117" s="88"/>
    </row>
    <row r="118" spans="1:14" ht="15" customHeight="1">
      <c r="A118" s="32"/>
      <c r="B118" s="90" t="s">
        <v>175</v>
      </c>
      <c r="C118" s="82" t="s">
        <v>375</v>
      </c>
      <c r="D118" s="67">
        <v>0</v>
      </c>
      <c r="E118" s="67"/>
      <c r="F118" s="67">
        <v>0</v>
      </c>
      <c r="G118" s="70">
        <f>F118/F30*100</f>
        <v>0</v>
      </c>
      <c r="H118" s="67">
        <f t="shared" si="15"/>
        <v>26700000</v>
      </c>
      <c r="I118" s="70">
        <f>H118/H30*100</f>
        <v>0.10688312589285126</v>
      </c>
      <c r="J118" s="67">
        <v>26700000</v>
      </c>
      <c r="K118" s="67">
        <v>26402844</v>
      </c>
      <c r="L118" s="70">
        <f>K118/K30*100</f>
        <v>0.10583679420222071</v>
      </c>
      <c r="M118" s="67">
        <f t="shared" si="18"/>
        <v>297156</v>
      </c>
      <c r="N118" s="88">
        <f t="shared" si="14"/>
        <v>98.887056179775286</v>
      </c>
    </row>
    <row r="119" spans="1:14" ht="15" customHeight="1">
      <c r="A119" s="32"/>
      <c r="B119" s="85"/>
      <c r="C119" s="83" t="s">
        <v>70</v>
      </c>
      <c r="D119" s="74">
        <v>736941242</v>
      </c>
      <c r="E119" s="74">
        <v>3.2</v>
      </c>
      <c r="F119" s="74">
        <v>694127000</v>
      </c>
      <c r="G119" s="74">
        <f t="shared" ref="G119:L119" si="19">SUM(G54:G118)</f>
        <v>2.7482408043127924</v>
      </c>
      <c r="H119" s="74">
        <f t="shared" si="19"/>
        <v>1105517000</v>
      </c>
      <c r="I119" s="74">
        <f t="shared" si="19"/>
        <v>4.4255098384901599</v>
      </c>
      <c r="J119" s="74">
        <f t="shared" si="19"/>
        <v>411390000</v>
      </c>
      <c r="K119" s="74">
        <f t="shared" si="19"/>
        <v>1099412772</v>
      </c>
      <c r="L119" s="74">
        <f t="shared" si="19"/>
        <v>4.4070374878349092</v>
      </c>
      <c r="M119" s="74">
        <f t="shared" ref="M119" si="20">SUM(M54:M118)</f>
        <v>6104228</v>
      </c>
      <c r="N119" s="91">
        <f>K119/H119*100</f>
        <v>99.447839517619357</v>
      </c>
    </row>
    <row r="120" spans="1:14" ht="15" customHeight="1">
      <c r="A120" s="32"/>
      <c r="B120" s="85" t="s">
        <v>79</v>
      </c>
      <c r="C120" s="77" t="s">
        <v>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87"/>
    </row>
    <row r="121" spans="1:14" ht="15" customHeight="1">
      <c r="A121" s="32"/>
      <c r="B121" s="85" t="s">
        <v>187</v>
      </c>
      <c r="C121" s="77" t="s">
        <v>188</v>
      </c>
      <c r="D121" s="67">
        <v>20517090</v>
      </c>
      <c r="E121" s="67">
        <v>0.1</v>
      </c>
      <c r="F121" s="67">
        <v>0</v>
      </c>
      <c r="G121" s="70">
        <f>F121/F30*100</f>
        <v>0</v>
      </c>
      <c r="H121" s="67"/>
      <c r="I121" s="70">
        <f>H121/H30*100</f>
        <v>0</v>
      </c>
      <c r="J121" s="67">
        <f t="shared" ref="J121:J128" si="21">H121-F121</f>
        <v>0</v>
      </c>
      <c r="K121" s="67"/>
      <c r="L121" s="70">
        <f>K121/K30*100</f>
        <v>0</v>
      </c>
      <c r="M121" s="67">
        <f t="shared" ref="M121:M128" si="22">H121-K121</f>
        <v>0</v>
      </c>
      <c r="N121" s="87"/>
    </row>
    <row r="122" spans="1:14" ht="15" customHeight="1">
      <c r="A122" s="32"/>
      <c r="B122" s="85" t="s">
        <v>299</v>
      </c>
      <c r="C122" s="77" t="s">
        <v>300</v>
      </c>
      <c r="D122" s="67">
        <v>0</v>
      </c>
      <c r="E122" s="67">
        <v>0</v>
      </c>
      <c r="F122" s="67">
        <v>21939000</v>
      </c>
      <c r="G122" s="70">
        <f>F122/F30*100</f>
        <v>8.6862569826297434E-2</v>
      </c>
      <c r="H122" s="67">
        <f>F122+J122</f>
        <v>0</v>
      </c>
      <c r="I122" s="70">
        <f>H122/H30*100</f>
        <v>0</v>
      </c>
      <c r="J122" s="67">
        <v>-21939000</v>
      </c>
      <c r="K122" s="67"/>
      <c r="L122" s="70">
        <f>K122/K30*100</f>
        <v>0</v>
      </c>
      <c r="M122" s="67">
        <f t="shared" si="22"/>
        <v>0</v>
      </c>
      <c r="N122" s="87"/>
    </row>
    <row r="123" spans="1:14" ht="15" customHeight="1">
      <c r="A123" s="32"/>
      <c r="B123" s="85" t="s">
        <v>301</v>
      </c>
      <c r="C123" s="77" t="s">
        <v>302</v>
      </c>
      <c r="D123" s="67">
        <v>277330</v>
      </c>
      <c r="E123" s="67">
        <v>0</v>
      </c>
      <c r="F123" s="67">
        <v>5363000</v>
      </c>
      <c r="G123" s="70">
        <f>F123/F30*100</f>
        <v>2.1233600527755737E-2</v>
      </c>
      <c r="H123" s="67">
        <f>F123+J123</f>
        <v>520000</v>
      </c>
      <c r="I123" s="70">
        <f>H123/H30*100</f>
        <v>2.0816189312465416E-3</v>
      </c>
      <c r="J123" s="67">
        <v>-4843000</v>
      </c>
      <c r="K123" s="78">
        <v>519870</v>
      </c>
      <c r="L123" s="70">
        <f>K123/K30*100</f>
        <v>2.0839184673404308E-3</v>
      </c>
      <c r="M123" s="67">
        <f t="shared" si="22"/>
        <v>130</v>
      </c>
      <c r="N123" s="87">
        <f t="shared" ref="N123:N128" si="23">K123/H123*100</f>
        <v>99.975000000000009</v>
      </c>
    </row>
    <row r="124" spans="1:14" ht="15" customHeight="1">
      <c r="A124" s="32"/>
      <c r="B124" s="85" t="s">
        <v>352</v>
      </c>
      <c r="C124" s="77" t="s">
        <v>353</v>
      </c>
      <c r="D124" s="67">
        <v>0</v>
      </c>
      <c r="E124" s="67">
        <v>0</v>
      </c>
      <c r="F124" s="67">
        <v>118000000</v>
      </c>
      <c r="G124" s="70">
        <f>F124/F30*100</f>
        <v>0.46719464148334461</v>
      </c>
      <c r="H124" s="67">
        <f>F124+J124</f>
        <v>0</v>
      </c>
      <c r="I124" s="70">
        <f>H124/H30*100</f>
        <v>0</v>
      </c>
      <c r="J124" s="67">
        <v>-118000000</v>
      </c>
      <c r="K124" s="67"/>
      <c r="L124" s="70">
        <f>K124/K30*100</f>
        <v>0</v>
      </c>
      <c r="M124" s="67">
        <f t="shared" si="22"/>
        <v>0</v>
      </c>
      <c r="N124" s="87"/>
    </row>
    <row r="125" spans="1:14" ht="15" customHeight="1">
      <c r="A125" s="32"/>
      <c r="B125" s="85" t="s">
        <v>354</v>
      </c>
      <c r="C125" s="77" t="s">
        <v>355</v>
      </c>
      <c r="D125" s="67">
        <v>0</v>
      </c>
      <c r="E125" s="67">
        <v>0</v>
      </c>
      <c r="F125" s="67">
        <v>1300000000</v>
      </c>
      <c r="G125" s="70">
        <f>F125/F30*100</f>
        <v>5.1470596095622705</v>
      </c>
      <c r="H125" s="67">
        <f t="shared" ref="H125:H127" si="24">F125+J125</f>
        <v>0</v>
      </c>
      <c r="I125" s="70">
        <f>H125/H30*100</f>
        <v>0</v>
      </c>
      <c r="J125" s="67">
        <v>-1300000000</v>
      </c>
      <c r="K125" s="67"/>
      <c r="L125" s="70">
        <f>K125/K30*100</f>
        <v>0</v>
      </c>
      <c r="M125" s="67">
        <f t="shared" si="22"/>
        <v>0</v>
      </c>
      <c r="N125" s="87"/>
    </row>
    <row r="126" spans="1:14" ht="15" customHeight="1">
      <c r="A126" s="32"/>
      <c r="B126" s="85" t="s">
        <v>189</v>
      </c>
      <c r="C126" s="77" t="s">
        <v>190</v>
      </c>
      <c r="D126" s="67">
        <v>75707905</v>
      </c>
      <c r="E126" s="67">
        <v>0.3</v>
      </c>
      <c r="F126" s="67">
        <v>0</v>
      </c>
      <c r="G126" s="70">
        <f>F126/F30*100</f>
        <v>0</v>
      </c>
      <c r="H126" s="67">
        <f t="shared" si="24"/>
        <v>0</v>
      </c>
      <c r="I126" s="70">
        <f>H126/H30*100</f>
        <v>0</v>
      </c>
      <c r="J126" s="67">
        <v>0</v>
      </c>
      <c r="K126" s="67"/>
      <c r="L126" s="70">
        <f>K126/K30*100</f>
        <v>0</v>
      </c>
      <c r="M126" s="67">
        <f t="shared" si="22"/>
        <v>0</v>
      </c>
      <c r="N126" s="87"/>
    </row>
    <row r="127" spans="1:14" ht="15" customHeight="1">
      <c r="A127" s="32"/>
      <c r="B127" s="85" t="s">
        <v>191</v>
      </c>
      <c r="C127" s="77" t="s">
        <v>192</v>
      </c>
      <c r="D127" s="67">
        <v>20829160</v>
      </c>
      <c r="E127" s="67">
        <v>0.1</v>
      </c>
      <c r="F127" s="67">
        <v>178671000</v>
      </c>
      <c r="G127" s="70">
        <f>F127/F30*100</f>
        <v>0.70740791346161569</v>
      </c>
      <c r="H127" s="67">
        <f t="shared" si="24"/>
        <v>22000000</v>
      </c>
      <c r="I127" s="70">
        <f>H127/H30*100</f>
        <v>8.8068493245045995E-2</v>
      </c>
      <c r="J127" s="67">
        <v>-156671000</v>
      </c>
      <c r="K127" s="67">
        <v>22000000</v>
      </c>
      <c r="L127" s="70">
        <f>K127/K30*100</f>
        <v>8.81878282676236E-2</v>
      </c>
      <c r="M127" s="67">
        <f t="shared" si="22"/>
        <v>0</v>
      </c>
      <c r="N127" s="87">
        <f t="shared" si="23"/>
        <v>100</v>
      </c>
    </row>
    <row r="128" spans="1:14" ht="15" customHeight="1">
      <c r="A128" s="32"/>
      <c r="B128" s="85" t="s">
        <v>193</v>
      </c>
      <c r="C128" s="77" t="s">
        <v>194</v>
      </c>
      <c r="D128" s="67">
        <v>0</v>
      </c>
      <c r="E128" s="67">
        <v>0</v>
      </c>
      <c r="F128" s="67">
        <v>76027000</v>
      </c>
      <c r="G128" s="70">
        <f>F128/F30*100</f>
        <v>0.30101192379706981</v>
      </c>
      <c r="H128" s="67">
        <v>76027000</v>
      </c>
      <c r="I128" s="70">
        <f>H128/H30*100</f>
        <v>0.30434469708823231</v>
      </c>
      <c r="J128" s="67">
        <f t="shared" si="21"/>
        <v>0</v>
      </c>
      <c r="K128" s="81">
        <v>78316760</v>
      </c>
      <c r="L128" s="70">
        <f>K128/K30*100</f>
        <v>0.31393568097075875</v>
      </c>
      <c r="M128" s="67">
        <f t="shared" si="22"/>
        <v>-2289760</v>
      </c>
      <c r="N128" s="87">
        <f t="shared" si="23"/>
        <v>103.01177213358412</v>
      </c>
    </row>
    <row r="129" spans="1:14" ht="15" customHeight="1">
      <c r="A129" s="32"/>
      <c r="B129" s="85"/>
      <c r="C129" s="83" t="s">
        <v>71</v>
      </c>
      <c r="D129" s="74">
        <v>117331485</v>
      </c>
      <c r="E129" s="74">
        <v>0.5</v>
      </c>
      <c r="F129" s="74">
        <v>1700000000</v>
      </c>
      <c r="G129" s="74">
        <f t="shared" ref="G129:M129" si="25">SUM(G121:G128)</f>
        <v>6.730770258658354</v>
      </c>
      <c r="H129" s="74">
        <f t="shared" si="25"/>
        <v>98547000</v>
      </c>
      <c r="I129" s="74">
        <f t="shared" si="25"/>
        <v>0.39449480926452485</v>
      </c>
      <c r="J129" s="74">
        <f t="shared" si="25"/>
        <v>-1601453000</v>
      </c>
      <c r="K129" s="74">
        <f t="shared" si="25"/>
        <v>100836630</v>
      </c>
      <c r="L129" s="74">
        <f t="shared" si="25"/>
        <v>0.40420742770572277</v>
      </c>
      <c r="M129" s="74">
        <f t="shared" si="25"/>
        <v>-2289630</v>
      </c>
      <c r="N129" s="91">
        <f>K129/H129*100</f>
        <v>102.32338883984291</v>
      </c>
    </row>
    <row r="130" spans="1:14" ht="15" customHeight="1">
      <c r="A130" s="32"/>
      <c r="B130" s="85"/>
      <c r="C130" s="75" t="s">
        <v>195</v>
      </c>
      <c r="D130" s="76">
        <v>152987635</v>
      </c>
      <c r="E130" s="76">
        <f>E131+E137</f>
        <v>100</v>
      </c>
      <c r="F130" s="76"/>
      <c r="G130" s="76"/>
      <c r="H130" s="76"/>
      <c r="I130" s="76"/>
      <c r="J130" s="76"/>
      <c r="K130" s="76">
        <f>K131+K137</f>
        <v>264185655</v>
      </c>
      <c r="L130" s="76">
        <f>L131+L137</f>
        <v>100.00000000000001</v>
      </c>
      <c r="M130" s="76"/>
      <c r="N130" s="86"/>
    </row>
    <row r="131" spans="1:14" ht="15" customHeight="1">
      <c r="A131" s="32"/>
      <c r="B131" s="85"/>
      <c r="C131" s="75" t="s">
        <v>196</v>
      </c>
      <c r="D131" s="76">
        <v>132495237</v>
      </c>
      <c r="E131" s="76">
        <f>SUM(E133:E136)</f>
        <v>86.605193288987053</v>
      </c>
      <c r="F131" s="76"/>
      <c r="G131" s="76"/>
      <c r="H131" s="76"/>
      <c r="I131" s="76"/>
      <c r="J131" s="76"/>
      <c r="K131" s="76">
        <f>SUM(K133:K136)</f>
        <v>206820383</v>
      </c>
      <c r="L131" s="76">
        <f>SUM(L134:L135)</f>
        <v>78.286000426480399</v>
      </c>
      <c r="M131" s="76"/>
      <c r="N131" s="86"/>
    </row>
    <row r="132" spans="1:14" ht="15" customHeight="1">
      <c r="A132" s="32"/>
      <c r="B132" s="85" t="s">
        <v>79</v>
      </c>
      <c r="C132" s="77" t="s">
        <v>80</v>
      </c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87"/>
    </row>
    <row r="133" spans="1:14" ht="15" customHeight="1">
      <c r="A133" s="32"/>
      <c r="B133" s="85" t="s">
        <v>122</v>
      </c>
      <c r="C133" s="77" t="s">
        <v>123</v>
      </c>
      <c r="D133" s="67">
        <v>43900</v>
      </c>
      <c r="E133" s="67">
        <f>D133/D130*100</f>
        <v>2.8695129511610531E-2</v>
      </c>
      <c r="F133" s="67"/>
      <c r="G133" s="67"/>
      <c r="H133" s="67"/>
      <c r="I133" s="67"/>
      <c r="J133" s="67"/>
      <c r="K133" s="67"/>
      <c r="L133" s="67"/>
      <c r="M133" s="67"/>
      <c r="N133" s="87"/>
    </row>
    <row r="134" spans="1:14" ht="15" customHeight="1">
      <c r="A134" s="32"/>
      <c r="B134" s="85" t="s">
        <v>128</v>
      </c>
      <c r="C134" s="77" t="s">
        <v>129</v>
      </c>
      <c r="D134" s="67">
        <v>9720000</v>
      </c>
      <c r="E134" s="67">
        <f>D134/D130*100</f>
        <v>6.3534546435729924</v>
      </c>
      <c r="F134" s="67"/>
      <c r="G134" s="67"/>
      <c r="H134" s="67"/>
      <c r="I134" s="67"/>
      <c r="J134" s="67"/>
      <c r="K134" s="67">
        <v>40450196</v>
      </c>
      <c r="L134" s="67">
        <f>K134/K130*100</f>
        <v>15.311276458216478</v>
      </c>
      <c r="M134" s="67"/>
      <c r="N134" s="87"/>
    </row>
    <row r="135" spans="1:14" ht="15" customHeight="1">
      <c r="A135" s="32"/>
      <c r="B135" s="85" t="s">
        <v>138</v>
      </c>
      <c r="C135" s="77" t="s">
        <v>139</v>
      </c>
      <c r="D135" s="67">
        <v>122641946</v>
      </c>
      <c r="E135" s="67">
        <f>D135/D130*100</f>
        <v>80.164613303552272</v>
      </c>
      <c r="F135" s="67"/>
      <c r="G135" s="67"/>
      <c r="H135" s="67"/>
      <c r="I135" s="67"/>
      <c r="J135" s="67"/>
      <c r="K135" s="67">
        <v>166370187</v>
      </c>
      <c r="L135" s="67">
        <f>K135/K130*100</f>
        <v>62.974723968263916</v>
      </c>
      <c r="M135" s="67"/>
      <c r="N135" s="87"/>
    </row>
    <row r="136" spans="1:14" ht="15" customHeight="1">
      <c r="A136" s="32"/>
      <c r="B136" s="85" t="s">
        <v>146</v>
      </c>
      <c r="C136" s="77" t="s">
        <v>147</v>
      </c>
      <c r="D136" s="67">
        <v>89391</v>
      </c>
      <c r="E136" s="67">
        <f>D136/D130*100</f>
        <v>5.8430212350168043E-2</v>
      </c>
      <c r="F136" s="67"/>
      <c r="G136" s="67"/>
      <c r="H136" s="67"/>
      <c r="I136" s="67"/>
      <c r="J136" s="67"/>
      <c r="K136" s="67"/>
      <c r="L136" s="67"/>
      <c r="M136" s="67"/>
      <c r="N136" s="87"/>
    </row>
    <row r="137" spans="1:14" ht="15" customHeight="1">
      <c r="A137" s="32"/>
      <c r="B137" s="85"/>
      <c r="C137" s="75" t="s">
        <v>197</v>
      </c>
      <c r="D137" s="76">
        <v>20492398</v>
      </c>
      <c r="E137" s="76">
        <f>SUM(E139:E140)</f>
        <v>13.394806711012951</v>
      </c>
      <c r="F137" s="76"/>
      <c r="G137" s="76"/>
      <c r="H137" s="76"/>
      <c r="I137" s="76"/>
      <c r="J137" s="76"/>
      <c r="K137" s="76">
        <v>57365272</v>
      </c>
      <c r="L137" s="76">
        <f>SUM(L140)</f>
        <v>21.713999573519615</v>
      </c>
      <c r="M137" s="76"/>
      <c r="N137" s="86"/>
    </row>
    <row r="138" spans="1:14" ht="15" customHeight="1">
      <c r="A138" s="32"/>
      <c r="B138" s="85" t="s">
        <v>79</v>
      </c>
      <c r="C138" s="77" t="s">
        <v>80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87"/>
    </row>
    <row r="139" spans="1:14" ht="15" customHeight="1">
      <c r="A139" s="32"/>
      <c r="B139" s="85" t="s">
        <v>198</v>
      </c>
      <c r="C139" s="77" t="s">
        <v>199</v>
      </c>
      <c r="D139" s="67">
        <v>9290638</v>
      </c>
      <c r="E139" s="67">
        <f>D139/D130*100</f>
        <v>6.0728032039974993</v>
      </c>
      <c r="F139" s="67"/>
      <c r="G139" s="67"/>
      <c r="H139" s="67"/>
      <c r="I139" s="67"/>
      <c r="J139" s="67"/>
      <c r="K139" s="67"/>
      <c r="L139" s="67"/>
      <c r="M139" s="67"/>
      <c r="N139" s="87"/>
    </row>
    <row r="140" spans="1:14" ht="15" customHeight="1">
      <c r="A140" s="32"/>
      <c r="B140" s="85" t="s">
        <v>246</v>
      </c>
      <c r="C140" s="84" t="s">
        <v>247</v>
      </c>
      <c r="D140" s="67">
        <v>11201760</v>
      </c>
      <c r="E140" s="67">
        <f>D140/D130*100</f>
        <v>7.3220035070154523</v>
      </c>
      <c r="F140" s="67"/>
      <c r="G140" s="67"/>
      <c r="H140" s="67"/>
      <c r="I140" s="67"/>
      <c r="J140" s="67"/>
      <c r="K140" s="67">
        <v>57365272</v>
      </c>
      <c r="L140" s="67">
        <f>K140/K130*100</f>
        <v>21.713999573519615</v>
      </c>
      <c r="M140" s="67"/>
      <c r="N140" s="87"/>
    </row>
    <row r="141" spans="1:14" ht="15" customHeight="1" thickBot="1">
      <c r="A141" s="32"/>
      <c r="B141" s="92"/>
      <c r="C141" s="93" t="s">
        <v>76</v>
      </c>
      <c r="D141" s="94">
        <v>23533540334.080002</v>
      </c>
      <c r="E141" s="94"/>
      <c r="F141" s="94">
        <v>25257139000</v>
      </c>
      <c r="G141" s="94"/>
      <c r="H141" s="94">
        <f>H36+H52</f>
        <v>24980556825</v>
      </c>
      <c r="I141" s="94"/>
      <c r="J141" s="94">
        <f>J36+J52</f>
        <v>-276582175</v>
      </c>
      <c r="K141" s="94">
        <f>K36+K52+K130</f>
        <v>25210939002</v>
      </c>
      <c r="L141" s="94"/>
      <c r="M141" s="94">
        <f>M36+M52</f>
        <v>33803478</v>
      </c>
      <c r="N141" s="95"/>
    </row>
    <row r="142" spans="1:14" ht="15.75" thickTop="1">
      <c r="A142" s="32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</row>
    <row r="143" spans="1:14">
      <c r="A143" s="32"/>
      <c r="B143" s="33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1:14" ht="24.75" customHeight="1">
      <c r="A144" s="2"/>
      <c r="B144" s="137" t="s">
        <v>85</v>
      </c>
      <c r="C144" s="28" t="s">
        <v>362</v>
      </c>
      <c r="D144" s="138" t="s">
        <v>51</v>
      </c>
      <c r="E144" s="138"/>
      <c r="F144" s="29" t="s">
        <v>52</v>
      </c>
      <c r="G144" s="139"/>
      <c r="H144" s="140"/>
      <c r="I144" s="140"/>
      <c r="J144" s="140"/>
      <c r="K144" s="140"/>
      <c r="L144" s="140"/>
      <c r="M144" s="141"/>
      <c r="N144" s="2"/>
    </row>
    <row r="145" spans="1:14" ht="21" customHeight="1">
      <c r="A145" s="2"/>
      <c r="B145" s="137"/>
      <c r="C145" s="29" t="s">
        <v>244</v>
      </c>
      <c r="D145" s="138"/>
      <c r="E145" s="138"/>
      <c r="F145" s="29" t="s">
        <v>53</v>
      </c>
      <c r="G145" s="142"/>
      <c r="H145" s="143"/>
      <c r="I145" s="143"/>
      <c r="J145" s="143"/>
      <c r="K145" s="143"/>
      <c r="L145" s="143"/>
      <c r="M145" s="144"/>
      <c r="N145" s="2"/>
    </row>
    <row r="146" spans="1:14" ht="22.5" customHeight="1">
      <c r="A146" s="2"/>
      <c r="B146" s="137"/>
      <c r="C146" s="29" t="s">
        <v>245</v>
      </c>
      <c r="D146" s="138"/>
      <c r="E146" s="138"/>
      <c r="F146" s="29" t="s">
        <v>54</v>
      </c>
      <c r="G146" s="142"/>
      <c r="H146" s="143"/>
      <c r="I146" s="143"/>
      <c r="J146" s="143"/>
      <c r="K146" s="143"/>
      <c r="L146" s="143"/>
      <c r="M146" s="144"/>
      <c r="N146" s="2"/>
    </row>
    <row r="149" spans="1:14">
      <c r="M149" s="63"/>
    </row>
  </sheetData>
  <mergeCells count="26">
    <mergeCell ref="B13:C13"/>
    <mergeCell ref="B34:C34"/>
    <mergeCell ref="B142:N142"/>
    <mergeCell ref="B144:B146"/>
    <mergeCell ref="D144:E146"/>
    <mergeCell ref="G144:M144"/>
    <mergeCell ref="G145:M145"/>
    <mergeCell ref="G146:M146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E9" zoomScale="115" zoomScaleNormal="115" workbookViewId="0">
      <selection activeCell="J16" sqref="J16"/>
    </sheetView>
  </sheetViews>
  <sheetFormatPr defaultRowHeight="15"/>
  <cols>
    <col min="1" max="1" width="0.85546875" customWidth="1"/>
    <col min="2" max="2" width="10.85546875" customWidth="1"/>
    <col min="3" max="3" width="43.42578125" customWidth="1"/>
    <col min="4" max="4" width="13.85546875" customWidth="1"/>
    <col min="5" max="5" width="6" customWidth="1"/>
    <col min="6" max="6" width="11.140625" bestFit="1" customWidth="1"/>
    <col min="7" max="7" width="5.5703125" customWidth="1"/>
    <col min="8" max="8" width="11.85546875" customWidth="1"/>
    <col min="9" max="9" width="5.42578125" customWidth="1"/>
    <col min="10" max="10" width="11.85546875" customWidth="1"/>
    <col min="11" max="11" width="13.42578125" bestFit="1" customWidth="1"/>
    <col min="12" max="12" width="5.28515625" customWidth="1"/>
    <col min="13" max="13" width="11.28515625" customWidth="1"/>
    <col min="14" max="14" width="10.140625" customWidth="1"/>
  </cols>
  <sheetData>
    <row r="1" spans="1:14">
      <c r="A1" s="36"/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6"/>
      <c r="B2" s="118" t="s">
        <v>60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36"/>
      <c r="B3" s="128" t="s">
        <v>365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>
      <c r="A4" s="36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thickBot="1">
      <c r="A5" s="14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5" thickTop="1" thickBot="1">
      <c r="A6" s="147"/>
      <c r="B6" s="130" t="s">
        <v>61</v>
      </c>
      <c r="C6" s="120" t="s">
        <v>380</v>
      </c>
      <c r="D6" s="120"/>
      <c r="E6" s="120"/>
      <c r="F6" s="131" t="s">
        <v>1</v>
      </c>
      <c r="G6" s="131"/>
      <c r="H6" s="132" t="s">
        <v>2</v>
      </c>
      <c r="I6" s="132"/>
      <c r="J6" s="132"/>
      <c r="K6" s="132"/>
      <c r="L6" s="132"/>
      <c r="M6" s="132"/>
      <c r="N6" s="132"/>
    </row>
    <row r="7" spans="1:14" ht="15.75" thickTop="1">
      <c r="A7" s="36"/>
      <c r="B7" s="130"/>
      <c r="C7" s="120"/>
      <c r="D7" s="120"/>
      <c r="E7" s="120"/>
      <c r="F7" s="131"/>
      <c r="G7" s="131"/>
      <c r="H7" s="132"/>
      <c r="I7" s="132"/>
      <c r="J7" s="132"/>
      <c r="K7" s="132"/>
      <c r="L7" s="132"/>
      <c r="M7" s="132"/>
      <c r="N7" s="132"/>
    </row>
    <row r="8" spans="1:14">
      <c r="A8" s="36"/>
      <c r="B8" s="47" t="s">
        <v>62</v>
      </c>
      <c r="C8" s="133" t="s">
        <v>30</v>
      </c>
      <c r="D8" s="133"/>
      <c r="E8" s="133"/>
      <c r="F8" s="134" t="s">
        <v>63</v>
      </c>
      <c r="G8" s="134"/>
      <c r="H8" s="135" t="s">
        <v>29</v>
      </c>
      <c r="I8" s="135"/>
      <c r="J8" s="135"/>
      <c r="K8" s="135"/>
      <c r="L8" s="135"/>
      <c r="M8" s="135"/>
      <c r="N8" s="135"/>
    </row>
    <row r="9" spans="1:14" ht="15.75" thickBot="1">
      <c r="A9" s="36"/>
      <c r="B9" s="123" t="s">
        <v>3</v>
      </c>
      <c r="C9" s="123"/>
      <c r="D9" s="124" t="s">
        <v>64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ht="28.5" customHeight="1" thickTop="1" thickBot="1">
      <c r="A10" s="36"/>
      <c r="B10" s="123"/>
      <c r="C10" s="123"/>
      <c r="D10" s="48" t="s">
        <v>65</v>
      </c>
      <c r="E10" s="49">
        <v>2024</v>
      </c>
      <c r="F10" s="125" t="s">
        <v>4</v>
      </c>
      <c r="G10" s="125"/>
      <c r="H10" s="125" t="s">
        <v>4</v>
      </c>
      <c r="I10" s="125"/>
      <c r="J10" s="43" t="s">
        <v>4</v>
      </c>
      <c r="K10" s="125" t="s">
        <v>4</v>
      </c>
      <c r="L10" s="125"/>
      <c r="M10" s="126" t="s">
        <v>66</v>
      </c>
      <c r="N10" s="121" t="s">
        <v>5</v>
      </c>
    </row>
    <row r="11" spans="1:14" ht="55.5" thickTop="1" thickBot="1">
      <c r="A11" s="36"/>
      <c r="B11" s="123"/>
      <c r="C11" s="123"/>
      <c r="D11" s="3" t="s">
        <v>67</v>
      </c>
      <c r="E11" s="4" t="s">
        <v>6</v>
      </c>
      <c r="F11" s="5" t="s">
        <v>312</v>
      </c>
      <c r="G11" s="6" t="s">
        <v>6</v>
      </c>
      <c r="H11" s="5" t="s">
        <v>313</v>
      </c>
      <c r="I11" s="6" t="s">
        <v>6</v>
      </c>
      <c r="J11" s="7" t="s">
        <v>68</v>
      </c>
      <c r="K11" s="5" t="s">
        <v>7</v>
      </c>
      <c r="L11" s="6" t="s">
        <v>6</v>
      </c>
      <c r="M11" s="126"/>
      <c r="N11" s="121"/>
    </row>
    <row r="12" spans="1:14" ht="16.5" thickTop="1" thickBot="1">
      <c r="A12" s="36"/>
      <c r="B12" s="123"/>
      <c r="C12" s="123"/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9" t="s">
        <v>18</v>
      </c>
    </row>
    <row r="13" spans="1:14" ht="15.75" thickTop="1">
      <c r="A13" s="36"/>
      <c r="B13" s="122" t="s">
        <v>31</v>
      </c>
      <c r="C13" s="122"/>
      <c r="D13" s="10"/>
      <c r="E13" s="11"/>
      <c r="F13" s="10"/>
      <c r="G13" s="11"/>
      <c r="H13" s="10"/>
      <c r="I13" s="11"/>
      <c r="J13" s="12"/>
      <c r="K13" s="10"/>
      <c r="L13" s="11"/>
      <c r="M13" s="10"/>
      <c r="N13" s="13"/>
    </row>
    <row r="14" spans="1:14">
      <c r="A14" s="36"/>
      <c r="B14" s="50" t="s">
        <v>19</v>
      </c>
      <c r="C14" s="14" t="s">
        <v>20</v>
      </c>
      <c r="D14" s="10"/>
      <c r="E14" s="11"/>
      <c r="F14" s="10"/>
      <c r="G14" s="11"/>
      <c r="H14" s="10"/>
      <c r="I14" s="11"/>
      <c r="J14" s="15"/>
      <c r="K14" s="10"/>
      <c r="L14" s="11"/>
      <c r="M14" s="10"/>
      <c r="N14" s="13"/>
    </row>
    <row r="15" spans="1:14">
      <c r="A15" s="36"/>
      <c r="B15" s="45" t="s">
        <v>33</v>
      </c>
      <c r="C15" s="51" t="s">
        <v>34</v>
      </c>
      <c r="D15" s="16">
        <v>1631828309</v>
      </c>
      <c r="E15" s="17">
        <f>D15/D30*100</f>
        <v>69.950254946235987</v>
      </c>
      <c r="F15" s="17">
        <v>1800690000</v>
      </c>
      <c r="G15" s="17">
        <f>F15/F30*100</f>
        <v>70.893307086614172</v>
      </c>
      <c r="H15" s="17">
        <v>1830690000</v>
      </c>
      <c r="I15" s="17">
        <f>H15/H30*100</f>
        <v>67.262740199140254</v>
      </c>
      <c r="J15" s="17">
        <f>H15-F15</f>
        <v>30000000</v>
      </c>
      <c r="K15" s="17">
        <v>1825474075</v>
      </c>
      <c r="L15" s="17">
        <f>K15/K30*100</f>
        <v>67.23030391691438</v>
      </c>
      <c r="M15" s="17">
        <f>H15-K15</f>
        <v>5215925</v>
      </c>
      <c r="N15" s="18">
        <f>K15/H15*100</f>
        <v>99.715084203223924</v>
      </c>
    </row>
    <row r="16" spans="1:14">
      <c r="A16" s="36"/>
      <c r="B16" s="45" t="s">
        <v>35</v>
      </c>
      <c r="C16" s="51" t="s">
        <v>36</v>
      </c>
      <c r="D16" s="16">
        <v>269309245</v>
      </c>
      <c r="E16" s="17">
        <f>D16/D30*100</f>
        <v>11.544260044534091</v>
      </c>
      <c r="F16" s="17">
        <v>307410000</v>
      </c>
      <c r="G16" s="17">
        <f>F16/F30*100</f>
        <v>12.102755905511811</v>
      </c>
      <c r="H16" s="17">
        <v>294410000</v>
      </c>
      <c r="I16" s="17">
        <f>H16/H30*100</f>
        <v>10.817136348605651</v>
      </c>
      <c r="J16" s="17">
        <f t="shared" ref="J16:J24" si="0">H16-F16</f>
        <v>-13000000</v>
      </c>
      <c r="K16" s="17">
        <v>293964319</v>
      </c>
      <c r="L16" s="17">
        <f>K16/K30*100</f>
        <v>10.82639889427012</v>
      </c>
      <c r="M16" s="17">
        <f t="shared" ref="M16:M27" si="1">H16-K16</f>
        <v>445681</v>
      </c>
      <c r="N16" s="18">
        <f t="shared" ref="N16:N21" si="2">K16/H16*100</f>
        <v>99.848618932780823</v>
      </c>
    </row>
    <row r="17" spans="1:14">
      <c r="A17" s="36"/>
      <c r="B17" s="45" t="s">
        <v>37</v>
      </c>
      <c r="C17" s="51" t="s">
        <v>38</v>
      </c>
      <c r="D17" s="16">
        <v>388955194.24000001</v>
      </c>
      <c r="E17" s="17">
        <f>D17/D30*100</f>
        <v>16.673025495202843</v>
      </c>
      <c r="F17" s="17">
        <v>351700000</v>
      </c>
      <c r="G17" s="17">
        <f>F17/F30*100</f>
        <v>13.846456692913387</v>
      </c>
      <c r="H17" s="17">
        <v>418200000</v>
      </c>
      <c r="I17" s="17">
        <f>H17/H30*100</f>
        <v>15.365396627108058</v>
      </c>
      <c r="J17" s="17">
        <f t="shared" si="0"/>
        <v>66500000</v>
      </c>
      <c r="K17" s="17">
        <v>417678880</v>
      </c>
      <c r="L17" s="17">
        <f>K17/K30*100</f>
        <v>15.382676986018776</v>
      </c>
      <c r="M17" s="17">
        <f t="shared" si="1"/>
        <v>521120</v>
      </c>
      <c r="N17" s="18">
        <f t="shared" si="2"/>
        <v>99.875389765662362</v>
      </c>
    </row>
    <row r="18" spans="1:14">
      <c r="A18" s="36"/>
      <c r="B18" s="45" t="s">
        <v>39</v>
      </c>
      <c r="C18" s="51" t="s">
        <v>40</v>
      </c>
      <c r="D18" s="16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 t="shared" si="0"/>
        <v>0</v>
      </c>
      <c r="K18" s="17">
        <v>0</v>
      </c>
      <c r="L18" s="17">
        <v>0</v>
      </c>
      <c r="M18" s="17">
        <f t="shared" si="1"/>
        <v>0</v>
      </c>
      <c r="N18" s="18"/>
    </row>
    <row r="19" spans="1:14">
      <c r="A19" s="36"/>
      <c r="B19" s="45" t="s">
        <v>41</v>
      </c>
      <c r="C19" s="51" t="s">
        <v>42</v>
      </c>
      <c r="D19" s="16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f t="shared" si="0"/>
        <v>0</v>
      </c>
      <c r="K19" s="17">
        <v>0</v>
      </c>
      <c r="L19" s="17">
        <v>0</v>
      </c>
      <c r="M19" s="17">
        <f t="shared" si="1"/>
        <v>0</v>
      </c>
      <c r="N19" s="18"/>
    </row>
    <row r="20" spans="1:14">
      <c r="A20" s="36"/>
      <c r="B20" s="45" t="s">
        <v>43</v>
      </c>
      <c r="C20" s="51" t="s">
        <v>44</v>
      </c>
      <c r="D20" s="16">
        <v>0</v>
      </c>
      <c r="E20" s="17">
        <f>D20/D30</f>
        <v>0</v>
      </c>
      <c r="F20" s="17">
        <v>0</v>
      </c>
      <c r="G20" s="17">
        <f>F20/F30</f>
        <v>0</v>
      </c>
      <c r="H20" s="17">
        <v>0</v>
      </c>
      <c r="I20" s="17">
        <f>H20/H30</f>
        <v>0</v>
      </c>
      <c r="J20" s="17">
        <f t="shared" si="0"/>
        <v>0</v>
      </c>
      <c r="K20" s="17">
        <v>0</v>
      </c>
      <c r="L20" s="17">
        <f>K20/K30</f>
        <v>0</v>
      </c>
      <c r="M20" s="17">
        <f t="shared" si="1"/>
        <v>0</v>
      </c>
      <c r="N20" s="18"/>
    </row>
    <row r="21" spans="1:14">
      <c r="A21" s="36"/>
      <c r="B21" s="45" t="s">
        <v>45</v>
      </c>
      <c r="C21" s="51" t="s">
        <v>46</v>
      </c>
      <c r="D21" s="16">
        <v>13377409</v>
      </c>
      <c r="E21" s="17">
        <f>D21/D30*100</f>
        <v>0.57343849528110613</v>
      </c>
      <c r="F21" s="17">
        <v>20200000</v>
      </c>
      <c r="G21" s="17">
        <f>F21/F30*100</f>
        <v>0.79527559055118102</v>
      </c>
      <c r="H21" s="17">
        <v>18200000</v>
      </c>
      <c r="I21" s="17">
        <f>H21/H30*100</f>
        <v>0.66869970974023585</v>
      </c>
      <c r="J21" s="17">
        <f t="shared" si="0"/>
        <v>-2000000</v>
      </c>
      <c r="K21" s="16">
        <v>18078917</v>
      </c>
      <c r="L21" s="17">
        <f>K21/K30*100</f>
        <v>0.66582763406194634</v>
      </c>
      <c r="M21" s="17">
        <f t="shared" si="1"/>
        <v>121083</v>
      </c>
      <c r="N21" s="18">
        <f t="shared" si="2"/>
        <v>99.334708791208797</v>
      </c>
    </row>
    <row r="22" spans="1:14">
      <c r="A22" s="36"/>
      <c r="B22" s="52"/>
      <c r="C22" s="53" t="s">
        <v>69</v>
      </c>
      <c r="D22" s="19">
        <v>2303470157.2399998</v>
      </c>
      <c r="E22" s="20">
        <f>SUM(E15:E21)</f>
        <v>98.740978981254031</v>
      </c>
      <c r="F22" s="20">
        <v>2480000000</v>
      </c>
      <c r="G22" s="20">
        <f t="shared" ref="G22:M22" si="3">SUM(G15:G21)</f>
        <v>97.637795275590562</v>
      </c>
      <c r="H22" s="20">
        <f t="shared" si="3"/>
        <v>2561500000</v>
      </c>
      <c r="I22" s="20">
        <f t="shared" si="3"/>
        <v>94.11397288459419</v>
      </c>
      <c r="J22" s="20">
        <f t="shared" si="3"/>
        <v>81500000</v>
      </c>
      <c r="K22" s="19">
        <f t="shared" si="3"/>
        <v>2555196191</v>
      </c>
      <c r="L22" s="20">
        <f t="shared" si="3"/>
        <v>94.105207431265214</v>
      </c>
      <c r="M22" s="20">
        <f t="shared" si="3"/>
        <v>6303809</v>
      </c>
      <c r="N22" s="1">
        <f>K22/H22*100</f>
        <v>99.753901659184081</v>
      </c>
    </row>
    <row r="23" spans="1:14">
      <c r="A23" s="36"/>
      <c r="B23" s="45" t="s">
        <v>47</v>
      </c>
      <c r="C23" s="51" t="s">
        <v>48</v>
      </c>
      <c r="D23" s="16">
        <v>0</v>
      </c>
      <c r="E23" s="17">
        <f>D23/D30*100</f>
        <v>0</v>
      </c>
      <c r="F23" s="17">
        <v>0</v>
      </c>
      <c r="G23" s="17">
        <f>F23/F30*100</f>
        <v>0</v>
      </c>
      <c r="H23" s="17">
        <v>0</v>
      </c>
      <c r="I23" s="17">
        <f>H23/H30*100</f>
        <v>0</v>
      </c>
      <c r="J23" s="17">
        <f t="shared" si="0"/>
        <v>0</v>
      </c>
      <c r="K23" s="16">
        <v>0</v>
      </c>
      <c r="L23" s="17">
        <f>K23/K30*100</f>
        <v>0</v>
      </c>
      <c r="M23" s="17">
        <f t="shared" si="1"/>
        <v>0</v>
      </c>
      <c r="N23" s="18"/>
    </row>
    <row r="24" spans="1:14">
      <c r="A24" s="36"/>
      <c r="B24" s="45" t="s">
        <v>49</v>
      </c>
      <c r="C24" s="51" t="s">
        <v>50</v>
      </c>
      <c r="D24" s="16">
        <v>29370960</v>
      </c>
      <c r="E24" s="17">
        <f>D24/D30*100</f>
        <v>1.2590210187459736</v>
      </c>
      <c r="F24" s="17">
        <v>60000000</v>
      </c>
      <c r="G24" s="17">
        <f>F24/F30*100</f>
        <v>2.3622047244094486</v>
      </c>
      <c r="H24" s="17">
        <v>160200000</v>
      </c>
      <c r="I24" s="17">
        <f>H24/H30*100</f>
        <v>5.8860271154058124</v>
      </c>
      <c r="J24" s="17">
        <f t="shared" si="0"/>
        <v>100200000</v>
      </c>
      <c r="K24" s="16">
        <v>160058640</v>
      </c>
      <c r="L24" s="17">
        <f>K24/K30*100</f>
        <v>5.8947925687347764</v>
      </c>
      <c r="M24" s="17">
        <f t="shared" si="1"/>
        <v>141360</v>
      </c>
      <c r="N24" s="18">
        <f>K24/H24*100</f>
        <v>99.911760299625456</v>
      </c>
    </row>
    <row r="25" spans="1:14">
      <c r="A25" s="36"/>
      <c r="B25" s="52"/>
      <c r="C25" s="53" t="s">
        <v>70</v>
      </c>
      <c r="D25" s="19">
        <v>29370960</v>
      </c>
      <c r="E25" s="20">
        <f>SUM(E23:E24)</f>
        <v>1.2590210187459736</v>
      </c>
      <c r="F25" s="20">
        <v>60000000</v>
      </c>
      <c r="G25" s="20">
        <f t="shared" ref="G25:M25" si="4">SUM(G23:G24)</f>
        <v>2.3622047244094486</v>
      </c>
      <c r="H25" s="20">
        <f t="shared" si="4"/>
        <v>160200000</v>
      </c>
      <c r="I25" s="20">
        <f t="shared" si="4"/>
        <v>5.8860271154058124</v>
      </c>
      <c r="J25" s="20">
        <f t="shared" si="4"/>
        <v>100200000</v>
      </c>
      <c r="K25" s="20">
        <f t="shared" si="4"/>
        <v>160058640</v>
      </c>
      <c r="L25" s="20">
        <f t="shared" si="4"/>
        <v>5.8947925687347764</v>
      </c>
      <c r="M25" s="20">
        <f t="shared" si="4"/>
        <v>141360</v>
      </c>
      <c r="N25" s="1">
        <f>K25/H25*100</f>
        <v>99.911760299625456</v>
      </c>
    </row>
    <row r="26" spans="1:14">
      <c r="A26" s="36"/>
      <c r="B26" s="45" t="s">
        <v>47</v>
      </c>
      <c r="C26" s="51" t="s">
        <v>48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f t="shared" ref="J26:J27" si="5">H26-F26</f>
        <v>0</v>
      </c>
      <c r="K26" s="16"/>
      <c r="L26" s="17">
        <v>0</v>
      </c>
      <c r="M26" s="17">
        <f t="shared" si="1"/>
        <v>0</v>
      </c>
      <c r="N26" s="18"/>
    </row>
    <row r="27" spans="1:14">
      <c r="A27" s="36"/>
      <c r="B27" s="45" t="s">
        <v>49</v>
      </c>
      <c r="C27" s="51" t="s">
        <v>50</v>
      </c>
      <c r="D27" s="16">
        <v>0</v>
      </c>
      <c r="E27" s="17">
        <f>D27/D30*100</f>
        <v>0</v>
      </c>
      <c r="F27" s="17">
        <v>0</v>
      </c>
      <c r="G27" s="17">
        <f>F27/F30*100</f>
        <v>0</v>
      </c>
      <c r="H27" s="17">
        <v>0</v>
      </c>
      <c r="I27" s="17">
        <f>H27/H30*100</f>
        <v>0</v>
      </c>
      <c r="J27" s="17">
        <f t="shared" si="5"/>
        <v>0</v>
      </c>
      <c r="K27" s="16"/>
      <c r="L27" s="17">
        <f>K27/K30*100</f>
        <v>0</v>
      </c>
      <c r="M27" s="17">
        <f t="shared" si="1"/>
        <v>0</v>
      </c>
      <c r="N27" s="18"/>
    </row>
    <row r="28" spans="1:14">
      <c r="A28" s="36"/>
      <c r="B28" s="52"/>
      <c r="C28" s="53" t="s">
        <v>71</v>
      </c>
      <c r="D28" s="19">
        <v>0</v>
      </c>
      <c r="E28" s="20">
        <f>SUM(E26:E27)</f>
        <v>0</v>
      </c>
      <c r="F28" s="20">
        <v>0</v>
      </c>
      <c r="G28" s="20">
        <f t="shared" ref="G28:M28" si="6">SUM(G26:G27)</f>
        <v>0</v>
      </c>
      <c r="H28" s="20">
        <f t="shared" si="6"/>
        <v>0</v>
      </c>
      <c r="I28" s="20">
        <f t="shared" si="6"/>
        <v>0</v>
      </c>
      <c r="J28" s="20">
        <f t="shared" si="6"/>
        <v>0</v>
      </c>
      <c r="K28" s="20">
        <f t="shared" si="6"/>
        <v>0</v>
      </c>
      <c r="L28" s="20">
        <f t="shared" si="6"/>
        <v>0</v>
      </c>
      <c r="M28" s="20">
        <f t="shared" si="6"/>
        <v>0</v>
      </c>
      <c r="N28" s="1">
        <v>0</v>
      </c>
    </row>
    <row r="29" spans="1:14">
      <c r="A29" s="36"/>
      <c r="B29" s="54"/>
      <c r="C29" s="55" t="s">
        <v>72</v>
      </c>
      <c r="D29" s="56">
        <v>29370960</v>
      </c>
      <c r="E29" s="57">
        <f>E25+E28</f>
        <v>1.2590210187459736</v>
      </c>
      <c r="F29" s="57">
        <v>60000000</v>
      </c>
      <c r="G29" s="57">
        <f t="shared" ref="G29:M29" si="7">G25+G28</f>
        <v>2.3622047244094486</v>
      </c>
      <c r="H29" s="57">
        <f t="shared" si="7"/>
        <v>160200000</v>
      </c>
      <c r="I29" s="57">
        <f t="shared" si="7"/>
        <v>5.8860271154058124</v>
      </c>
      <c r="J29" s="57">
        <f t="shared" si="7"/>
        <v>100200000</v>
      </c>
      <c r="K29" s="57">
        <f t="shared" si="7"/>
        <v>160058640</v>
      </c>
      <c r="L29" s="57">
        <f t="shared" si="7"/>
        <v>5.8947925687347764</v>
      </c>
      <c r="M29" s="57">
        <f t="shared" si="7"/>
        <v>141360</v>
      </c>
      <c r="N29" s="57">
        <f>K29/H29*100</f>
        <v>99.911760299625456</v>
      </c>
    </row>
    <row r="30" spans="1:14">
      <c r="A30" s="36"/>
      <c r="B30" s="54"/>
      <c r="C30" s="55" t="s">
        <v>73</v>
      </c>
      <c r="D30" s="56">
        <v>2332841117.2399998</v>
      </c>
      <c r="E30" s="57">
        <f>E22+E29</f>
        <v>100</v>
      </c>
      <c r="F30" s="57">
        <v>2540000000</v>
      </c>
      <c r="G30" s="57">
        <f t="shared" ref="G30:M30" si="8">G22+G29</f>
        <v>100.00000000000001</v>
      </c>
      <c r="H30" s="57">
        <f t="shared" si="8"/>
        <v>2721700000</v>
      </c>
      <c r="I30" s="57">
        <f t="shared" si="8"/>
        <v>100</v>
      </c>
      <c r="J30" s="57">
        <f t="shared" si="8"/>
        <v>181700000</v>
      </c>
      <c r="K30" s="57">
        <f t="shared" si="8"/>
        <v>2715254831</v>
      </c>
      <c r="L30" s="57">
        <f t="shared" si="8"/>
        <v>99.999999999999986</v>
      </c>
      <c r="M30" s="57">
        <f t="shared" si="8"/>
        <v>6445169</v>
      </c>
      <c r="N30" s="57">
        <f>K30/H30*100</f>
        <v>99.763193261564467</v>
      </c>
    </row>
    <row r="31" spans="1:14">
      <c r="A31" s="36"/>
      <c r="B31" s="52"/>
      <c r="C31" s="53" t="s">
        <v>74</v>
      </c>
      <c r="D31" s="19">
        <v>0</v>
      </c>
      <c r="E31" s="20"/>
      <c r="F31" s="20"/>
      <c r="G31" s="20"/>
      <c r="H31" s="20"/>
      <c r="I31" s="20"/>
      <c r="J31" s="20"/>
      <c r="K31" s="20">
        <v>0</v>
      </c>
      <c r="L31" s="20"/>
      <c r="M31" s="20"/>
      <c r="N31" s="1"/>
    </row>
    <row r="32" spans="1:14">
      <c r="A32" s="36"/>
      <c r="B32" s="52"/>
      <c r="C32" s="53" t="s">
        <v>75</v>
      </c>
      <c r="D32" s="19">
        <v>0</v>
      </c>
      <c r="E32" s="20"/>
      <c r="F32" s="20"/>
      <c r="G32" s="20"/>
      <c r="H32" s="20"/>
      <c r="I32" s="20"/>
      <c r="J32" s="20"/>
      <c r="K32" s="20">
        <v>0</v>
      </c>
      <c r="L32" s="20"/>
      <c r="M32" s="20"/>
      <c r="N32" s="1"/>
    </row>
    <row r="33" spans="1:14" ht="15.75" thickBot="1">
      <c r="A33" s="36"/>
      <c r="B33" s="54"/>
      <c r="C33" s="55" t="s">
        <v>76</v>
      </c>
      <c r="D33" s="56">
        <v>2332841117.2399998</v>
      </c>
      <c r="E33" s="57"/>
      <c r="F33" s="57"/>
      <c r="G33" s="57"/>
      <c r="H33" s="57"/>
      <c r="I33" s="57"/>
      <c r="J33" s="57"/>
      <c r="K33" s="57">
        <f>K30+K31+K32</f>
        <v>2715254831</v>
      </c>
      <c r="L33" s="57"/>
      <c r="M33" s="57"/>
      <c r="N33" s="58"/>
    </row>
    <row r="34" spans="1:14" ht="15.75" customHeight="1" thickTop="1">
      <c r="A34" s="36"/>
      <c r="B34" s="127" t="s">
        <v>77</v>
      </c>
      <c r="C34" s="127"/>
      <c r="D34" s="21"/>
      <c r="E34" s="22"/>
      <c r="F34" s="21"/>
      <c r="G34" s="22"/>
      <c r="H34" s="21"/>
      <c r="I34" s="22"/>
      <c r="J34" s="23"/>
      <c r="K34" s="21"/>
      <c r="L34" s="22"/>
      <c r="M34" s="21"/>
      <c r="N34" s="24"/>
    </row>
    <row r="35" spans="1:14">
      <c r="A35" s="36"/>
      <c r="B35" s="44" t="s">
        <v>32</v>
      </c>
      <c r="C35" s="14" t="s">
        <v>20</v>
      </c>
      <c r="D35" s="10"/>
      <c r="E35" s="11"/>
      <c r="F35" s="10"/>
      <c r="G35" s="11"/>
      <c r="H35" s="10"/>
      <c r="I35" s="11"/>
      <c r="J35" s="15"/>
      <c r="K35" s="10"/>
      <c r="L35" s="11"/>
      <c r="M35" s="10"/>
      <c r="N35" s="13"/>
    </row>
    <row r="36" spans="1:14" ht="15" customHeight="1">
      <c r="A36" s="36"/>
      <c r="B36" s="45"/>
      <c r="C36" s="59" t="s">
        <v>78</v>
      </c>
      <c r="D36" s="56">
        <v>2303470157.2399998</v>
      </c>
      <c r="E36" s="57">
        <f>E38</f>
        <v>98.740978981254017</v>
      </c>
      <c r="F36" s="57">
        <f>SUM(F38)</f>
        <v>2480000000</v>
      </c>
      <c r="G36" s="57">
        <f t="shared" ref="G36:M36" si="9">SUM(G38)</f>
        <v>97.637795275590548</v>
      </c>
      <c r="H36" s="57">
        <f t="shared" si="9"/>
        <v>2561500000</v>
      </c>
      <c r="I36" s="57">
        <f t="shared" si="9"/>
        <v>94.11397288459419</v>
      </c>
      <c r="J36" s="57">
        <f t="shared" si="9"/>
        <v>81500000</v>
      </c>
      <c r="K36" s="57">
        <f t="shared" si="9"/>
        <v>2555196191</v>
      </c>
      <c r="L36" s="57">
        <f t="shared" si="9"/>
        <v>94.105207431265228</v>
      </c>
      <c r="M36" s="57">
        <f t="shared" si="9"/>
        <v>6303809</v>
      </c>
      <c r="N36" s="57">
        <f>K36/H36*100</f>
        <v>99.753901659184081</v>
      </c>
    </row>
    <row r="37" spans="1:14" ht="15" customHeight="1">
      <c r="A37" s="36"/>
      <c r="B37" s="45" t="s">
        <v>79</v>
      </c>
      <c r="C37" s="25" t="s">
        <v>80</v>
      </c>
      <c r="D37" s="16"/>
      <c r="E37" s="17"/>
      <c r="F37" s="17"/>
      <c r="G37" s="17"/>
      <c r="H37" s="17"/>
      <c r="I37" s="17"/>
      <c r="J37" s="17"/>
      <c r="K37" s="16"/>
      <c r="L37" s="17"/>
      <c r="M37" s="17"/>
      <c r="N37" s="18"/>
    </row>
    <row r="38" spans="1:14" ht="15" customHeight="1">
      <c r="A38" s="36"/>
      <c r="B38" s="45" t="s">
        <v>116</v>
      </c>
      <c r="C38" s="25" t="s">
        <v>117</v>
      </c>
      <c r="D38" s="16">
        <v>2303470157.2399998</v>
      </c>
      <c r="E38" s="17">
        <f>D38/D30*100</f>
        <v>98.740978981254017</v>
      </c>
      <c r="F38" s="17">
        <v>2480000000</v>
      </c>
      <c r="G38" s="17">
        <f>F38/F30*100</f>
        <v>97.637795275590548</v>
      </c>
      <c r="H38" s="17">
        <v>2561500000</v>
      </c>
      <c r="I38" s="17">
        <f>H38/H30*100</f>
        <v>94.11397288459419</v>
      </c>
      <c r="J38" s="17">
        <f t="shared" ref="J38" si="10">H38-F38</f>
        <v>81500000</v>
      </c>
      <c r="K38" s="17">
        <v>2555196191</v>
      </c>
      <c r="L38" s="17">
        <f>K38/K30*100</f>
        <v>94.105207431265228</v>
      </c>
      <c r="M38" s="17">
        <f t="shared" ref="M38" si="11">H38-K38</f>
        <v>6303809</v>
      </c>
      <c r="N38" s="18">
        <f>K38/H38*100</f>
        <v>99.753901659184081</v>
      </c>
    </row>
    <row r="39" spans="1:14" ht="15" customHeight="1">
      <c r="A39" s="36"/>
      <c r="B39" s="45"/>
      <c r="C39" s="59" t="s">
        <v>82</v>
      </c>
      <c r="D39" s="56">
        <v>29370960</v>
      </c>
      <c r="E39" s="57">
        <f>E46+E48</f>
        <v>1.2590210187459736</v>
      </c>
      <c r="F39" s="57">
        <f t="shared" ref="F39:M39" si="12">F46+F48</f>
        <v>60000000</v>
      </c>
      <c r="G39" s="57">
        <f t="shared" si="12"/>
        <v>2.3622047244094486</v>
      </c>
      <c r="H39" s="57">
        <f t="shared" si="12"/>
        <v>160200000</v>
      </c>
      <c r="I39" s="57">
        <f t="shared" si="12"/>
        <v>5.8860271154058132</v>
      </c>
      <c r="J39" s="57">
        <f t="shared" si="12"/>
        <v>100200000</v>
      </c>
      <c r="K39" s="57">
        <f t="shared" si="12"/>
        <v>160058640</v>
      </c>
      <c r="L39" s="57">
        <f t="shared" si="12"/>
        <v>5.8947925687347764</v>
      </c>
      <c r="M39" s="57">
        <f t="shared" si="12"/>
        <v>141360</v>
      </c>
      <c r="N39" s="57">
        <f>K39/H39*100</f>
        <v>99.911760299625456</v>
      </c>
    </row>
    <row r="40" spans="1:14" ht="15" customHeight="1">
      <c r="A40" s="36"/>
      <c r="B40" s="45" t="s">
        <v>79</v>
      </c>
      <c r="C40" s="25" t="s">
        <v>80</v>
      </c>
      <c r="D40" s="16"/>
      <c r="E40" s="17"/>
      <c r="F40" s="17"/>
      <c r="G40" s="17"/>
      <c r="H40" s="17"/>
      <c r="I40" s="17"/>
      <c r="J40" s="17"/>
      <c r="K40" s="16"/>
      <c r="L40" s="17"/>
      <c r="M40" s="17"/>
      <c r="N40" s="18"/>
    </row>
    <row r="41" spans="1:14" ht="15" customHeight="1">
      <c r="A41" s="36"/>
      <c r="B41" s="45" t="s">
        <v>118</v>
      </c>
      <c r="C41" s="25" t="s">
        <v>119</v>
      </c>
      <c r="D41" s="16">
        <v>0</v>
      </c>
      <c r="E41" s="17">
        <f>D41/D30*100</f>
        <v>0</v>
      </c>
      <c r="F41" s="17">
        <v>20000000</v>
      </c>
      <c r="G41" s="17">
        <f>F41/F30*100</f>
        <v>0.78740157480314954</v>
      </c>
      <c r="H41" s="17">
        <v>45988000</v>
      </c>
      <c r="I41" s="17">
        <f>H41/H30*100</f>
        <v>1.6896792445897786</v>
      </c>
      <c r="J41" s="17">
        <f t="shared" ref="J41:J45" si="13">H41-F41</f>
        <v>25988000</v>
      </c>
      <c r="K41" s="17">
        <v>45974640</v>
      </c>
      <c r="L41" s="17">
        <f>K41/K30*100</f>
        <v>1.6931979818287635</v>
      </c>
      <c r="M41" s="17">
        <f t="shared" ref="M41:M45" si="14">H41-K41</f>
        <v>13360</v>
      </c>
      <c r="N41" s="18">
        <f>K41/H41*100</f>
        <v>99.970948943202572</v>
      </c>
    </row>
    <row r="42" spans="1:14" ht="15" customHeight="1">
      <c r="A42" s="36"/>
      <c r="B42" s="72" t="s">
        <v>376</v>
      </c>
      <c r="C42" s="25" t="s">
        <v>378</v>
      </c>
      <c r="D42" s="16"/>
      <c r="E42" s="17">
        <f>D42/D30*100</f>
        <v>0</v>
      </c>
      <c r="F42" s="17">
        <v>0</v>
      </c>
      <c r="G42" s="17">
        <f>F42/F30*100</f>
        <v>0</v>
      </c>
      <c r="H42" s="17">
        <v>15000000</v>
      </c>
      <c r="I42" s="17">
        <f>H42/H30*100</f>
        <v>0.55112613440129321</v>
      </c>
      <c r="J42" s="17">
        <f t="shared" si="13"/>
        <v>15000000</v>
      </c>
      <c r="K42" s="17">
        <v>14872800</v>
      </c>
      <c r="L42" s="17">
        <f>K42/K30*100</f>
        <v>0.54774969296426967</v>
      </c>
      <c r="M42" s="17">
        <f t="shared" si="14"/>
        <v>127200</v>
      </c>
      <c r="N42" s="18">
        <f t="shared" ref="N42:N43" si="15">K42/H42*100</f>
        <v>99.152000000000001</v>
      </c>
    </row>
    <row r="43" spans="1:14" ht="15" customHeight="1">
      <c r="A43" s="36"/>
      <c r="B43" s="72" t="s">
        <v>377</v>
      </c>
      <c r="C43" s="25" t="s">
        <v>379</v>
      </c>
      <c r="D43" s="16"/>
      <c r="E43" s="17">
        <f>D43/D30*100</f>
        <v>0</v>
      </c>
      <c r="F43" s="17">
        <v>0</v>
      </c>
      <c r="G43" s="17">
        <f>F43/F30*100</f>
        <v>0</v>
      </c>
      <c r="H43" s="17">
        <v>5000000</v>
      </c>
      <c r="I43" s="17">
        <f>H43/H30*100</f>
        <v>0.18370871146709777</v>
      </c>
      <c r="J43" s="17">
        <f t="shared" si="13"/>
        <v>5000000</v>
      </c>
      <c r="K43" s="17">
        <v>4999200</v>
      </c>
      <c r="L43" s="17">
        <f>K43/K30*100</f>
        <v>0.18411531554697011</v>
      </c>
      <c r="M43" s="17">
        <f t="shared" si="14"/>
        <v>800</v>
      </c>
      <c r="N43" s="18">
        <f t="shared" si="15"/>
        <v>99.983999999999995</v>
      </c>
    </row>
    <row r="44" spans="1:14" ht="15" customHeight="1">
      <c r="A44" s="36"/>
      <c r="B44" s="45" t="s">
        <v>120</v>
      </c>
      <c r="C44" s="25" t="s">
        <v>121</v>
      </c>
      <c r="D44" s="16">
        <v>28440000</v>
      </c>
      <c r="E44" s="17">
        <f>D44/D30*100</f>
        <v>1.2191143147222798</v>
      </c>
      <c r="F44" s="17">
        <v>40000000</v>
      </c>
      <c r="G44" s="17">
        <f>F44/F30*100</f>
        <v>1.5748031496062991</v>
      </c>
      <c r="H44" s="17">
        <v>94212000</v>
      </c>
      <c r="I44" s="17">
        <f>H44/H30*100</f>
        <v>3.4615130249476431</v>
      </c>
      <c r="J44" s="17">
        <f t="shared" si="13"/>
        <v>54212000</v>
      </c>
      <c r="K44" s="17">
        <v>94212000</v>
      </c>
      <c r="L44" s="17">
        <f>K44/K30*100</f>
        <v>3.469729578394773</v>
      </c>
      <c r="M44" s="17">
        <f t="shared" si="14"/>
        <v>0</v>
      </c>
      <c r="N44" s="18">
        <f>K44/H44*100</f>
        <v>100</v>
      </c>
    </row>
    <row r="45" spans="1:14" ht="15" customHeight="1">
      <c r="A45" s="36"/>
      <c r="B45" s="45" t="s">
        <v>307</v>
      </c>
      <c r="C45" s="25" t="s">
        <v>308</v>
      </c>
      <c r="D45" s="16">
        <v>930960</v>
      </c>
      <c r="E45" s="17">
        <f>D45/D30*100</f>
        <v>3.9906704023693867E-2</v>
      </c>
      <c r="F45" s="17">
        <v>0</v>
      </c>
      <c r="G45" s="17">
        <f>F45/F30*100</f>
        <v>0</v>
      </c>
      <c r="H45" s="17">
        <v>0</v>
      </c>
      <c r="I45" s="17">
        <f>H45/H30*100</f>
        <v>0</v>
      </c>
      <c r="J45" s="17">
        <f t="shared" si="13"/>
        <v>0</v>
      </c>
      <c r="K45" s="17"/>
      <c r="L45" s="17">
        <f>K45/K30*100</f>
        <v>0</v>
      </c>
      <c r="M45" s="17">
        <f t="shared" si="14"/>
        <v>0</v>
      </c>
      <c r="N45" s="18">
        <v>0</v>
      </c>
    </row>
    <row r="46" spans="1:14" ht="15" customHeight="1">
      <c r="A46" s="36"/>
      <c r="B46" s="45"/>
      <c r="C46" s="26" t="s">
        <v>70</v>
      </c>
      <c r="D46" s="20">
        <v>29370960</v>
      </c>
      <c r="E46" s="20">
        <f>SUM(E41:E45)</f>
        <v>1.2590210187459736</v>
      </c>
      <c r="F46" s="20">
        <f>SUM(F41:F45)</f>
        <v>60000000</v>
      </c>
      <c r="G46" s="20">
        <f t="shared" ref="G46:M46" si="16">SUM(G41:G45)</f>
        <v>2.3622047244094486</v>
      </c>
      <c r="H46" s="20">
        <f t="shared" si="16"/>
        <v>160200000</v>
      </c>
      <c r="I46" s="20">
        <f t="shared" si="16"/>
        <v>5.8860271154058132</v>
      </c>
      <c r="J46" s="20">
        <f t="shared" si="16"/>
        <v>100200000</v>
      </c>
      <c r="K46" s="20">
        <f t="shared" si="16"/>
        <v>160058640</v>
      </c>
      <c r="L46" s="20">
        <f t="shared" si="16"/>
        <v>5.8947925687347764</v>
      </c>
      <c r="M46" s="20">
        <f t="shared" si="16"/>
        <v>141360</v>
      </c>
      <c r="N46" s="1">
        <f>K46/H46*100</f>
        <v>99.911760299625456</v>
      </c>
    </row>
    <row r="47" spans="1:14" ht="15" customHeight="1">
      <c r="A47" s="36"/>
      <c r="B47" s="45" t="s">
        <v>79</v>
      </c>
      <c r="C47" s="25" t="s">
        <v>80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</row>
    <row r="48" spans="1:14" ht="15" customHeight="1">
      <c r="A48" s="36"/>
      <c r="B48" s="45"/>
      <c r="C48" s="26" t="s">
        <v>71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">
        <v>0</v>
      </c>
    </row>
    <row r="49" spans="1:15" ht="15" customHeight="1">
      <c r="A49" s="36"/>
      <c r="B49" s="45" t="s">
        <v>79</v>
      </c>
      <c r="C49" s="25" t="s">
        <v>80</v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8"/>
    </row>
    <row r="50" spans="1:15" ht="15" customHeight="1">
      <c r="A50" s="36"/>
      <c r="B50" s="45" t="s">
        <v>79</v>
      </c>
      <c r="C50" s="25" t="s">
        <v>80</v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8"/>
    </row>
    <row r="51" spans="1:15" ht="15" customHeight="1" thickBot="1">
      <c r="A51" s="36"/>
      <c r="B51" s="45"/>
      <c r="C51" s="60" t="s">
        <v>76</v>
      </c>
      <c r="D51" s="61">
        <v>2332841117.2399998</v>
      </c>
      <c r="E51" s="62"/>
      <c r="F51" s="62">
        <f>F36+F39</f>
        <v>2540000000</v>
      </c>
      <c r="G51" s="62">
        <f t="shared" ref="G51:M51" si="17">G36+G39</f>
        <v>100</v>
      </c>
      <c r="H51" s="62">
        <f t="shared" si="17"/>
        <v>2721700000</v>
      </c>
      <c r="I51" s="62">
        <f t="shared" si="17"/>
        <v>100</v>
      </c>
      <c r="J51" s="62">
        <f t="shared" si="17"/>
        <v>181700000</v>
      </c>
      <c r="K51" s="62">
        <f t="shared" si="17"/>
        <v>2715254831</v>
      </c>
      <c r="L51" s="62">
        <f t="shared" si="17"/>
        <v>100</v>
      </c>
      <c r="M51" s="62">
        <f t="shared" si="17"/>
        <v>6445169</v>
      </c>
      <c r="N51" s="62">
        <f t="shared" ref="N51" si="18">K51/H51*100</f>
        <v>99.763193261564467</v>
      </c>
    </row>
    <row r="52" spans="1:15" ht="15.75" thickTop="1">
      <c r="A52" s="36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1:15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24.75" customHeight="1">
      <c r="A54" s="2"/>
      <c r="B54" s="137" t="s">
        <v>85</v>
      </c>
      <c r="C54" s="28" t="s">
        <v>363</v>
      </c>
      <c r="D54" s="138" t="s">
        <v>51</v>
      </c>
      <c r="E54" s="138"/>
      <c r="F54" s="29" t="s">
        <v>52</v>
      </c>
      <c r="G54" s="139"/>
      <c r="H54" s="140"/>
      <c r="I54" s="140"/>
      <c r="J54" s="140"/>
      <c r="K54" s="140"/>
      <c r="L54" s="140"/>
      <c r="M54" s="141"/>
      <c r="N54" s="2"/>
    </row>
    <row r="55" spans="1:15" ht="21" customHeight="1">
      <c r="A55" s="2"/>
      <c r="B55" s="137"/>
      <c r="C55" s="29" t="s">
        <v>244</v>
      </c>
      <c r="D55" s="138"/>
      <c r="E55" s="138"/>
      <c r="F55" s="29" t="s">
        <v>53</v>
      </c>
      <c r="G55" s="142"/>
      <c r="H55" s="143"/>
      <c r="I55" s="143"/>
      <c r="J55" s="143"/>
      <c r="K55" s="143"/>
      <c r="L55" s="143"/>
      <c r="M55" s="144"/>
      <c r="N55" s="2"/>
    </row>
    <row r="56" spans="1:15" ht="22.5" customHeight="1">
      <c r="A56" s="2"/>
      <c r="B56" s="137"/>
      <c r="C56" s="29" t="s">
        <v>245</v>
      </c>
      <c r="D56" s="138"/>
      <c r="E56" s="138"/>
      <c r="F56" s="29" t="s">
        <v>54</v>
      </c>
      <c r="G56" s="142"/>
      <c r="H56" s="143"/>
      <c r="I56" s="143"/>
      <c r="J56" s="143"/>
      <c r="K56" s="143"/>
      <c r="L56" s="143"/>
      <c r="M56" s="144"/>
      <c r="N56" s="2"/>
    </row>
  </sheetData>
  <mergeCells count="26">
    <mergeCell ref="B54:B56"/>
    <mergeCell ref="B13:C13"/>
    <mergeCell ref="B34:C34"/>
    <mergeCell ref="B52:N52"/>
    <mergeCell ref="D54:E56"/>
    <mergeCell ref="G54:M54"/>
    <mergeCell ref="G55:M55"/>
    <mergeCell ref="G56:M56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35" bottom="0.23" header="0.32" footer="0.17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opLeftCell="D46" zoomScale="115" zoomScaleNormal="115" workbookViewId="0">
      <selection activeCell="H22" sqref="H22"/>
    </sheetView>
  </sheetViews>
  <sheetFormatPr defaultRowHeight="15"/>
  <cols>
    <col min="1" max="1" width="3.28515625" customWidth="1"/>
    <col min="2" max="2" width="11.42578125" customWidth="1"/>
    <col min="3" max="3" width="43.42578125" customWidth="1"/>
    <col min="4" max="4" width="14.140625" customWidth="1"/>
    <col min="5" max="5" width="8" customWidth="1"/>
    <col min="6" max="6" width="11.42578125" customWidth="1"/>
    <col min="7" max="7" width="7.140625" customWidth="1"/>
    <col min="8" max="8" width="10.7109375" customWidth="1"/>
    <col min="9" max="9" width="8.42578125" customWidth="1"/>
    <col min="10" max="10" width="11.140625" customWidth="1"/>
    <col min="11" max="11" width="13.28515625" customWidth="1"/>
    <col min="12" max="12" width="8.28515625" customWidth="1"/>
    <col min="13" max="13" width="10.42578125" customWidth="1"/>
    <col min="14" max="14" width="7.7109375" customWidth="1"/>
  </cols>
  <sheetData>
    <row r="1" spans="1:14">
      <c r="A1" s="38"/>
      <c r="B1" s="39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>
      <c r="A2" s="38"/>
      <c r="B2" s="118" t="s">
        <v>60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38"/>
      <c r="B3" s="128" t="s">
        <v>366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>
      <c r="A4" s="38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thickBot="1">
      <c r="A5" s="14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5" thickTop="1" thickBot="1">
      <c r="A6" s="149"/>
      <c r="B6" s="130" t="s">
        <v>61</v>
      </c>
      <c r="C6" s="120" t="s">
        <v>380</v>
      </c>
      <c r="D6" s="120"/>
      <c r="E6" s="120"/>
      <c r="F6" s="131" t="s">
        <v>1</v>
      </c>
      <c r="G6" s="131"/>
      <c r="H6" s="132" t="s">
        <v>2</v>
      </c>
      <c r="I6" s="132"/>
      <c r="J6" s="132"/>
      <c r="K6" s="132"/>
      <c r="L6" s="132"/>
      <c r="M6" s="132"/>
      <c r="N6" s="132"/>
    </row>
    <row r="7" spans="1:14" ht="15.75" thickTop="1">
      <c r="A7" s="38"/>
      <c r="B7" s="130"/>
      <c r="C7" s="120"/>
      <c r="D7" s="120"/>
      <c r="E7" s="120"/>
      <c r="F7" s="131"/>
      <c r="G7" s="131"/>
      <c r="H7" s="132"/>
      <c r="I7" s="132"/>
      <c r="J7" s="132"/>
      <c r="K7" s="132"/>
      <c r="L7" s="132"/>
      <c r="M7" s="132"/>
      <c r="N7" s="132"/>
    </row>
    <row r="8" spans="1:14">
      <c r="A8" s="38"/>
      <c r="B8" s="47" t="s">
        <v>62</v>
      </c>
      <c r="C8" s="133" t="s">
        <v>24</v>
      </c>
      <c r="D8" s="133"/>
      <c r="E8" s="133"/>
      <c r="F8" s="134" t="s">
        <v>63</v>
      </c>
      <c r="G8" s="134"/>
      <c r="H8" s="135" t="s">
        <v>23</v>
      </c>
      <c r="I8" s="135"/>
      <c r="J8" s="135"/>
      <c r="K8" s="135"/>
      <c r="L8" s="135"/>
      <c r="M8" s="135"/>
      <c r="N8" s="135"/>
    </row>
    <row r="9" spans="1:14" ht="15.75" thickBot="1">
      <c r="A9" s="38"/>
      <c r="B9" s="123" t="s">
        <v>3</v>
      </c>
      <c r="C9" s="123"/>
      <c r="D9" s="124" t="s">
        <v>64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ht="16.5" customHeight="1" thickTop="1" thickBot="1">
      <c r="A10" s="38"/>
      <c r="B10" s="123"/>
      <c r="C10" s="123"/>
      <c r="D10" s="48" t="s">
        <v>65</v>
      </c>
      <c r="E10" s="49">
        <v>2024</v>
      </c>
      <c r="F10" s="125" t="s">
        <v>4</v>
      </c>
      <c r="G10" s="125"/>
      <c r="H10" s="125" t="s">
        <v>4</v>
      </c>
      <c r="I10" s="125"/>
      <c r="J10" s="43" t="s">
        <v>4</v>
      </c>
      <c r="K10" s="125" t="s">
        <v>4</v>
      </c>
      <c r="L10" s="125"/>
      <c r="M10" s="126" t="s">
        <v>66</v>
      </c>
      <c r="N10" s="121" t="s">
        <v>5</v>
      </c>
    </row>
    <row r="11" spans="1:14" ht="46.5" thickTop="1" thickBot="1">
      <c r="A11" s="38"/>
      <c r="B11" s="123"/>
      <c r="C11" s="123"/>
      <c r="D11" s="3" t="s">
        <v>67</v>
      </c>
      <c r="E11" s="4" t="s">
        <v>6</v>
      </c>
      <c r="F11" s="5" t="s">
        <v>312</v>
      </c>
      <c r="G11" s="6" t="s">
        <v>6</v>
      </c>
      <c r="H11" s="5" t="s">
        <v>313</v>
      </c>
      <c r="I11" s="6" t="s">
        <v>6</v>
      </c>
      <c r="J11" s="7" t="s">
        <v>68</v>
      </c>
      <c r="K11" s="5" t="s">
        <v>7</v>
      </c>
      <c r="L11" s="6" t="s">
        <v>6</v>
      </c>
      <c r="M11" s="126"/>
      <c r="N11" s="121"/>
    </row>
    <row r="12" spans="1:14" ht="16.5" thickTop="1" thickBot="1">
      <c r="A12" s="38"/>
      <c r="B12" s="123"/>
      <c r="C12" s="123"/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9" t="s">
        <v>18</v>
      </c>
    </row>
    <row r="13" spans="1:14" ht="15.75" thickTop="1">
      <c r="A13" s="38"/>
      <c r="B13" s="122" t="s">
        <v>31</v>
      </c>
      <c r="C13" s="122"/>
      <c r="D13" s="10"/>
      <c r="E13" s="11"/>
      <c r="F13" s="10"/>
      <c r="G13" s="11"/>
      <c r="H13" s="10"/>
      <c r="I13" s="11"/>
      <c r="J13" s="12"/>
      <c r="K13" s="10"/>
      <c r="L13" s="11"/>
      <c r="M13" s="10"/>
      <c r="N13" s="13"/>
    </row>
    <row r="14" spans="1:14">
      <c r="A14" s="38"/>
      <c r="B14" s="50" t="s">
        <v>19</v>
      </c>
      <c r="C14" s="14" t="s">
        <v>20</v>
      </c>
      <c r="D14" s="10"/>
      <c r="E14" s="11"/>
      <c r="F14" s="10"/>
      <c r="G14" s="11"/>
      <c r="H14" s="10"/>
      <c r="I14" s="11"/>
      <c r="J14" s="15"/>
      <c r="K14" s="10"/>
      <c r="L14" s="11"/>
      <c r="M14" s="10"/>
      <c r="N14" s="13"/>
    </row>
    <row r="15" spans="1:14">
      <c r="A15" s="38"/>
      <c r="B15" s="45" t="s">
        <v>33</v>
      </c>
      <c r="C15" s="51" t="s">
        <v>34</v>
      </c>
      <c r="D15" s="17">
        <v>447709302</v>
      </c>
      <c r="E15" s="17">
        <f>D15/D30*100</f>
        <v>72.558772360750481</v>
      </c>
      <c r="F15" s="17">
        <v>499270000</v>
      </c>
      <c r="G15" s="17">
        <f>F15/F30*100</f>
        <v>70.986895142657687</v>
      </c>
      <c r="H15" s="17">
        <v>498689200</v>
      </c>
      <c r="I15" s="17">
        <f>H15/H30*100</f>
        <v>72.591516492474312</v>
      </c>
      <c r="J15" s="17">
        <f>H15-F15</f>
        <v>-580800</v>
      </c>
      <c r="K15" s="17">
        <v>472203862</v>
      </c>
      <c r="L15" s="17">
        <f>K15/K30*100</f>
        <v>73.671114931313227</v>
      </c>
      <c r="M15" s="17">
        <f>H15-K15</f>
        <v>26485338</v>
      </c>
      <c r="N15" s="18">
        <f>K15/H15*100</f>
        <v>94.689009106273005</v>
      </c>
    </row>
    <row r="16" spans="1:14">
      <c r="A16" s="38"/>
      <c r="B16" s="45" t="s">
        <v>35</v>
      </c>
      <c r="C16" s="51" t="s">
        <v>36</v>
      </c>
      <c r="D16" s="17">
        <v>74548518</v>
      </c>
      <c r="E16" s="17">
        <f>D16/D30*100</f>
        <v>12.081832839366177</v>
      </c>
      <c r="F16" s="17">
        <v>85320000</v>
      </c>
      <c r="G16" s="17">
        <f>F16/F30*100</f>
        <v>12.130914922930586</v>
      </c>
      <c r="H16" s="17">
        <v>85320000</v>
      </c>
      <c r="I16" s="17">
        <f>H16/H30*100</f>
        <v>12.419575533494424</v>
      </c>
      <c r="J16" s="17">
        <f t="shared" ref="J16:J24" si="0">H16-F16</f>
        <v>0</v>
      </c>
      <c r="K16" s="17">
        <v>78192646</v>
      </c>
      <c r="L16" s="17">
        <f>K16/K30*100</f>
        <v>12.199263652463499</v>
      </c>
      <c r="M16" s="17">
        <f t="shared" ref="M16:M27" si="1">H16-K16</f>
        <v>7127354</v>
      </c>
      <c r="N16" s="18">
        <f t="shared" ref="N16:N30" si="2">K16/H16*100</f>
        <v>91.646326769807786</v>
      </c>
    </row>
    <row r="17" spans="1:14">
      <c r="A17" s="38"/>
      <c r="B17" s="45" t="s">
        <v>37</v>
      </c>
      <c r="C17" s="51" t="s">
        <v>38</v>
      </c>
      <c r="D17" s="17">
        <v>82160211</v>
      </c>
      <c r="E17" s="17">
        <f>D17/D30*100</f>
        <v>13.315434860141073</v>
      </c>
      <c r="F17" s="17">
        <v>86737000</v>
      </c>
      <c r="G17" s="17">
        <f>F17/F30*100</f>
        <v>12.332385931437297</v>
      </c>
      <c r="H17" s="17">
        <v>86375800</v>
      </c>
      <c r="I17" s="17">
        <f>H17/H30*100</f>
        <v>12.573262685958833</v>
      </c>
      <c r="J17" s="17">
        <f t="shared" si="0"/>
        <v>-361200</v>
      </c>
      <c r="K17" s="17">
        <v>75235822</v>
      </c>
      <c r="L17" s="17">
        <f>K17/K30*100</f>
        <v>11.737953319648673</v>
      </c>
      <c r="M17" s="17">
        <f t="shared" si="1"/>
        <v>11139978</v>
      </c>
      <c r="N17" s="18">
        <f t="shared" si="2"/>
        <v>87.102894560745028</v>
      </c>
    </row>
    <row r="18" spans="1:14">
      <c r="A18" s="38"/>
      <c r="B18" s="45" t="s">
        <v>39</v>
      </c>
      <c r="C18" s="51" t="s">
        <v>40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 t="shared" si="0"/>
        <v>0</v>
      </c>
      <c r="K18" s="17">
        <v>0</v>
      </c>
      <c r="L18" s="17">
        <v>0</v>
      </c>
      <c r="M18" s="17">
        <f t="shared" si="1"/>
        <v>0</v>
      </c>
      <c r="N18" s="18"/>
    </row>
    <row r="19" spans="1:14">
      <c r="A19" s="38"/>
      <c r="B19" s="45" t="s">
        <v>41</v>
      </c>
      <c r="C19" s="51" t="s">
        <v>42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f t="shared" si="0"/>
        <v>0</v>
      </c>
      <c r="K19" s="17">
        <v>0</v>
      </c>
      <c r="L19" s="17">
        <v>0</v>
      </c>
      <c r="M19" s="17">
        <f t="shared" si="1"/>
        <v>0</v>
      </c>
      <c r="N19" s="18"/>
    </row>
    <row r="20" spans="1:14">
      <c r="A20" s="38"/>
      <c r="B20" s="45" t="s">
        <v>43</v>
      </c>
      <c r="C20" s="51" t="s">
        <v>44</v>
      </c>
      <c r="D20" s="17">
        <v>0</v>
      </c>
      <c r="E20" s="17">
        <f>D20/D30</f>
        <v>0</v>
      </c>
      <c r="F20" s="17">
        <v>0</v>
      </c>
      <c r="G20" s="17">
        <f>F20/F30</f>
        <v>0</v>
      </c>
      <c r="H20" s="17">
        <v>0</v>
      </c>
      <c r="I20" s="17">
        <f>H20/H30</f>
        <v>0</v>
      </c>
      <c r="J20" s="17">
        <f t="shared" si="0"/>
        <v>0</v>
      </c>
      <c r="K20" s="17">
        <v>0</v>
      </c>
      <c r="L20" s="17">
        <f>K20/K30</f>
        <v>0</v>
      </c>
      <c r="M20" s="17">
        <f t="shared" si="1"/>
        <v>0</v>
      </c>
      <c r="N20" s="18"/>
    </row>
    <row r="21" spans="1:14">
      <c r="A21" s="38"/>
      <c r="B21" s="45" t="s">
        <v>45</v>
      </c>
      <c r="C21" s="51" t="s">
        <v>46</v>
      </c>
      <c r="D21" s="17">
        <v>3644784</v>
      </c>
      <c r="E21" s="17">
        <f>D21/D30*100</f>
        <v>0.59069814135804033</v>
      </c>
      <c r="F21" s="17">
        <v>0</v>
      </c>
      <c r="G21" s="17">
        <f>F21/F30*100</f>
        <v>0</v>
      </c>
      <c r="H21" s="17">
        <v>4502000</v>
      </c>
      <c r="I21" s="17">
        <f>H21/H30*100</f>
        <v>0.65533203295583564</v>
      </c>
      <c r="J21" s="17">
        <f t="shared" si="0"/>
        <v>4502000</v>
      </c>
      <c r="K21" s="17">
        <v>3918870</v>
      </c>
      <c r="L21" s="17">
        <f>K21/K30*100</f>
        <v>0.61140440687644249</v>
      </c>
      <c r="M21" s="17">
        <f t="shared" si="1"/>
        <v>583130</v>
      </c>
      <c r="N21" s="18">
        <f t="shared" si="2"/>
        <v>87.047312305641938</v>
      </c>
    </row>
    <row r="22" spans="1:14">
      <c r="A22" s="38"/>
      <c r="B22" s="52"/>
      <c r="C22" s="53" t="s">
        <v>69</v>
      </c>
      <c r="D22" s="20">
        <v>608062815</v>
      </c>
      <c r="E22" s="20">
        <f>SUM(E15:E21)</f>
        <v>98.546738201615767</v>
      </c>
      <c r="F22" s="20">
        <v>671327000</v>
      </c>
      <c r="G22" s="20">
        <f t="shared" ref="G22:M22" si="3">SUM(G15:G21)</f>
        <v>95.450195997025574</v>
      </c>
      <c r="H22" s="20">
        <f t="shared" si="3"/>
        <v>674887000</v>
      </c>
      <c r="I22" s="20">
        <f t="shared" si="3"/>
        <v>98.239686744883414</v>
      </c>
      <c r="J22" s="20">
        <f t="shared" si="3"/>
        <v>3560000</v>
      </c>
      <c r="K22" s="19">
        <f t="shared" si="3"/>
        <v>629551200</v>
      </c>
      <c r="L22" s="20">
        <f t="shared" si="3"/>
        <v>98.21973631030184</v>
      </c>
      <c r="M22" s="20">
        <f t="shared" si="3"/>
        <v>45335800</v>
      </c>
      <c r="N22" s="1">
        <f t="shared" si="2"/>
        <v>93.282460619333307</v>
      </c>
    </row>
    <row r="23" spans="1:14">
      <c r="A23" s="38"/>
      <c r="B23" s="45" t="s">
        <v>47</v>
      </c>
      <c r="C23" s="51" t="s">
        <v>48</v>
      </c>
      <c r="D23" s="17">
        <v>0</v>
      </c>
      <c r="E23" s="17">
        <f>D23/D30*100</f>
        <v>0</v>
      </c>
      <c r="F23" s="17">
        <v>0</v>
      </c>
      <c r="G23" s="17">
        <f>F23/F30*100</f>
        <v>0</v>
      </c>
      <c r="H23" s="17">
        <v>0</v>
      </c>
      <c r="I23" s="17">
        <f>H23/H30*100</f>
        <v>0</v>
      </c>
      <c r="J23" s="17">
        <f t="shared" si="0"/>
        <v>0</v>
      </c>
      <c r="K23" s="16">
        <v>0</v>
      </c>
      <c r="L23" s="17">
        <f>K23/K30*100</f>
        <v>0</v>
      </c>
      <c r="M23" s="17">
        <f t="shared" si="1"/>
        <v>0</v>
      </c>
      <c r="N23" s="18"/>
    </row>
    <row r="24" spans="1:14">
      <c r="A24" s="38"/>
      <c r="B24" s="45" t="s">
        <v>49</v>
      </c>
      <c r="C24" s="51" t="s">
        <v>50</v>
      </c>
      <c r="D24" s="17">
        <v>4545429</v>
      </c>
      <c r="E24" s="17">
        <f>D24/D30*100</f>
        <v>0.73666271086981716</v>
      </c>
      <c r="F24" s="17">
        <v>12000000</v>
      </c>
      <c r="G24" s="17">
        <f>F24/F30*100</f>
        <v>1.7061765011154129</v>
      </c>
      <c r="H24" s="17">
        <v>10500000</v>
      </c>
      <c r="I24" s="17">
        <f>H24/H30*100</f>
        <v>1.5284287752190748</v>
      </c>
      <c r="J24" s="17">
        <f t="shared" si="0"/>
        <v>-1500000</v>
      </c>
      <c r="K24" s="17">
        <v>9822364</v>
      </c>
      <c r="L24" s="17">
        <f>K24/K30*100</f>
        <v>1.5324408912631755</v>
      </c>
      <c r="M24" s="17">
        <f t="shared" si="1"/>
        <v>677636</v>
      </c>
      <c r="N24" s="18">
        <f t="shared" si="2"/>
        <v>93.546323809523813</v>
      </c>
    </row>
    <row r="25" spans="1:14">
      <c r="A25" s="38"/>
      <c r="B25" s="52"/>
      <c r="C25" s="53" t="s">
        <v>70</v>
      </c>
      <c r="D25" s="20">
        <v>4545429</v>
      </c>
      <c r="E25" s="20">
        <f>SUM(E23:E24)</f>
        <v>0.73666271086981716</v>
      </c>
      <c r="F25" s="20">
        <v>12000000</v>
      </c>
      <c r="G25" s="20">
        <f t="shared" ref="G25:M25" si="4">SUM(G23:G24)</f>
        <v>1.7061765011154129</v>
      </c>
      <c r="H25" s="20">
        <f t="shared" si="4"/>
        <v>10500000</v>
      </c>
      <c r="I25" s="20">
        <f t="shared" si="4"/>
        <v>1.5284287752190748</v>
      </c>
      <c r="J25" s="20">
        <f t="shared" si="4"/>
        <v>-1500000</v>
      </c>
      <c r="K25" s="20">
        <f t="shared" si="4"/>
        <v>9822364</v>
      </c>
      <c r="L25" s="20">
        <f t="shared" si="4"/>
        <v>1.5324408912631755</v>
      </c>
      <c r="M25" s="20">
        <f t="shared" si="4"/>
        <v>677636</v>
      </c>
      <c r="N25" s="1">
        <f t="shared" si="2"/>
        <v>93.546323809523813</v>
      </c>
    </row>
    <row r="26" spans="1:14">
      <c r="A26" s="38"/>
      <c r="B26" s="45" t="s">
        <v>47</v>
      </c>
      <c r="C26" s="51" t="s">
        <v>48</v>
      </c>
      <c r="D26" s="17">
        <v>4421630</v>
      </c>
      <c r="E26" s="17">
        <f>D26/D30*100</f>
        <v>0.71659901458439013</v>
      </c>
      <c r="F26" s="17">
        <v>0</v>
      </c>
      <c r="G26" s="17">
        <f>F26/F30*100</f>
        <v>0</v>
      </c>
      <c r="H26" s="17">
        <v>1593000</v>
      </c>
      <c r="I26" s="17">
        <f>H26/H30*100</f>
        <v>0.23188447989752251</v>
      </c>
      <c r="J26" s="17">
        <f t="shared" ref="J26:J27" si="5">H26-F26</f>
        <v>1593000</v>
      </c>
      <c r="K26" s="17">
        <v>1588450</v>
      </c>
      <c r="L26" s="17">
        <f>K26/K30*100</f>
        <v>0.2478227984349787</v>
      </c>
      <c r="M26" s="17">
        <f t="shared" si="1"/>
        <v>4550</v>
      </c>
      <c r="N26" s="18">
        <f t="shared" si="2"/>
        <v>99.714375392341495</v>
      </c>
    </row>
    <row r="27" spans="1:14">
      <c r="A27" s="38"/>
      <c r="B27" s="45" t="s">
        <v>49</v>
      </c>
      <c r="C27" s="51" t="s">
        <v>50</v>
      </c>
      <c r="D27" s="17">
        <v>0.45</v>
      </c>
      <c r="E27" s="17">
        <f>D27/D30*100</f>
        <v>7.2930018242814426E-8</v>
      </c>
      <c r="F27" s="17">
        <v>20000000</v>
      </c>
      <c r="G27" s="17">
        <f>F27/F30*100</f>
        <v>2.8436275018590211</v>
      </c>
      <c r="H27" s="17">
        <v>0</v>
      </c>
      <c r="I27" s="17">
        <f>H27/H30*100</f>
        <v>0</v>
      </c>
      <c r="J27" s="17">
        <f t="shared" si="5"/>
        <v>-20000000</v>
      </c>
      <c r="K27" s="73">
        <v>0</v>
      </c>
      <c r="L27" s="17">
        <f>K27/K30*100</f>
        <v>0</v>
      </c>
      <c r="M27" s="17">
        <f t="shared" si="1"/>
        <v>0</v>
      </c>
      <c r="N27" s="18"/>
    </row>
    <row r="28" spans="1:14">
      <c r="A28" s="38"/>
      <c r="B28" s="52"/>
      <c r="C28" s="53" t="s">
        <v>71</v>
      </c>
      <c r="D28" s="20">
        <v>4421630.45</v>
      </c>
      <c r="E28" s="20">
        <f>SUM(E26:E27)</f>
        <v>0.71659908751440837</v>
      </c>
      <c r="F28" s="20">
        <v>20000000</v>
      </c>
      <c r="G28" s="20">
        <f t="shared" ref="G28:M28" si="6">SUM(G26:G27)</f>
        <v>2.8436275018590211</v>
      </c>
      <c r="H28" s="20">
        <f t="shared" si="6"/>
        <v>1593000</v>
      </c>
      <c r="I28" s="20">
        <f t="shared" si="6"/>
        <v>0.23188447989752251</v>
      </c>
      <c r="J28" s="20">
        <f t="shared" si="6"/>
        <v>-18407000</v>
      </c>
      <c r="K28" s="20">
        <f t="shared" si="6"/>
        <v>1588450</v>
      </c>
      <c r="L28" s="20">
        <f t="shared" si="6"/>
        <v>0.2478227984349787</v>
      </c>
      <c r="M28" s="20">
        <f t="shared" si="6"/>
        <v>4550</v>
      </c>
      <c r="N28" s="1">
        <f t="shared" si="2"/>
        <v>99.714375392341495</v>
      </c>
    </row>
    <row r="29" spans="1:14">
      <c r="A29" s="38"/>
      <c r="B29" s="54"/>
      <c r="C29" s="55" t="s">
        <v>72</v>
      </c>
      <c r="D29" s="57">
        <v>8967059.4499999993</v>
      </c>
      <c r="E29" s="57">
        <f>E25+E28</f>
        <v>1.4532617983842255</v>
      </c>
      <c r="F29" s="57">
        <v>32000000</v>
      </c>
      <c r="G29" s="57">
        <f t="shared" ref="G29:M29" si="7">G25+G28</f>
        <v>4.549804002974434</v>
      </c>
      <c r="H29" s="57">
        <f t="shared" si="7"/>
        <v>12093000</v>
      </c>
      <c r="I29" s="57">
        <f t="shared" si="7"/>
        <v>1.7603132551165974</v>
      </c>
      <c r="J29" s="57">
        <f t="shared" si="7"/>
        <v>-19907000</v>
      </c>
      <c r="K29" s="57">
        <f t="shared" si="7"/>
        <v>11410814</v>
      </c>
      <c r="L29" s="57">
        <f t="shared" si="7"/>
        <v>1.7802636896981543</v>
      </c>
      <c r="M29" s="57">
        <f t="shared" si="7"/>
        <v>682186</v>
      </c>
      <c r="N29" s="64">
        <f t="shared" si="2"/>
        <v>94.358835690068631</v>
      </c>
    </row>
    <row r="30" spans="1:14">
      <c r="A30" s="38"/>
      <c r="B30" s="54"/>
      <c r="C30" s="55" t="s">
        <v>73</v>
      </c>
      <c r="D30" s="57">
        <v>617029874.45000005</v>
      </c>
      <c r="E30" s="57">
        <f>E22+E29</f>
        <v>99.999999999999986</v>
      </c>
      <c r="F30" s="57">
        <v>703327000</v>
      </c>
      <c r="G30" s="57">
        <f t="shared" ref="G30:M30" si="8">G22+G29</f>
        <v>100.00000000000001</v>
      </c>
      <c r="H30" s="57">
        <f t="shared" si="8"/>
        <v>686980000</v>
      </c>
      <c r="I30" s="57">
        <f t="shared" si="8"/>
        <v>100.00000000000001</v>
      </c>
      <c r="J30" s="57">
        <f t="shared" si="8"/>
        <v>-16347000</v>
      </c>
      <c r="K30" s="57">
        <f t="shared" si="8"/>
        <v>640962014</v>
      </c>
      <c r="L30" s="57">
        <f t="shared" si="8"/>
        <v>100</v>
      </c>
      <c r="M30" s="57">
        <f t="shared" si="8"/>
        <v>46017986</v>
      </c>
      <c r="N30" s="64">
        <f t="shared" si="2"/>
        <v>93.301408192378233</v>
      </c>
    </row>
    <row r="31" spans="1:14">
      <c r="A31" s="38"/>
      <c r="B31" s="52"/>
      <c r="C31" s="53" t="s">
        <v>74</v>
      </c>
      <c r="D31" s="20">
        <v>0</v>
      </c>
      <c r="E31" s="20"/>
      <c r="F31" s="20"/>
      <c r="G31" s="20"/>
      <c r="H31" s="20"/>
      <c r="I31" s="20"/>
      <c r="J31" s="20"/>
      <c r="K31" s="20">
        <v>0</v>
      </c>
      <c r="L31" s="20"/>
      <c r="M31" s="20"/>
      <c r="N31" s="1"/>
    </row>
    <row r="32" spans="1:14">
      <c r="A32" s="38"/>
      <c r="B32" s="52"/>
      <c r="C32" s="53" t="s">
        <v>75</v>
      </c>
      <c r="D32" s="20">
        <v>0</v>
      </c>
      <c r="E32" s="20"/>
      <c r="F32" s="20"/>
      <c r="G32" s="20"/>
      <c r="H32" s="20"/>
      <c r="I32" s="20"/>
      <c r="J32" s="20"/>
      <c r="K32" s="20">
        <v>0</v>
      </c>
      <c r="L32" s="20"/>
      <c r="M32" s="20"/>
      <c r="N32" s="1"/>
    </row>
    <row r="33" spans="1:14" ht="15.75" thickBot="1">
      <c r="A33" s="38"/>
      <c r="B33" s="54"/>
      <c r="C33" s="55" t="s">
        <v>76</v>
      </c>
      <c r="D33" s="57">
        <v>617029874.45000005</v>
      </c>
      <c r="E33" s="57"/>
      <c r="F33" s="57"/>
      <c r="G33" s="57"/>
      <c r="H33" s="57"/>
      <c r="I33" s="57"/>
      <c r="J33" s="57"/>
      <c r="K33" s="57">
        <f>K30+K31+K32</f>
        <v>640962014</v>
      </c>
      <c r="L33" s="57"/>
      <c r="M33" s="57"/>
      <c r="N33" s="58"/>
    </row>
    <row r="34" spans="1:14" ht="15.75" thickTop="1">
      <c r="A34" s="38"/>
      <c r="B34" s="127" t="s">
        <v>77</v>
      </c>
      <c r="C34" s="127"/>
      <c r="D34" s="21"/>
      <c r="E34" s="22"/>
      <c r="F34" s="21"/>
      <c r="G34" s="22"/>
      <c r="H34" s="21"/>
      <c r="I34" s="22"/>
      <c r="J34" s="23"/>
      <c r="K34" s="21"/>
      <c r="L34" s="22"/>
      <c r="M34" s="21"/>
      <c r="N34" s="24"/>
    </row>
    <row r="35" spans="1:14">
      <c r="A35" s="38"/>
      <c r="B35" s="44" t="s">
        <v>32</v>
      </c>
      <c r="C35" s="14" t="s">
        <v>20</v>
      </c>
      <c r="D35" s="10"/>
      <c r="E35" s="11"/>
      <c r="F35" s="10"/>
      <c r="G35" s="11"/>
      <c r="H35" s="10"/>
      <c r="I35" s="11"/>
      <c r="J35" s="15"/>
      <c r="K35" s="10"/>
      <c r="L35" s="11"/>
      <c r="M35" s="10"/>
      <c r="N35" s="13"/>
    </row>
    <row r="36" spans="1:14">
      <c r="A36" s="38"/>
      <c r="B36" s="100"/>
      <c r="C36" s="101" t="s">
        <v>78</v>
      </c>
      <c r="D36" s="102">
        <v>608062815</v>
      </c>
      <c r="E36" s="102">
        <f t="shared" ref="E36:M36" si="9">SUM(E38:E41)</f>
        <v>98.546738201615767</v>
      </c>
      <c r="F36" s="102">
        <f t="shared" si="9"/>
        <v>671327000</v>
      </c>
      <c r="G36" s="102">
        <f t="shared" si="9"/>
        <v>95.45019599702556</v>
      </c>
      <c r="H36" s="102">
        <f t="shared" si="9"/>
        <v>674887000</v>
      </c>
      <c r="I36" s="102">
        <f t="shared" si="9"/>
        <v>98.239686744883414</v>
      </c>
      <c r="J36" s="102">
        <f t="shared" si="9"/>
        <v>3560000</v>
      </c>
      <c r="K36" s="102">
        <f t="shared" si="9"/>
        <v>629551200</v>
      </c>
      <c r="L36" s="102">
        <f t="shared" si="9"/>
        <v>98.219736310301855</v>
      </c>
      <c r="M36" s="102">
        <f t="shared" si="9"/>
        <v>45335800</v>
      </c>
      <c r="N36" s="103">
        <f>K36/H36%</f>
        <v>93.282460619333307</v>
      </c>
    </row>
    <row r="37" spans="1:14">
      <c r="A37" s="38"/>
      <c r="B37" s="104" t="s">
        <v>79</v>
      </c>
      <c r="C37" s="105" t="s">
        <v>80</v>
      </c>
      <c r="D37" s="107"/>
      <c r="E37" s="107"/>
      <c r="F37" s="107"/>
      <c r="G37" s="107"/>
      <c r="H37" s="107"/>
      <c r="I37" s="107"/>
      <c r="J37" s="107"/>
      <c r="K37" s="106"/>
      <c r="L37" s="107"/>
      <c r="M37" s="107"/>
      <c r="N37" s="108"/>
    </row>
    <row r="38" spans="1:14">
      <c r="A38" s="38"/>
      <c r="B38" s="100" t="s">
        <v>86</v>
      </c>
      <c r="C38" s="105" t="s">
        <v>87</v>
      </c>
      <c r="D38" s="107">
        <v>433947647</v>
      </c>
      <c r="E38" s="107">
        <f>D38/D70%</f>
        <v>70.32846624919199</v>
      </c>
      <c r="F38" s="107">
        <v>473797000</v>
      </c>
      <c r="G38" s="107">
        <f>F38/F70%</f>
        <v>67.365108974914946</v>
      </c>
      <c r="H38" s="107">
        <v>471377400</v>
      </c>
      <c r="I38" s="107">
        <f>H38/H70%</f>
        <v>68.615884014090653</v>
      </c>
      <c r="J38" s="107">
        <f t="shared" ref="J38:J41" si="10">H38-F38</f>
        <v>-2419600</v>
      </c>
      <c r="K38" s="107">
        <v>447810877</v>
      </c>
      <c r="L38" s="107">
        <f>K38/K70%</f>
        <v>69.865431526180899</v>
      </c>
      <c r="M38" s="107">
        <f t="shared" ref="M38:M41" si="11">H38-K38</f>
        <v>23566523</v>
      </c>
      <c r="N38" s="108">
        <f>K38/H38%</f>
        <v>95.000497902529901</v>
      </c>
    </row>
    <row r="39" spans="1:14">
      <c r="A39" s="38"/>
      <c r="B39" s="100" t="s">
        <v>88</v>
      </c>
      <c r="C39" s="105" t="s">
        <v>89</v>
      </c>
      <c r="D39" s="107">
        <v>79702111</v>
      </c>
      <c r="E39" s="107">
        <f>D39/D70%</f>
        <v>12.917058687157381</v>
      </c>
      <c r="F39" s="107">
        <v>83367000</v>
      </c>
      <c r="G39" s="107">
        <f>F39/F70%</f>
        <v>11.853234697374052</v>
      </c>
      <c r="H39" s="107">
        <v>83005800</v>
      </c>
      <c r="I39" s="107">
        <f>H39/H70%</f>
        <v>12.082709831436141</v>
      </c>
      <c r="J39" s="107">
        <f t="shared" si="10"/>
        <v>-361200</v>
      </c>
      <c r="K39" s="107">
        <v>73259872</v>
      </c>
      <c r="L39" s="107">
        <f>K39/K70%</f>
        <v>11.429674520462301</v>
      </c>
      <c r="M39" s="107">
        <f t="shared" si="11"/>
        <v>9745928</v>
      </c>
      <c r="N39" s="108">
        <f>K39/H39%</f>
        <v>88.258738545981117</v>
      </c>
    </row>
    <row r="40" spans="1:14">
      <c r="A40" s="38"/>
      <c r="B40" s="100" t="s">
        <v>90</v>
      </c>
      <c r="C40" s="105" t="s">
        <v>91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  <c r="J40" s="107">
        <f t="shared" si="10"/>
        <v>0</v>
      </c>
      <c r="K40" s="107"/>
      <c r="L40" s="107">
        <v>0</v>
      </c>
      <c r="M40" s="107">
        <f t="shared" si="11"/>
        <v>0</v>
      </c>
      <c r="N40" s="108"/>
    </row>
    <row r="41" spans="1:14">
      <c r="A41" s="38"/>
      <c r="B41" s="100" t="s">
        <v>92</v>
      </c>
      <c r="C41" s="105" t="s">
        <v>93</v>
      </c>
      <c r="D41" s="107">
        <v>94413057</v>
      </c>
      <c r="E41" s="107">
        <f>D41/D70%</f>
        <v>15.301213265266398</v>
      </c>
      <c r="F41" s="107">
        <v>114163000</v>
      </c>
      <c r="G41" s="107">
        <f>F41/F70%</f>
        <v>16.231852324736572</v>
      </c>
      <c r="H41" s="107">
        <v>120503800</v>
      </c>
      <c r="I41" s="107">
        <f>H41/H70%</f>
        <v>17.541092899356606</v>
      </c>
      <c r="J41" s="107">
        <f t="shared" si="10"/>
        <v>6340800</v>
      </c>
      <c r="K41" s="107">
        <v>108480451</v>
      </c>
      <c r="L41" s="107">
        <f>K41/K70%</f>
        <v>16.924630263658653</v>
      </c>
      <c r="M41" s="107">
        <f t="shared" si="11"/>
        <v>12023349</v>
      </c>
      <c r="N41" s="108">
        <f>K41/H41%</f>
        <v>90.022431657756854</v>
      </c>
    </row>
    <row r="42" spans="1:14">
      <c r="A42" s="38"/>
      <c r="B42" s="100"/>
      <c r="C42" s="101" t="s">
        <v>82</v>
      </c>
      <c r="D42" s="102">
        <v>8967059.4499999993</v>
      </c>
      <c r="E42" s="102">
        <f t="shared" ref="E42:M42" si="12">E60+E68</f>
        <v>0.82327277986791159</v>
      </c>
      <c r="F42" s="102">
        <f t="shared" si="12"/>
        <v>32000000</v>
      </c>
      <c r="G42" s="102">
        <f t="shared" si="12"/>
        <v>4.549804002974434</v>
      </c>
      <c r="H42" s="102">
        <f t="shared" si="12"/>
        <v>12093000</v>
      </c>
      <c r="I42" s="102">
        <f t="shared" si="12"/>
        <v>1.7603132551165972</v>
      </c>
      <c r="J42" s="102">
        <f t="shared" si="12"/>
        <v>-19907000</v>
      </c>
      <c r="K42" s="102">
        <f t="shared" si="12"/>
        <v>11410814</v>
      </c>
      <c r="L42" s="102">
        <f t="shared" si="12"/>
        <v>1.7802636896981543</v>
      </c>
      <c r="M42" s="102">
        <f t="shared" si="12"/>
        <v>682186</v>
      </c>
      <c r="N42" s="103">
        <f>K42/H42%</f>
        <v>94.358835690068631</v>
      </c>
    </row>
    <row r="43" spans="1:14">
      <c r="A43" s="38"/>
      <c r="B43" s="104" t="s">
        <v>79</v>
      </c>
      <c r="C43" s="105" t="s">
        <v>80</v>
      </c>
      <c r="D43" s="107"/>
      <c r="E43" s="107"/>
      <c r="F43" s="107"/>
      <c r="G43" s="107"/>
      <c r="H43" s="107"/>
      <c r="I43" s="107"/>
      <c r="J43" s="107"/>
      <c r="K43" s="106"/>
      <c r="L43" s="107"/>
      <c r="M43" s="107"/>
      <c r="N43" s="108"/>
    </row>
    <row r="44" spans="1:14">
      <c r="A44" s="38"/>
      <c r="B44" s="100" t="s">
        <v>94</v>
      </c>
      <c r="C44" s="105" t="s">
        <v>95</v>
      </c>
      <c r="D44" s="107">
        <v>226910</v>
      </c>
      <c r="E44" s="107">
        <f>D44/D70%</f>
        <v>3.6774556532171161E-2</v>
      </c>
      <c r="F44" s="107">
        <v>1000000</v>
      </c>
      <c r="G44" s="107">
        <f>F44/F70%</f>
        <v>0.14218137509295106</v>
      </c>
      <c r="H44" s="107">
        <v>0</v>
      </c>
      <c r="I44" s="107">
        <f>H44/H70%</f>
        <v>0</v>
      </c>
      <c r="J44" s="107">
        <f t="shared" ref="J44:J59" si="13">H44-F44</f>
        <v>-1000000</v>
      </c>
      <c r="K44" s="107">
        <v>0</v>
      </c>
      <c r="L44" s="107">
        <f>K44/K70%</f>
        <v>0</v>
      </c>
      <c r="M44" s="107">
        <f t="shared" ref="M44:M59" si="14">H44-K44</f>
        <v>0</v>
      </c>
      <c r="N44" s="108"/>
    </row>
    <row r="45" spans="1:14">
      <c r="A45" s="38"/>
      <c r="B45" s="100" t="s">
        <v>96</v>
      </c>
      <c r="C45" s="105" t="s">
        <v>97</v>
      </c>
      <c r="D45" s="107">
        <v>0</v>
      </c>
      <c r="E45" s="107">
        <f>D45/D70%</f>
        <v>0</v>
      </c>
      <c r="F45" s="107">
        <v>1000000</v>
      </c>
      <c r="G45" s="107">
        <f>F45/F70%</f>
        <v>0.14218137509295106</v>
      </c>
      <c r="H45" s="107">
        <v>1000000</v>
      </c>
      <c r="I45" s="107">
        <f>H45/H70%</f>
        <v>0.14556464525895951</v>
      </c>
      <c r="J45" s="107">
        <f t="shared" si="13"/>
        <v>0</v>
      </c>
      <c r="K45" s="107">
        <v>907799</v>
      </c>
      <c r="L45" s="107">
        <f>K45/K70%</f>
        <v>0.14163070200288033</v>
      </c>
      <c r="M45" s="107">
        <f t="shared" si="14"/>
        <v>92201</v>
      </c>
      <c r="N45" s="108">
        <f>K45/H45%</f>
        <v>90.779899999999998</v>
      </c>
    </row>
    <row r="46" spans="1:14">
      <c r="A46" s="38"/>
      <c r="B46" s="100" t="s">
        <v>98</v>
      </c>
      <c r="C46" s="105" t="s">
        <v>99</v>
      </c>
      <c r="D46" s="107">
        <v>0</v>
      </c>
      <c r="E46" s="107">
        <f>D46/D70%</f>
        <v>0</v>
      </c>
      <c r="F46" s="107">
        <v>1000000</v>
      </c>
      <c r="G46" s="107">
        <f>F46/F70%</f>
        <v>0.14218137509295106</v>
      </c>
      <c r="H46" s="107">
        <v>1000000</v>
      </c>
      <c r="I46" s="107">
        <f>H46/H70%</f>
        <v>0.14556464525895951</v>
      </c>
      <c r="J46" s="107">
        <f t="shared" si="13"/>
        <v>0</v>
      </c>
      <c r="K46" s="107">
        <v>981360</v>
      </c>
      <c r="L46" s="107">
        <f>K46/K70%</f>
        <v>0.15310735715455362</v>
      </c>
      <c r="M46" s="107">
        <f t="shared" si="14"/>
        <v>18640</v>
      </c>
      <c r="N46" s="108">
        <f>K46/H46%</f>
        <v>98.135999999999996</v>
      </c>
    </row>
    <row r="47" spans="1:14">
      <c r="A47" s="38"/>
      <c r="B47" s="100" t="s">
        <v>318</v>
      </c>
      <c r="C47" s="105" t="s">
        <v>319</v>
      </c>
      <c r="D47" s="107">
        <v>0</v>
      </c>
      <c r="E47" s="107">
        <f>D47/D70%</f>
        <v>0</v>
      </c>
      <c r="F47" s="107">
        <v>1000000</v>
      </c>
      <c r="G47" s="107">
        <f>F47/F70%</f>
        <v>0.14218137509295106</v>
      </c>
      <c r="H47" s="107">
        <v>500000</v>
      </c>
      <c r="I47" s="107">
        <f>H47/H70%</f>
        <v>7.2782322629479757E-2</v>
      </c>
      <c r="J47" s="107">
        <f t="shared" si="13"/>
        <v>-500000</v>
      </c>
      <c r="K47" s="107">
        <v>500000</v>
      </c>
      <c r="L47" s="107">
        <f>K47/K70%</f>
        <v>7.8007742905026517E-2</v>
      </c>
      <c r="M47" s="107">
        <f t="shared" si="14"/>
        <v>0</v>
      </c>
      <c r="N47" s="108">
        <f>K47/H47%</f>
        <v>100</v>
      </c>
    </row>
    <row r="48" spans="1:14">
      <c r="A48" s="38"/>
      <c r="B48" s="100" t="s">
        <v>100</v>
      </c>
      <c r="C48" s="105" t="s">
        <v>101</v>
      </c>
      <c r="D48" s="107">
        <v>144000</v>
      </c>
      <c r="E48" s="107">
        <f>D48/D70%</f>
        <v>2.3337605837700618E-2</v>
      </c>
      <c r="F48" s="107"/>
      <c r="G48" s="107"/>
      <c r="H48" s="107"/>
      <c r="I48" s="107"/>
      <c r="J48" s="107"/>
      <c r="K48" s="107"/>
      <c r="L48" s="107"/>
      <c r="M48" s="107"/>
      <c r="N48" s="108"/>
    </row>
    <row r="49" spans="1:14">
      <c r="A49" s="38"/>
      <c r="B49" s="100" t="s">
        <v>309</v>
      </c>
      <c r="C49" s="105" t="s">
        <v>310</v>
      </c>
      <c r="D49" s="107">
        <v>964598</v>
      </c>
      <c r="E49" s="107">
        <f>D49/D70%</f>
        <v>0.15632922163773849</v>
      </c>
      <c r="F49" s="107">
        <v>1000000</v>
      </c>
      <c r="G49" s="107">
        <f>F49/F70%</f>
        <v>0.14218137509295106</v>
      </c>
      <c r="H49" s="107">
        <v>1000000</v>
      </c>
      <c r="I49" s="107">
        <f>H49/H70%</f>
        <v>0.14556464525895951</v>
      </c>
      <c r="J49" s="107">
        <f t="shared" si="13"/>
        <v>0</v>
      </c>
      <c r="K49" s="107">
        <v>905465</v>
      </c>
      <c r="L49" s="107">
        <f>K49/K70%</f>
        <v>0.14126656185899966</v>
      </c>
      <c r="M49" s="107">
        <f t="shared" si="14"/>
        <v>94535</v>
      </c>
      <c r="N49" s="108">
        <f t="shared" ref="N49:N58" si="15">K49/H49%</f>
        <v>90.546499999999995</v>
      </c>
    </row>
    <row r="50" spans="1:14">
      <c r="A50" s="38"/>
      <c r="B50" s="100" t="s">
        <v>234</v>
      </c>
      <c r="C50" s="105" t="s">
        <v>235</v>
      </c>
      <c r="D50" s="107">
        <v>0</v>
      </c>
      <c r="E50" s="107">
        <f>D50/D70%</f>
        <v>0</v>
      </c>
      <c r="F50" s="107">
        <v>1000000</v>
      </c>
      <c r="G50" s="107">
        <f>F50/F70%</f>
        <v>0.14218137509295106</v>
      </c>
      <c r="H50" s="107">
        <v>1000000</v>
      </c>
      <c r="I50" s="107">
        <f>H50/H70%</f>
        <v>0.14556464525895951</v>
      </c>
      <c r="J50" s="107">
        <f t="shared" si="13"/>
        <v>0</v>
      </c>
      <c r="K50" s="107">
        <v>997680</v>
      </c>
      <c r="L50" s="107">
        <f>K50/K70%</f>
        <v>0.15565352988297371</v>
      </c>
      <c r="M50" s="107">
        <f t="shared" si="14"/>
        <v>2320</v>
      </c>
      <c r="N50" s="108">
        <f t="shared" si="15"/>
        <v>99.768000000000001</v>
      </c>
    </row>
    <row r="51" spans="1:14">
      <c r="A51" s="38"/>
      <c r="B51" s="100" t="s">
        <v>102</v>
      </c>
      <c r="C51" s="105" t="s">
        <v>103</v>
      </c>
      <c r="D51" s="107">
        <v>0</v>
      </c>
      <c r="E51" s="107">
        <f>D51/D70%</f>
        <v>0</v>
      </c>
      <c r="F51" s="107">
        <v>550000</v>
      </c>
      <c r="G51" s="107">
        <f>F51/F70%</f>
        <v>7.8199756301123094E-2</v>
      </c>
      <c r="H51" s="107">
        <v>750000</v>
      </c>
      <c r="I51" s="107">
        <f>H51/H70%</f>
        <v>0.10917348394421963</v>
      </c>
      <c r="J51" s="107">
        <f t="shared" si="13"/>
        <v>200000</v>
      </c>
      <c r="K51" s="107">
        <v>725809</v>
      </c>
      <c r="L51" s="107">
        <f>K51/K70%</f>
        <v>0.11323744374030877</v>
      </c>
      <c r="M51" s="107">
        <f t="shared" si="14"/>
        <v>24191</v>
      </c>
      <c r="N51" s="108">
        <f t="shared" si="15"/>
        <v>96.774533333333338</v>
      </c>
    </row>
    <row r="52" spans="1:14">
      <c r="A52" s="38"/>
      <c r="B52" s="100" t="s">
        <v>236</v>
      </c>
      <c r="C52" s="105" t="s">
        <v>237</v>
      </c>
      <c r="D52" s="107">
        <v>0</v>
      </c>
      <c r="E52" s="107">
        <f>D52/D70%</f>
        <v>0</v>
      </c>
      <c r="F52" s="107">
        <v>1000000</v>
      </c>
      <c r="G52" s="107">
        <f>F52/F70%</f>
        <v>0.14218137509295106</v>
      </c>
      <c r="H52" s="107">
        <v>1000000</v>
      </c>
      <c r="I52" s="107">
        <f>H52/H70%</f>
        <v>0.14556464525895951</v>
      </c>
      <c r="J52" s="107">
        <f t="shared" si="13"/>
        <v>0</v>
      </c>
      <c r="K52" s="107">
        <v>852100</v>
      </c>
      <c r="L52" s="107">
        <f>K52/K70%</f>
        <v>0.13294079545874618</v>
      </c>
      <c r="M52" s="107">
        <f t="shared" si="14"/>
        <v>147900</v>
      </c>
      <c r="N52" s="108">
        <f t="shared" si="15"/>
        <v>85.21</v>
      </c>
    </row>
    <row r="53" spans="1:14">
      <c r="A53" s="38"/>
      <c r="B53" s="100" t="s">
        <v>320</v>
      </c>
      <c r="C53" s="105" t="s">
        <v>321</v>
      </c>
      <c r="D53" s="107">
        <v>0</v>
      </c>
      <c r="E53" s="107">
        <f>D53/D70%</f>
        <v>0</v>
      </c>
      <c r="F53" s="107">
        <v>1000000</v>
      </c>
      <c r="G53" s="107">
        <f>F53/F70%</f>
        <v>0.14218137509295106</v>
      </c>
      <c r="H53" s="107">
        <v>1000000</v>
      </c>
      <c r="I53" s="107">
        <f>H53/H70%</f>
        <v>0.14556464525895951</v>
      </c>
      <c r="J53" s="107">
        <f t="shared" si="13"/>
        <v>0</v>
      </c>
      <c r="K53" s="107">
        <v>979147</v>
      </c>
      <c r="L53" s="107">
        <f>K53/K70%</f>
        <v>0.152762094884456</v>
      </c>
      <c r="M53" s="107">
        <f t="shared" si="14"/>
        <v>20853</v>
      </c>
      <c r="N53" s="108">
        <f t="shared" si="15"/>
        <v>97.914699999999996</v>
      </c>
    </row>
    <row r="54" spans="1:14">
      <c r="A54" s="38"/>
      <c r="B54" s="100" t="s">
        <v>322</v>
      </c>
      <c r="C54" s="105" t="s">
        <v>323</v>
      </c>
      <c r="D54" s="107">
        <v>0</v>
      </c>
      <c r="E54" s="107">
        <f>D54/D70%</f>
        <v>0</v>
      </c>
      <c r="F54" s="107">
        <v>1000000</v>
      </c>
      <c r="G54" s="107">
        <f>F54/F70%</f>
        <v>0.14218137509295106</v>
      </c>
      <c r="H54" s="107">
        <v>1000000</v>
      </c>
      <c r="I54" s="107">
        <f>H54/H70%</f>
        <v>0.14556464525895951</v>
      </c>
      <c r="J54" s="107">
        <f t="shared" si="13"/>
        <v>0</v>
      </c>
      <c r="K54" s="107">
        <v>817404</v>
      </c>
      <c r="L54" s="107">
        <f>K54/K70%</f>
        <v>0.12752768216308058</v>
      </c>
      <c r="M54" s="107">
        <f t="shared" si="14"/>
        <v>182596</v>
      </c>
      <c r="N54" s="108">
        <f t="shared" si="15"/>
        <v>81.740399999999994</v>
      </c>
    </row>
    <row r="55" spans="1:14">
      <c r="A55" s="38"/>
      <c r="B55" s="100" t="s">
        <v>104</v>
      </c>
      <c r="C55" s="105" t="s">
        <v>105</v>
      </c>
      <c r="D55" s="107">
        <v>1626400</v>
      </c>
      <c r="E55" s="107">
        <f>D55/D70%</f>
        <v>0.26358529260025199</v>
      </c>
      <c r="F55" s="107">
        <v>0</v>
      </c>
      <c r="G55" s="107">
        <f>F55/F70%</f>
        <v>0</v>
      </c>
      <c r="H55" s="107">
        <v>0</v>
      </c>
      <c r="I55" s="107">
        <f>H55/H70%</f>
        <v>0</v>
      </c>
      <c r="J55" s="107">
        <f t="shared" si="13"/>
        <v>0</v>
      </c>
      <c r="K55" s="107">
        <v>0</v>
      </c>
      <c r="L55" s="107">
        <f>K55/K70%</f>
        <v>0</v>
      </c>
      <c r="M55" s="107">
        <f t="shared" si="14"/>
        <v>0</v>
      </c>
      <c r="N55" s="108"/>
    </row>
    <row r="56" spans="1:14">
      <c r="A56" s="38"/>
      <c r="B56" s="100" t="s">
        <v>238</v>
      </c>
      <c r="C56" s="105" t="s">
        <v>239</v>
      </c>
      <c r="D56" s="107">
        <v>851992</v>
      </c>
      <c r="E56" s="107">
        <f>D56/D70%</f>
        <v>0.13807953800607101</v>
      </c>
      <c r="F56" s="107">
        <v>1000000</v>
      </c>
      <c r="G56" s="107">
        <f>F56/F70%</f>
        <v>0.14218137509295106</v>
      </c>
      <c r="H56" s="107">
        <v>1000000</v>
      </c>
      <c r="I56" s="107">
        <f>H56/H70%</f>
        <v>0.14556464525895951</v>
      </c>
      <c r="J56" s="107">
        <f t="shared" si="13"/>
        <v>0</v>
      </c>
      <c r="K56" s="107">
        <v>929800</v>
      </c>
      <c r="L56" s="107">
        <f>K56/K70%</f>
        <v>0.14506319870618731</v>
      </c>
      <c r="M56" s="107">
        <f t="shared" si="14"/>
        <v>70200</v>
      </c>
      <c r="N56" s="108">
        <f t="shared" si="15"/>
        <v>92.98</v>
      </c>
    </row>
    <row r="57" spans="1:14" ht="18">
      <c r="A57" s="38"/>
      <c r="B57" s="100" t="s">
        <v>324</v>
      </c>
      <c r="C57" s="105" t="s">
        <v>325</v>
      </c>
      <c r="D57" s="107">
        <v>0</v>
      </c>
      <c r="E57" s="107">
        <f>D57/D70%</f>
        <v>0</v>
      </c>
      <c r="F57" s="107">
        <v>450000</v>
      </c>
      <c r="G57" s="107">
        <f>F57/F70%</f>
        <v>6.3981618791827982E-2</v>
      </c>
      <c r="H57" s="107">
        <v>250000</v>
      </c>
      <c r="I57" s="107">
        <f>H57/H70%</f>
        <v>3.6391161314739878E-2</v>
      </c>
      <c r="J57" s="107">
        <f t="shared" si="13"/>
        <v>-200000</v>
      </c>
      <c r="K57" s="107">
        <v>243000</v>
      </c>
      <c r="L57" s="107">
        <f>K57/K70%</f>
        <v>3.7911763051842885E-2</v>
      </c>
      <c r="M57" s="107">
        <f t="shared" si="14"/>
        <v>7000</v>
      </c>
      <c r="N57" s="108">
        <f t="shared" si="15"/>
        <v>97.2</v>
      </c>
    </row>
    <row r="58" spans="1:14">
      <c r="A58" s="38"/>
      <c r="B58" s="109" t="s">
        <v>240</v>
      </c>
      <c r="C58" s="110" t="s">
        <v>356</v>
      </c>
      <c r="D58" s="111">
        <v>0</v>
      </c>
      <c r="E58" s="111">
        <f>D58/D70%</f>
        <v>0</v>
      </c>
      <c r="F58" s="111">
        <v>1000000</v>
      </c>
      <c r="G58" s="111">
        <f>F58/F70%</f>
        <v>0.14218137509295106</v>
      </c>
      <c r="H58" s="111">
        <v>1000000</v>
      </c>
      <c r="I58" s="111">
        <f>H58/H70%</f>
        <v>0.14556464525895951</v>
      </c>
      <c r="J58" s="111">
        <f t="shared" si="13"/>
        <v>0</v>
      </c>
      <c r="K58" s="107">
        <v>982800</v>
      </c>
      <c r="L58" s="111">
        <f>K58/K70%</f>
        <v>0.15333201945412012</v>
      </c>
      <c r="M58" s="111">
        <f t="shared" si="14"/>
        <v>17200</v>
      </c>
      <c r="N58" s="112">
        <f t="shared" si="15"/>
        <v>98.28</v>
      </c>
    </row>
    <row r="59" spans="1:14">
      <c r="A59" s="38"/>
      <c r="B59" s="100" t="s">
        <v>106</v>
      </c>
      <c r="C59" s="105" t="s">
        <v>107</v>
      </c>
      <c r="D59" s="107">
        <v>731529</v>
      </c>
      <c r="E59" s="107">
        <f>D59/D70%</f>
        <v>0.11855649625588401</v>
      </c>
      <c r="F59" s="107">
        <v>0</v>
      </c>
      <c r="G59" s="107">
        <f>F59/F70%</f>
        <v>0</v>
      </c>
      <c r="H59" s="107">
        <v>0</v>
      </c>
      <c r="I59" s="107">
        <f>H59/H70%</f>
        <v>0</v>
      </c>
      <c r="J59" s="107">
        <f t="shared" si="13"/>
        <v>0</v>
      </c>
      <c r="K59" s="107">
        <v>0</v>
      </c>
      <c r="L59" s="107">
        <f>K59/K70%</f>
        <v>0</v>
      </c>
      <c r="M59" s="107">
        <f t="shared" si="14"/>
        <v>0</v>
      </c>
      <c r="N59" s="108"/>
    </row>
    <row r="60" spans="1:14">
      <c r="A60" s="38"/>
      <c r="B60" s="100"/>
      <c r="C60" s="113" t="s">
        <v>70</v>
      </c>
      <c r="D60" s="114">
        <v>4545429</v>
      </c>
      <c r="E60" s="114">
        <f>SUM(E44:E59)</f>
        <v>0.73666271086981727</v>
      </c>
      <c r="F60" s="114">
        <f>SUM(F44:F59)</f>
        <v>12000000</v>
      </c>
      <c r="G60" s="114">
        <f>SUM(G44:G59)</f>
        <v>1.7061765011154126</v>
      </c>
      <c r="H60" s="114">
        <f>SUM(H44:H59)</f>
        <v>10500000</v>
      </c>
      <c r="I60" s="114">
        <f>SUM(I44:I59)</f>
        <v>1.5284287752190746</v>
      </c>
      <c r="J60" s="114">
        <f t="shared" ref="J60:K60" si="16">SUM(J44:J59)</f>
        <v>-1500000</v>
      </c>
      <c r="K60" s="114">
        <f t="shared" si="16"/>
        <v>9822364</v>
      </c>
      <c r="L60" s="114">
        <f>SUM(L44:L59)</f>
        <v>1.5324408912631755</v>
      </c>
      <c r="M60" s="114">
        <f>SUM(M44:M59)</f>
        <v>677636</v>
      </c>
      <c r="N60" s="115">
        <f>K60/H60%</f>
        <v>93.546323809523813</v>
      </c>
    </row>
    <row r="61" spans="1:14">
      <c r="A61" s="38"/>
      <c r="B61" s="104" t="s">
        <v>79</v>
      </c>
      <c r="C61" s="105" t="s">
        <v>80</v>
      </c>
      <c r="D61" s="107"/>
      <c r="E61" s="107"/>
      <c r="F61" s="107"/>
      <c r="G61" s="107"/>
      <c r="H61" s="107"/>
      <c r="I61" s="107"/>
      <c r="J61" s="107"/>
      <c r="K61" s="106"/>
      <c r="L61" s="107"/>
      <c r="M61" s="107"/>
      <c r="N61" s="108"/>
    </row>
    <row r="62" spans="1:14">
      <c r="A62" s="38"/>
      <c r="B62" s="100" t="s">
        <v>108</v>
      </c>
      <c r="C62" s="105" t="s">
        <v>109</v>
      </c>
      <c r="D62" s="107">
        <v>3600</v>
      </c>
      <c r="E62" s="107">
        <f>D62/D70%</f>
        <v>5.8344014594251552E-4</v>
      </c>
      <c r="F62" s="107">
        <v>0</v>
      </c>
      <c r="G62" s="107">
        <f>F62/F70%</f>
        <v>0</v>
      </c>
      <c r="H62" s="107">
        <v>2500</v>
      </c>
      <c r="I62" s="107">
        <f>H62/H70%</f>
        <v>3.6391161314739876E-4</v>
      </c>
      <c r="J62" s="107">
        <f t="shared" ref="J62:J67" si="17">H62-F62</f>
        <v>2500</v>
      </c>
      <c r="K62" s="106">
        <v>2400</v>
      </c>
      <c r="L62" s="107">
        <f>K62/K70%</f>
        <v>3.7443716594412723E-4</v>
      </c>
      <c r="M62" s="107">
        <f t="shared" ref="M62:M67" si="18">H62-K62</f>
        <v>100</v>
      </c>
      <c r="N62" s="108">
        <f>K62/H62%</f>
        <v>96</v>
      </c>
    </row>
    <row r="63" spans="1:14" ht="18">
      <c r="A63" s="38"/>
      <c r="B63" s="100" t="s">
        <v>110</v>
      </c>
      <c r="C63" s="105" t="s">
        <v>111</v>
      </c>
      <c r="D63" s="107">
        <v>3610</v>
      </c>
      <c r="E63" s="107">
        <f>D63/D70%</f>
        <v>5.8506081301457806E-4</v>
      </c>
      <c r="F63" s="107">
        <v>0</v>
      </c>
      <c r="G63" s="107">
        <f>F63/F70%</f>
        <v>0</v>
      </c>
      <c r="H63" s="107">
        <v>2500</v>
      </c>
      <c r="I63" s="107">
        <f>H63/H70%</f>
        <v>3.6391161314739876E-4</v>
      </c>
      <c r="J63" s="107">
        <f t="shared" si="17"/>
        <v>2500</v>
      </c>
      <c r="K63" s="106">
        <v>2260</v>
      </c>
      <c r="L63" s="107">
        <f>K63/K70%</f>
        <v>3.5259499793071985E-4</v>
      </c>
      <c r="M63" s="107">
        <f t="shared" si="18"/>
        <v>240</v>
      </c>
      <c r="N63" s="108">
        <f>K63/H63*100</f>
        <v>90.4</v>
      </c>
    </row>
    <row r="64" spans="1:14">
      <c r="A64" s="38"/>
      <c r="B64" s="100" t="s">
        <v>112</v>
      </c>
      <c r="C64" s="105" t="s">
        <v>113</v>
      </c>
      <c r="D64" s="107">
        <v>523600</v>
      </c>
      <c r="E64" s="107">
        <f>D64/D70%</f>
        <v>8.4858127893194746E-2</v>
      </c>
      <c r="F64" s="107">
        <v>0</v>
      </c>
      <c r="G64" s="107">
        <f>F64/F70%</f>
        <v>0</v>
      </c>
      <c r="H64" s="107">
        <v>1350000</v>
      </c>
      <c r="I64" s="107">
        <f>H64/H70%</f>
        <v>0.19651227109959532</v>
      </c>
      <c r="J64" s="107">
        <f t="shared" si="17"/>
        <v>1350000</v>
      </c>
      <c r="K64" s="106">
        <v>1346590</v>
      </c>
      <c r="L64" s="107">
        <f>K64/K70%</f>
        <v>0.2100888930369593</v>
      </c>
      <c r="M64" s="107">
        <f t="shared" si="18"/>
        <v>3410</v>
      </c>
      <c r="N64" s="108">
        <f t="shared" ref="N64:N65" si="19">K64/H64*100</f>
        <v>99.747407407407408</v>
      </c>
    </row>
    <row r="65" spans="1:14">
      <c r="A65" s="38"/>
      <c r="B65" s="100" t="s">
        <v>114</v>
      </c>
      <c r="C65" s="105" t="s">
        <v>115</v>
      </c>
      <c r="D65" s="107">
        <v>3600</v>
      </c>
      <c r="E65" s="107">
        <f>D65/D70%</f>
        <v>5.8344014594251552E-4</v>
      </c>
      <c r="F65" s="107">
        <v>0</v>
      </c>
      <c r="G65" s="107">
        <f>F65/F70%</f>
        <v>0</v>
      </c>
      <c r="H65" s="107">
        <v>238000</v>
      </c>
      <c r="I65" s="107">
        <f>H65/H70%</f>
        <v>3.4644385571632359E-2</v>
      </c>
      <c r="J65" s="107">
        <f t="shared" si="17"/>
        <v>238000</v>
      </c>
      <c r="K65" s="106">
        <v>237200</v>
      </c>
      <c r="L65" s="107">
        <f>K65/K70%</f>
        <v>3.7006873234144574E-2</v>
      </c>
      <c r="M65" s="107">
        <f t="shared" si="18"/>
        <v>800</v>
      </c>
      <c r="N65" s="108">
        <f t="shared" si="19"/>
        <v>99.663865546218489</v>
      </c>
    </row>
    <row r="66" spans="1:14">
      <c r="A66" s="38"/>
      <c r="B66" s="100" t="s">
        <v>326</v>
      </c>
      <c r="C66" s="105" t="s">
        <v>327</v>
      </c>
      <c r="D66" s="107">
        <v>0</v>
      </c>
      <c r="E66" s="107">
        <f>D66/D70%</f>
        <v>0</v>
      </c>
      <c r="F66" s="107">
        <v>10000000</v>
      </c>
      <c r="G66" s="107">
        <f>F66/F70%</f>
        <v>1.4218137509295108</v>
      </c>
      <c r="H66" s="107">
        <v>0</v>
      </c>
      <c r="I66" s="107">
        <f>H66/H70%</f>
        <v>0</v>
      </c>
      <c r="J66" s="107">
        <f t="shared" si="17"/>
        <v>-10000000</v>
      </c>
      <c r="K66" s="106">
        <v>0</v>
      </c>
      <c r="L66" s="107">
        <f>K66/K70%</f>
        <v>0</v>
      </c>
      <c r="M66" s="107">
        <f t="shared" si="18"/>
        <v>0</v>
      </c>
      <c r="N66" s="108"/>
    </row>
    <row r="67" spans="1:14">
      <c r="A67" s="38"/>
      <c r="B67" s="100" t="s">
        <v>328</v>
      </c>
      <c r="C67" s="105" t="s">
        <v>329</v>
      </c>
      <c r="D67" s="107">
        <v>0</v>
      </c>
      <c r="E67" s="107">
        <f>D67/D70%</f>
        <v>0</v>
      </c>
      <c r="F67" s="107">
        <v>10000000</v>
      </c>
      <c r="G67" s="107">
        <f>F67/F70%</f>
        <v>1.4218137509295108</v>
      </c>
      <c r="H67" s="107">
        <v>0</v>
      </c>
      <c r="I67" s="107">
        <f>H67/H70%</f>
        <v>0</v>
      </c>
      <c r="J67" s="107">
        <f t="shared" si="17"/>
        <v>-10000000</v>
      </c>
      <c r="K67" s="106">
        <v>0</v>
      </c>
      <c r="L67" s="107">
        <f>K67/K70%</f>
        <v>0</v>
      </c>
      <c r="M67" s="107">
        <f t="shared" si="18"/>
        <v>0</v>
      </c>
      <c r="N67" s="108"/>
    </row>
    <row r="68" spans="1:14">
      <c r="A68" s="38"/>
      <c r="B68" s="100"/>
      <c r="C68" s="113" t="s">
        <v>71</v>
      </c>
      <c r="D68" s="114">
        <v>4421630.45</v>
      </c>
      <c r="E68" s="114">
        <f t="shared" ref="E68:M68" si="20">SUM(E62:E67)</f>
        <v>8.6610068998094356E-2</v>
      </c>
      <c r="F68" s="114">
        <f t="shared" si="20"/>
        <v>20000000</v>
      </c>
      <c r="G68" s="114">
        <f t="shared" si="20"/>
        <v>2.8436275018590216</v>
      </c>
      <c r="H68" s="114">
        <f t="shared" si="20"/>
        <v>1593000</v>
      </c>
      <c r="I68" s="114">
        <f t="shared" si="20"/>
        <v>0.23188447989752248</v>
      </c>
      <c r="J68" s="114">
        <f t="shared" si="20"/>
        <v>-18407000</v>
      </c>
      <c r="K68" s="114">
        <f t="shared" si="20"/>
        <v>1588450</v>
      </c>
      <c r="L68" s="114">
        <f t="shared" si="20"/>
        <v>0.24782279843497873</v>
      </c>
      <c r="M68" s="114">
        <f t="shared" si="20"/>
        <v>4550</v>
      </c>
      <c r="N68" s="115">
        <f>K68/H68*100</f>
        <v>99.714375392341495</v>
      </c>
    </row>
    <row r="69" spans="1:14">
      <c r="A69" s="38"/>
      <c r="B69" s="104" t="s">
        <v>79</v>
      </c>
      <c r="C69" s="105" t="s">
        <v>80</v>
      </c>
      <c r="D69" s="107"/>
      <c r="E69" s="107"/>
      <c r="F69" s="107"/>
      <c r="G69" s="107"/>
      <c r="H69" s="107"/>
      <c r="I69" s="107"/>
      <c r="J69" s="107"/>
      <c r="K69" s="106"/>
      <c r="L69" s="107"/>
      <c r="M69" s="107"/>
      <c r="N69" s="108"/>
    </row>
    <row r="70" spans="1:14">
      <c r="A70" s="38"/>
      <c r="B70" s="100"/>
      <c r="C70" s="116" t="s">
        <v>76</v>
      </c>
      <c r="D70" s="117">
        <v>617029874.45000005</v>
      </c>
      <c r="E70" s="117"/>
      <c r="F70" s="117">
        <v>703327000</v>
      </c>
      <c r="G70" s="117"/>
      <c r="H70" s="117">
        <f>H36+H42</f>
        <v>686980000</v>
      </c>
      <c r="I70" s="117"/>
      <c r="J70" s="117">
        <f t="shared" ref="J70:K70" si="21">J36+J42</f>
        <v>-16347000</v>
      </c>
      <c r="K70" s="117">
        <f t="shared" si="21"/>
        <v>640962014</v>
      </c>
      <c r="L70" s="117"/>
      <c r="M70" s="117">
        <f>M36+M42</f>
        <v>46017986</v>
      </c>
      <c r="N70" s="115">
        <f>K70/H70*100</f>
        <v>93.301408192378233</v>
      </c>
    </row>
    <row r="71" spans="1:14">
      <c r="A71" s="3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</row>
    <row r="72" spans="1:14">
      <c r="A72" s="3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</row>
    <row r="73" spans="1:14">
      <c r="A73" s="38"/>
      <c r="B73" s="39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ht="24.75" customHeight="1">
      <c r="A74" s="2"/>
      <c r="B74" s="150" t="s">
        <v>85</v>
      </c>
      <c r="C74" s="40" t="s">
        <v>364</v>
      </c>
      <c r="D74" s="153" t="s">
        <v>51</v>
      </c>
      <c r="E74" s="154"/>
      <c r="F74" s="30" t="s">
        <v>52</v>
      </c>
      <c r="G74" s="159"/>
      <c r="H74" s="160"/>
      <c r="I74" s="160"/>
      <c r="J74" s="160"/>
      <c r="K74" s="160"/>
      <c r="L74" s="160"/>
      <c r="M74" s="161"/>
      <c r="N74" s="2"/>
    </row>
    <row r="75" spans="1:14" ht="21" customHeight="1">
      <c r="A75" s="2"/>
      <c r="B75" s="151"/>
      <c r="C75" s="29" t="s">
        <v>244</v>
      </c>
      <c r="D75" s="155"/>
      <c r="E75" s="156"/>
      <c r="F75" s="29" t="s">
        <v>53</v>
      </c>
      <c r="G75" s="142"/>
      <c r="H75" s="143"/>
      <c r="I75" s="143"/>
      <c r="J75" s="143"/>
      <c r="K75" s="143"/>
      <c r="L75" s="143"/>
      <c r="M75" s="162"/>
      <c r="N75" s="2"/>
    </row>
    <row r="76" spans="1:14" ht="22.5" customHeight="1">
      <c r="A76" s="2"/>
      <c r="B76" s="152"/>
      <c r="C76" s="31" t="s">
        <v>245</v>
      </c>
      <c r="D76" s="157"/>
      <c r="E76" s="158"/>
      <c r="F76" s="31" t="s">
        <v>54</v>
      </c>
      <c r="G76" s="163"/>
      <c r="H76" s="164"/>
      <c r="I76" s="164"/>
      <c r="J76" s="164"/>
      <c r="K76" s="164"/>
      <c r="L76" s="164"/>
      <c r="M76" s="165"/>
      <c r="N76" s="2"/>
    </row>
    <row r="77" spans="1:14">
      <c r="A77" s="2"/>
      <c r="B77" s="2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</sheetData>
  <mergeCells count="25">
    <mergeCell ref="B13:C13"/>
    <mergeCell ref="B34:C34"/>
    <mergeCell ref="B74:B76"/>
    <mergeCell ref="D74:E76"/>
    <mergeCell ref="G74:M74"/>
    <mergeCell ref="G75:M75"/>
    <mergeCell ref="G76:M76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D22" zoomScale="110" zoomScaleNormal="110" workbookViewId="0">
      <selection activeCell="K22" sqref="K22"/>
    </sheetView>
  </sheetViews>
  <sheetFormatPr defaultRowHeight="15"/>
  <cols>
    <col min="1" max="1" width="1.5703125" customWidth="1"/>
    <col min="2" max="2" width="11" customWidth="1"/>
    <col min="3" max="3" width="38.140625" customWidth="1"/>
    <col min="4" max="4" width="12.28515625" customWidth="1"/>
    <col min="5" max="5" width="6.28515625" customWidth="1"/>
    <col min="6" max="6" width="12.85546875" customWidth="1"/>
    <col min="7" max="7" width="7.140625" customWidth="1"/>
    <col min="8" max="8" width="12.85546875" customWidth="1"/>
    <col min="9" max="9" width="7.28515625" customWidth="1"/>
    <col min="10" max="10" width="10.7109375" customWidth="1"/>
    <col min="11" max="11" width="13.28515625" customWidth="1"/>
    <col min="12" max="12" width="7.42578125" customWidth="1"/>
    <col min="13" max="13" width="9.85546875" customWidth="1"/>
    <col min="14" max="14" width="7.140625" customWidth="1"/>
  </cols>
  <sheetData>
    <row r="1" spans="1:14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>
      <c r="A2" s="41"/>
      <c r="B2" s="118" t="s">
        <v>60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41"/>
      <c r="B3" s="128" t="s">
        <v>365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>
      <c r="A4" s="41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5.75" thickBot="1">
      <c r="A5" s="16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5" thickTop="1" thickBot="1">
      <c r="A6" s="166"/>
      <c r="B6" s="130" t="s">
        <v>61</v>
      </c>
      <c r="C6" s="120" t="s">
        <v>380</v>
      </c>
      <c r="D6" s="120"/>
      <c r="E6" s="120"/>
      <c r="F6" s="131" t="s">
        <v>1</v>
      </c>
      <c r="G6" s="131"/>
      <c r="H6" s="132" t="s">
        <v>2</v>
      </c>
      <c r="I6" s="132"/>
      <c r="J6" s="132"/>
      <c r="K6" s="132"/>
      <c r="L6" s="132"/>
      <c r="M6" s="132"/>
      <c r="N6" s="132"/>
    </row>
    <row r="7" spans="1:14" ht="15.75" thickTop="1">
      <c r="A7" s="41"/>
      <c r="B7" s="130"/>
      <c r="C7" s="120"/>
      <c r="D7" s="120"/>
      <c r="E7" s="120"/>
      <c r="F7" s="131"/>
      <c r="G7" s="131"/>
      <c r="H7" s="132"/>
      <c r="I7" s="132"/>
      <c r="J7" s="132"/>
      <c r="K7" s="132"/>
      <c r="L7" s="132"/>
      <c r="M7" s="132"/>
      <c r="N7" s="132"/>
    </row>
    <row r="8" spans="1:14">
      <c r="A8" s="41"/>
      <c r="B8" s="47" t="s">
        <v>62</v>
      </c>
      <c r="C8" s="133" t="s">
        <v>26</v>
      </c>
      <c r="D8" s="133"/>
      <c r="E8" s="133"/>
      <c r="F8" s="134" t="s">
        <v>63</v>
      </c>
      <c r="G8" s="134"/>
      <c r="H8" s="135" t="s">
        <v>25</v>
      </c>
      <c r="I8" s="135"/>
      <c r="J8" s="135"/>
      <c r="K8" s="135"/>
      <c r="L8" s="135"/>
      <c r="M8" s="135"/>
      <c r="N8" s="135"/>
    </row>
    <row r="9" spans="1:14" ht="15.75" thickBot="1">
      <c r="A9" s="41"/>
      <c r="B9" s="123" t="s">
        <v>3</v>
      </c>
      <c r="C9" s="123"/>
      <c r="D9" s="124" t="s">
        <v>64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ht="16.5" customHeight="1" thickTop="1" thickBot="1">
      <c r="A10" s="41"/>
      <c r="B10" s="123"/>
      <c r="C10" s="123"/>
      <c r="D10" s="48" t="s">
        <v>65</v>
      </c>
      <c r="E10" s="49">
        <v>2024</v>
      </c>
      <c r="F10" s="125" t="s">
        <v>4</v>
      </c>
      <c r="G10" s="125"/>
      <c r="H10" s="125" t="s">
        <v>4</v>
      </c>
      <c r="I10" s="125"/>
      <c r="J10" s="43" t="s">
        <v>4</v>
      </c>
      <c r="K10" s="125" t="s">
        <v>4</v>
      </c>
      <c r="L10" s="125"/>
      <c r="M10" s="126" t="s">
        <v>66</v>
      </c>
      <c r="N10" s="121" t="s">
        <v>5</v>
      </c>
    </row>
    <row r="11" spans="1:14" ht="48.75" customHeight="1" thickTop="1" thickBot="1">
      <c r="A11" s="41"/>
      <c r="B11" s="123"/>
      <c r="C11" s="123"/>
      <c r="D11" s="3" t="s">
        <v>67</v>
      </c>
      <c r="E11" s="4" t="s">
        <v>6</v>
      </c>
      <c r="F11" s="5" t="s">
        <v>312</v>
      </c>
      <c r="G11" s="6" t="s">
        <v>6</v>
      </c>
      <c r="H11" s="5" t="s">
        <v>313</v>
      </c>
      <c r="I11" s="6" t="s">
        <v>6</v>
      </c>
      <c r="J11" s="7" t="s">
        <v>68</v>
      </c>
      <c r="K11" s="5" t="s">
        <v>7</v>
      </c>
      <c r="L11" s="6" t="s">
        <v>6</v>
      </c>
      <c r="M11" s="126"/>
      <c r="N11" s="121"/>
    </row>
    <row r="12" spans="1:14" ht="16.5" thickTop="1" thickBot="1">
      <c r="A12" s="41"/>
      <c r="B12" s="123"/>
      <c r="C12" s="123"/>
      <c r="D12" s="8" t="s">
        <v>8</v>
      </c>
      <c r="E12" s="8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8" t="s">
        <v>17</v>
      </c>
      <c r="N12" s="9" t="s">
        <v>18</v>
      </c>
    </row>
    <row r="13" spans="1:14" ht="15.75" thickTop="1">
      <c r="A13" s="41"/>
      <c r="B13" s="122" t="s">
        <v>31</v>
      </c>
      <c r="C13" s="122"/>
      <c r="D13" s="10"/>
      <c r="E13" s="11"/>
      <c r="F13" s="10"/>
      <c r="G13" s="11"/>
      <c r="H13" s="10"/>
      <c r="I13" s="11"/>
      <c r="J13" s="12"/>
      <c r="K13" s="10"/>
      <c r="L13" s="11"/>
      <c r="M13" s="10"/>
      <c r="N13" s="13"/>
    </row>
    <row r="14" spans="1:14">
      <c r="A14" s="41"/>
      <c r="B14" s="50" t="s">
        <v>19</v>
      </c>
      <c r="C14" s="14" t="s">
        <v>20</v>
      </c>
      <c r="D14" s="10"/>
      <c r="E14" s="11"/>
      <c r="F14" s="10"/>
      <c r="G14" s="11"/>
      <c r="H14" s="10"/>
      <c r="I14" s="11"/>
      <c r="J14" s="15"/>
      <c r="K14" s="10"/>
      <c r="L14" s="11"/>
      <c r="M14" s="10"/>
      <c r="N14" s="13"/>
    </row>
    <row r="15" spans="1:14">
      <c r="A15" s="41"/>
      <c r="B15" s="45" t="s">
        <v>33</v>
      </c>
      <c r="C15" s="51" t="s">
        <v>34</v>
      </c>
      <c r="D15" s="16">
        <v>538310469.51999998</v>
      </c>
      <c r="E15" s="17">
        <f>D15/D30*100</f>
        <v>78.350123157724312</v>
      </c>
      <c r="F15" s="17">
        <v>468442000</v>
      </c>
      <c r="G15" s="17">
        <f>F15/F30*100</f>
        <v>56.388385323000399</v>
      </c>
      <c r="H15" s="66">
        <v>629532000</v>
      </c>
      <c r="I15" s="17">
        <f>H15/H30*100</f>
        <v>65.015726732063243</v>
      </c>
      <c r="J15" s="17">
        <f>H15-F15</f>
        <v>161090000</v>
      </c>
      <c r="K15" s="66">
        <v>619969796</v>
      </c>
      <c r="L15" s="17">
        <f>K15/K30*100</f>
        <v>65.76529838030774</v>
      </c>
      <c r="M15" s="17">
        <f>H15-K15</f>
        <v>9562204</v>
      </c>
      <c r="N15" s="18">
        <f>K15/H15*100</f>
        <v>98.481061486945848</v>
      </c>
    </row>
    <row r="16" spans="1:14">
      <c r="A16" s="41"/>
      <c r="B16" s="45" t="s">
        <v>35</v>
      </c>
      <c r="C16" s="51" t="s">
        <v>36</v>
      </c>
      <c r="D16" s="16">
        <v>89116041.510000005</v>
      </c>
      <c r="E16" s="17">
        <f>D16/D30*100</f>
        <v>12.970679975560012</v>
      </c>
      <c r="F16" s="17">
        <v>79480000</v>
      </c>
      <c r="G16" s="17">
        <f>F16/F30*100</f>
        <v>9.567350633530026</v>
      </c>
      <c r="H16" s="66">
        <v>108167000</v>
      </c>
      <c r="I16" s="17">
        <f>H16/H30*100</f>
        <v>11.171086002660841</v>
      </c>
      <c r="J16" s="17">
        <f t="shared" ref="J16:J24" si="0">H16-F16</f>
        <v>28687000</v>
      </c>
      <c r="K16" s="66">
        <v>101496946</v>
      </c>
      <c r="L16" s="17">
        <f>K16/K30*100</f>
        <v>10.766616343967799</v>
      </c>
      <c r="M16" s="17">
        <f t="shared" ref="M16:M27" si="1">H16-K16</f>
        <v>6670054</v>
      </c>
      <c r="N16" s="18">
        <f t="shared" ref="N16:N30" si="2">K16/H16*100</f>
        <v>93.833559218615662</v>
      </c>
    </row>
    <row r="17" spans="1:14">
      <c r="A17" s="41"/>
      <c r="B17" s="45" t="s">
        <v>37</v>
      </c>
      <c r="C17" s="51" t="s">
        <v>38</v>
      </c>
      <c r="D17" s="16">
        <v>11137521</v>
      </c>
      <c r="E17" s="17">
        <f>D17/D30*100</f>
        <v>1.6210462018318963</v>
      </c>
      <c r="F17" s="17">
        <v>80820000</v>
      </c>
      <c r="G17" s="17">
        <f>F17/F30*100</f>
        <v>9.7286522169337761</v>
      </c>
      <c r="H17" s="66">
        <v>27043000</v>
      </c>
      <c r="I17" s="17">
        <f>H17/H30*100</f>
        <v>2.7929005960224202</v>
      </c>
      <c r="J17" s="17">
        <f t="shared" si="0"/>
        <v>-53777000</v>
      </c>
      <c r="K17" s="66">
        <v>17857172</v>
      </c>
      <c r="L17" s="17">
        <f>K17/K30*100</f>
        <v>1.8942571918591931</v>
      </c>
      <c r="M17" s="17">
        <f t="shared" si="1"/>
        <v>9185828</v>
      </c>
      <c r="N17" s="18">
        <f t="shared" si="2"/>
        <v>66.032511185889149</v>
      </c>
    </row>
    <row r="18" spans="1:14">
      <c r="A18" s="41"/>
      <c r="B18" s="45" t="s">
        <v>39</v>
      </c>
      <c r="C18" s="51" t="s">
        <v>40</v>
      </c>
      <c r="D18" s="73">
        <v>0</v>
      </c>
      <c r="E18" s="17">
        <v>0</v>
      </c>
      <c r="F18" s="17">
        <v>0</v>
      </c>
      <c r="G18" s="17">
        <v>0</v>
      </c>
      <c r="H18" s="66">
        <v>0</v>
      </c>
      <c r="I18" s="17">
        <v>0</v>
      </c>
      <c r="J18" s="17">
        <f t="shared" si="0"/>
        <v>0</v>
      </c>
      <c r="K18" s="66">
        <v>0</v>
      </c>
      <c r="L18" s="17">
        <v>0</v>
      </c>
      <c r="M18" s="17">
        <f t="shared" si="1"/>
        <v>0</v>
      </c>
      <c r="N18" s="18"/>
    </row>
    <row r="19" spans="1:14">
      <c r="A19" s="41"/>
      <c r="B19" s="45" t="s">
        <v>41</v>
      </c>
      <c r="C19" s="51" t="s">
        <v>42</v>
      </c>
      <c r="D19" s="73">
        <v>0</v>
      </c>
      <c r="E19" s="17">
        <v>0</v>
      </c>
      <c r="F19" s="17">
        <v>0</v>
      </c>
      <c r="G19" s="17">
        <v>0</v>
      </c>
      <c r="H19" s="66">
        <v>0</v>
      </c>
      <c r="I19" s="17">
        <v>0</v>
      </c>
      <c r="J19" s="17">
        <f t="shared" si="0"/>
        <v>0</v>
      </c>
      <c r="K19" s="66">
        <v>0</v>
      </c>
      <c r="L19" s="17">
        <v>0</v>
      </c>
      <c r="M19" s="17">
        <f t="shared" si="1"/>
        <v>0</v>
      </c>
      <c r="N19" s="18"/>
    </row>
    <row r="20" spans="1:14">
      <c r="A20" s="41"/>
      <c r="B20" s="45" t="s">
        <v>43</v>
      </c>
      <c r="C20" s="51" t="s">
        <v>44</v>
      </c>
      <c r="D20" s="73">
        <v>0</v>
      </c>
      <c r="E20" s="17">
        <f>D20/D30</f>
        <v>0</v>
      </c>
      <c r="F20" s="17">
        <v>0</v>
      </c>
      <c r="G20" s="17">
        <f>F20/F30</f>
        <v>0</v>
      </c>
      <c r="H20" s="66">
        <v>0</v>
      </c>
      <c r="I20" s="17">
        <f>H20/H30</f>
        <v>0</v>
      </c>
      <c r="J20" s="17">
        <f t="shared" si="0"/>
        <v>0</v>
      </c>
      <c r="K20" s="66">
        <v>0</v>
      </c>
      <c r="L20" s="17">
        <f>K20/K30</f>
        <v>0</v>
      </c>
      <c r="M20" s="17">
        <f t="shared" si="1"/>
        <v>0</v>
      </c>
      <c r="N20" s="18"/>
    </row>
    <row r="21" spans="1:14">
      <c r="A21" s="41"/>
      <c r="B21" s="45" t="s">
        <v>45</v>
      </c>
      <c r="C21" s="51" t="s">
        <v>46</v>
      </c>
      <c r="D21" s="73">
        <v>29693560</v>
      </c>
      <c r="E21" s="17">
        <f>D21/D30*100</f>
        <v>4.3218443904049675</v>
      </c>
      <c r="F21" s="17">
        <v>0</v>
      </c>
      <c r="G21" s="17">
        <f>F21/F30*100</f>
        <v>0</v>
      </c>
      <c r="H21" s="66">
        <v>1534495</v>
      </c>
      <c r="I21" s="17">
        <f>H21/H30*100</f>
        <v>0.15847694412947616</v>
      </c>
      <c r="J21" s="17">
        <f t="shared" si="0"/>
        <v>1534495</v>
      </c>
      <c r="K21" s="66">
        <v>1376585</v>
      </c>
      <c r="L21" s="17">
        <f>K21/K30*100</f>
        <v>0.14602569972756535</v>
      </c>
      <c r="M21" s="17">
        <f t="shared" si="1"/>
        <v>157910</v>
      </c>
      <c r="N21" s="18">
        <f t="shared" si="2"/>
        <v>89.709318049260517</v>
      </c>
    </row>
    <row r="22" spans="1:14">
      <c r="A22" s="41"/>
      <c r="B22" s="52"/>
      <c r="C22" s="53" t="s">
        <v>69</v>
      </c>
      <c r="D22" s="20">
        <v>668257592.02999997</v>
      </c>
      <c r="E22" s="20">
        <f>SUM(E15:E21)</f>
        <v>97.263693725521193</v>
      </c>
      <c r="F22" s="20">
        <v>628742000</v>
      </c>
      <c r="G22" s="20">
        <f t="shared" ref="G22:M22" si="3">SUM(G15:G21)</f>
        <v>75.6843881734642</v>
      </c>
      <c r="H22" s="20">
        <f t="shared" si="3"/>
        <v>766276495</v>
      </c>
      <c r="I22" s="20">
        <f t="shared" si="3"/>
        <v>79.138190274875981</v>
      </c>
      <c r="J22" s="20">
        <f t="shared" si="3"/>
        <v>137534495</v>
      </c>
      <c r="K22" s="20">
        <f t="shared" si="3"/>
        <v>740700499</v>
      </c>
      <c r="L22" s="20">
        <f t="shared" si="3"/>
        <v>78.572197615862294</v>
      </c>
      <c r="M22" s="20">
        <f t="shared" si="3"/>
        <v>25575996</v>
      </c>
      <c r="N22" s="1">
        <f t="shared" si="2"/>
        <v>96.662301901874201</v>
      </c>
    </row>
    <row r="23" spans="1:14">
      <c r="A23" s="41"/>
      <c r="B23" s="45" t="s">
        <v>47</v>
      </c>
      <c r="C23" s="51" t="s">
        <v>48</v>
      </c>
      <c r="D23" s="17">
        <v>0</v>
      </c>
      <c r="E23" s="17">
        <f>D23/D30*100</f>
        <v>0</v>
      </c>
      <c r="F23" s="17">
        <v>0</v>
      </c>
      <c r="G23" s="17">
        <f>F23/F30*100</f>
        <v>0</v>
      </c>
      <c r="H23" s="17"/>
      <c r="I23" s="17">
        <f>H23/H30*100</f>
        <v>0</v>
      </c>
      <c r="J23" s="17">
        <f t="shared" si="0"/>
        <v>0</v>
      </c>
      <c r="K23" s="17">
        <v>0</v>
      </c>
      <c r="L23" s="17">
        <f>K23/K30*100</f>
        <v>0</v>
      </c>
      <c r="M23" s="17">
        <f t="shared" si="1"/>
        <v>0</v>
      </c>
      <c r="N23" s="18"/>
    </row>
    <row r="24" spans="1:14">
      <c r="A24" s="41"/>
      <c r="B24" s="45" t="s">
        <v>49</v>
      </c>
      <c r="C24" s="51" t="s">
        <v>50</v>
      </c>
      <c r="D24" s="17">
        <v>18800000</v>
      </c>
      <c r="E24" s="17">
        <f>D24/D30*100</f>
        <v>2.7363062744788227</v>
      </c>
      <c r="F24" s="17">
        <v>202000000</v>
      </c>
      <c r="G24" s="17">
        <f>F24/F30*100</f>
        <v>24.315611826535797</v>
      </c>
      <c r="H24" s="66">
        <v>202000000</v>
      </c>
      <c r="I24" s="17">
        <f>H24/H30*100</f>
        <v>20.861809725124019</v>
      </c>
      <c r="J24" s="17">
        <f t="shared" si="0"/>
        <v>0</v>
      </c>
      <c r="K24" s="66">
        <v>202000000</v>
      </c>
      <c r="L24" s="17">
        <f>K24/K30*100</f>
        <v>21.427802384137699</v>
      </c>
      <c r="M24" s="17">
        <f t="shared" si="1"/>
        <v>0</v>
      </c>
      <c r="N24" s="18">
        <f t="shared" si="2"/>
        <v>100</v>
      </c>
    </row>
    <row r="25" spans="1:14">
      <c r="A25" s="41"/>
      <c r="B25" s="52"/>
      <c r="C25" s="53" t="s">
        <v>70</v>
      </c>
      <c r="D25" s="20">
        <v>18800000</v>
      </c>
      <c r="E25" s="20">
        <f>SUM(E23:E24)</f>
        <v>2.7363062744788227</v>
      </c>
      <c r="F25" s="20">
        <v>202000000</v>
      </c>
      <c r="G25" s="20">
        <f t="shared" ref="G25:M25" si="4">SUM(G23:G24)</f>
        <v>24.315611826535797</v>
      </c>
      <c r="H25" s="20">
        <f t="shared" si="4"/>
        <v>202000000</v>
      </c>
      <c r="I25" s="20">
        <f t="shared" si="4"/>
        <v>20.861809725124019</v>
      </c>
      <c r="J25" s="20">
        <f t="shared" si="4"/>
        <v>0</v>
      </c>
      <c r="K25" s="20">
        <f t="shared" si="4"/>
        <v>202000000</v>
      </c>
      <c r="L25" s="20">
        <f t="shared" si="4"/>
        <v>21.427802384137699</v>
      </c>
      <c r="M25" s="20">
        <f t="shared" si="4"/>
        <v>0</v>
      </c>
      <c r="N25" s="1">
        <f t="shared" si="2"/>
        <v>100</v>
      </c>
    </row>
    <row r="26" spans="1:14">
      <c r="A26" s="41"/>
      <c r="B26" s="45" t="s">
        <v>47</v>
      </c>
      <c r="C26" s="51" t="s">
        <v>48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f t="shared" ref="J26:J27" si="5">H26-F26</f>
        <v>0</v>
      </c>
      <c r="K26" s="17"/>
      <c r="L26" s="17">
        <v>0</v>
      </c>
      <c r="M26" s="17">
        <f t="shared" si="1"/>
        <v>0</v>
      </c>
      <c r="N26" s="18"/>
    </row>
    <row r="27" spans="1:14">
      <c r="A27" s="41"/>
      <c r="B27" s="45" t="s">
        <v>49</v>
      </c>
      <c r="C27" s="51" t="s">
        <v>50</v>
      </c>
      <c r="D27" s="17">
        <v>0</v>
      </c>
      <c r="E27" s="17">
        <f>D27/D30*100</f>
        <v>0</v>
      </c>
      <c r="F27" s="17">
        <v>0</v>
      </c>
      <c r="G27" s="17">
        <f>F27/F30*100</f>
        <v>0</v>
      </c>
      <c r="H27" s="17">
        <v>0</v>
      </c>
      <c r="I27" s="17">
        <f>H27/H30*100</f>
        <v>0</v>
      </c>
      <c r="J27" s="17">
        <f t="shared" si="5"/>
        <v>0</v>
      </c>
      <c r="K27" s="17"/>
      <c r="L27" s="17">
        <f>K27/K30*100</f>
        <v>0</v>
      </c>
      <c r="M27" s="17">
        <f t="shared" si="1"/>
        <v>0</v>
      </c>
      <c r="N27" s="18"/>
    </row>
    <row r="28" spans="1:14">
      <c r="A28" s="41"/>
      <c r="B28" s="52"/>
      <c r="C28" s="53" t="s">
        <v>71</v>
      </c>
      <c r="D28" s="20">
        <v>0</v>
      </c>
      <c r="E28" s="20">
        <f>SUM(E26:E27)</f>
        <v>0</v>
      </c>
      <c r="F28" s="20">
        <v>0</v>
      </c>
      <c r="G28" s="20">
        <f t="shared" ref="G28:M28" si="6">SUM(G26:G27)</f>
        <v>0</v>
      </c>
      <c r="H28" s="20">
        <f t="shared" si="6"/>
        <v>0</v>
      </c>
      <c r="I28" s="20">
        <f t="shared" si="6"/>
        <v>0</v>
      </c>
      <c r="J28" s="20">
        <f t="shared" si="6"/>
        <v>0</v>
      </c>
      <c r="K28" s="20">
        <f t="shared" si="6"/>
        <v>0</v>
      </c>
      <c r="L28" s="20">
        <f t="shared" si="6"/>
        <v>0</v>
      </c>
      <c r="M28" s="20">
        <f t="shared" si="6"/>
        <v>0</v>
      </c>
      <c r="N28" s="18"/>
    </row>
    <row r="29" spans="1:14">
      <c r="A29" s="41"/>
      <c r="B29" s="54"/>
      <c r="C29" s="55" t="s">
        <v>72</v>
      </c>
      <c r="D29" s="57">
        <v>18800000</v>
      </c>
      <c r="E29" s="57">
        <f>E25+E28</f>
        <v>2.7363062744788227</v>
      </c>
      <c r="F29" s="57">
        <v>202000000</v>
      </c>
      <c r="G29" s="57">
        <f t="shared" ref="G29:M29" si="7">G25+G28</f>
        <v>24.315611826535797</v>
      </c>
      <c r="H29" s="57">
        <f t="shared" si="7"/>
        <v>202000000</v>
      </c>
      <c r="I29" s="57">
        <f t="shared" si="7"/>
        <v>20.861809725124019</v>
      </c>
      <c r="J29" s="57">
        <f t="shared" si="7"/>
        <v>0</v>
      </c>
      <c r="K29" s="57">
        <f t="shared" si="7"/>
        <v>202000000</v>
      </c>
      <c r="L29" s="57">
        <f t="shared" si="7"/>
        <v>21.427802384137699</v>
      </c>
      <c r="M29" s="57">
        <f t="shared" si="7"/>
        <v>0</v>
      </c>
      <c r="N29" s="64">
        <f t="shared" si="2"/>
        <v>100</v>
      </c>
    </row>
    <row r="30" spans="1:14">
      <c r="A30" s="41"/>
      <c r="B30" s="54"/>
      <c r="C30" s="55" t="s">
        <v>73</v>
      </c>
      <c r="D30" s="57">
        <v>687057592.02999997</v>
      </c>
      <c r="E30" s="57">
        <f>E22+E29</f>
        <v>100.00000000000001</v>
      </c>
      <c r="F30" s="57">
        <v>830742000</v>
      </c>
      <c r="G30" s="57">
        <f t="shared" ref="G30:M30" si="8">G22+G29</f>
        <v>100</v>
      </c>
      <c r="H30" s="57">
        <f t="shared" si="8"/>
        <v>968276495</v>
      </c>
      <c r="I30" s="57">
        <f t="shared" si="8"/>
        <v>100</v>
      </c>
      <c r="J30" s="57">
        <f t="shared" si="8"/>
        <v>137534495</v>
      </c>
      <c r="K30" s="57">
        <f t="shared" si="8"/>
        <v>942700499</v>
      </c>
      <c r="L30" s="57">
        <f t="shared" si="8"/>
        <v>100</v>
      </c>
      <c r="M30" s="57">
        <f t="shared" si="8"/>
        <v>25575996</v>
      </c>
      <c r="N30" s="64">
        <f t="shared" si="2"/>
        <v>97.358606128304288</v>
      </c>
    </row>
    <row r="31" spans="1:14">
      <c r="A31" s="41"/>
      <c r="B31" s="52"/>
      <c r="C31" s="53" t="s">
        <v>74</v>
      </c>
      <c r="D31" s="20">
        <v>0</v>
      </c>
      <c r="E31" s="20"/>
      <c r="F31" s="20"/>
      <c r="G31" s="20"/>
      <c r="H31" s="20"/>
      <c r="I31" s="20"/>
      <c r="J31" s="20"/>
      <c r="K31" s="20">
        <v>0</v>
      </c>
      <c r="L31" s="20"/>
      <c r="M31" s="20"/>
      <c r="N31" s="1"/>
    </row>
    <row r="32" spans="1:14">
      <c r="A32" s="41"/>
      <c r="B32" s="52"/>
      <c r="C32" s="53" t="s">
        <v>75</v>
      </c>
      <c r="D32" s="20">
        <v>0</v>
      </c>
      <c r="E32" s="20"/>
      <c r="F32" s="20"/>
      <c r="G32" s="20"/>
      <c r="H32" s="20"/>
      <c r="I32" s="20"/>
      <c r="J32" s="20"/>
      <c r="K32" s="20">
        <v>0</v>
      </c>
      <c r="L32" s="20"/>
      <c r="M32" s="20"/>
      <c r="N32" s="1"/>
    </row>
    <row r="33" spans="1:14" ht="15.75" thickBot="1">
      <c r="A33" s="41"/>
      <c r="B33" s="54"/>
      <c r="C33" s="55" t="s">
        <v>76</v>
      </c>
      <c r="D33" s="57">
        <v>687057592.02999997</v>
      </c>
      <c r="E33" s="57"/>
      <c r="F33" s="57"/>
      <c r="G33" s="57"/>
      <c r="H33" s="57"/>
      <c r="I33" s="57"/>
      <c r="J33" s="57"/>
      <c r="K33" s="57">
        <f>K30+K31+K32</f>
        <v>942700499</v>
      </c>
      <c r="L33" s="57"/>
      <c r="M33" s="57"/>
      <c r="N33" s="58"/>
    </row>
    <row r="34" spans="1:14" ht="15.75" thickTop="1">
      <c r="A34" s="41"/>
      <c r="B34" s="127" t="s">
        <v>77</v>
      </c>
      <c r="C34" s="127"/>
      <c r="D34" s="21"/>
      <c r="E34" s="22"/>
      <c r="F34" s="21"/>
      <c r="G34" s="22"/>
      <c r="H34" s="21"/>
      <c r="I34" s="22"/>
      <c r="J34" s="23"/>
      <c r="K34" s="21"/>
      <c r="L34" s="22"/>
      <c r="M34" s="21"/>
      <c r="N34" s="24"/>
    </row>
    <row r="35" spans="1:14">
      <c r="A35" s="41"/>
      <c r="B35" s="44" t="s">
        <v>32</v>
      </c>
      <c r="C35" s="14" t="s">
        <v>20</v>
      </c>
      <c r="D35" s="10"/>
      <c r="E35" s="11"/>
      <c r="F35" s="10"/>
      <c r="G35" s="11"/>
      <c r="H35" s="10"/>
      <c r="I35" s="11"/>
      <c r="J35" s="15"/>
      <c r="K35" s="10"/>
      <c r="L35" s="11"/>
      <c r="M35" s="10"/>
      <c r="N35" s="13"/>
    </row>
    <row r="36" spans="1:14">
      <c r="A36" s="41"/>
      <c r="B36" s="45"/>
      <c r="C36" s="59" t="s">
        <v>78</v>
      </c>
      <c r="D36" s="56">
        <v>668257592.02999997</v>
      </c>
      <c r="E36" s="96">
        <f>SUM(E38:E39)</f>
        <v>97.263693725521179</v>
      </c>
      <c r="F36" s="57">
        <v>628742000</v>
      </c>
      <c r="G36" s="96">
        <f t="shared" ref="G36:M36" si="9">SUM(G38:G39)</f>
        <v>75.684388173464214</v>
      </c>
      <c r="H36" s="96">
        <f t="shared" si="9"/>
        <v>766276495</v>
      </c>
      <c r="I36" s="96">
        <f t="shared" si="9"/>
        <v>79.138190274875981</v>
      </c>
      <c r="J36" s="96">
        <f t="shared" si="9"/>
        <v>137534495</v>
      </c>
      <c r="K36" s="96">
        <f t="shared" si="9"/>
        <v>740700499</v>
      </c>
      <c r="L36" s="96">
        <f t="shared" si="9"/>
        <v>78.572197615862294</v>
      </c>
      <c r="M36" s="96">
        <f t="shared" si="9"/>
        <v>25575996</v>
      </c>
      <c r="N36" s="57">
        <f>K36/H36*100</f>
        <v>96.662301901874201</v>
      </c>
    </row>
    <row r="37" spans="1:14">
      <c r="A37" s="41"/>
      <c r="B37" s="45" t="s">
        <v>79</v>
      </c>
      <c r="C37" s="25" t="s">
        <v>80</v>
      </c>
      <c r="D37" s="16"/>
      <c r="E37" s="97"/>
      <c r="F37" s="17"/>
      <c r="G37" s="97"/>
      <c r="H37" s="97"/>
      <c r="I37" s="97"/>
      <c r="J37" s="97"/>
      <c r="K37" s="99"/>
      <c r="L37" s="97"/>
      <c r="M37" s="97"/>
      <c r="N37" s="18"/>
    </row>
    <row r="38" spans="1:14">
      <c r="A38" s="41"/>
      <c r="B38" s="45" t="s">
        <v>55</v>
      </c>
      <c r="C38" s="25" t="s">
        <v>56</v>
      </c>
      <c r="D38" s="16">
        <v>627426511.02999997</v>
      </c>
      <c r="E38" s="97">
        <f>D38/D49*100</f>
        <v>91.320803133284315</v>
      </c>
      <c r="F38" s="17">
        <v>547922000</v>
      </c>
      <c r="G38" s="97">
        <f>F38/F49*100</f>
        <v>65.955735956530432</v>
      </c>
      <c r="H38" s="97">
        <f>H15+H16</f>
        <v>737699000</v>
      </c>
      <c r="I38" s="97">
        <f>H38/H49*100</f>
        <v>76.186812734724086</v>
      </c>
      <c r="J38" s="97">
        <f>H38-F38</f>
        <v>189777000</v>
      </c>
      <c r="K38" s="97">
        <f>K15+K16</f>
        <v>721466742</v>
      </c>
      <c r="L38" s="97">
        <f>K38/K49*100</f>
        <v>76.531914724275538</v>
      </c>
      <c r="M38" s="97">
        <f t="shared" ref="M38:M39" si="10">H38-K38</f>
        <v>16232258</v>
      </c>
      <c r="N38" s="18">
        <f>K38/H38*100</f>
        <v>97.799609596868095</v>
      </c>
    </row>
    <row r="39" spans="1:14" ht="18.75" customHeight="1">
      <c r="A39" s="41"/>
      <c r="B39" s="45" t="s">
        <v>57</v>
      </c>
      <c r="C39" s="25" t="s">
        <v>81</v>
      </c>
      <c r="D39" s="16">
        <v>40831081</v>
      </c>
      <c r="E39" s="97">
        <f>D39/D49*100</f>
        <v>5.9428905922368633</v>
      </c>
      <c r="F39" s="17">
        <v>80820000</v>
      </c>
      <c r="G39" s="97">
        <f>F39/F49*100</f>
        <v>9.7286522169337761</v>
      </c>
      <c r="H39" s="97">
        <f>H17+H21</f>
        <v>28577495</v>
      </c>
      <c r="I39" s="97">
        <f>H39/H49*100</f>
        <v>2.9513775401518965</v>
      </c>
      <c r="J39" s="97">
        <f>H39-F39</f>
        <v>-52242505</v>
      </c>
      <c r="K39" s="97">
        <f>K17+K21</f>
        <v>19233757</v>
      </c>
      <c r="L39" s="97">
        <f>K39/K49*100</f>
        <v>2.0402828915867586</v>
      </c>
      <c r="M39" s="97">
        <f t="shared" si="10"/>
        <v>9343738</v>
      </c>
      <c r="N39" s="18">
        <f>K39/H39*100</f>
        <v>67.303859208093641</v>
      </c>
    </row>
    <row r="40" spans="1:14">
      <c r="A40" s="41"/>
      <c r="B40" s="45"/>
      <c r="C40" s="59" t="s">
        <v>82</v>
      </c>
      <c r="D40" s="56">
        <v>18800000</v>
      </c>
      <c r="E40" s="96">
        <f>E44</f>
        <v>2.7363062744788227</v>
      </c>
      <c r="F40" s="57">
        <v>202000000</v>
      </c>
      <c r="G40" s="96">
        <f>G44</f>
        <v>24.315611826535797</v>
      </c>
      <c r="H40" s="96">
        <f>H44+H46</f>
        <v>202000000</v>
      </c>
      <c r="I40" s="96">
        <f>I44</f>
        <v>20.861809725124019</v>
      </c>
      <c r="J40" s="96">
        <f t="shared" ref="J40:K40" si="11">J44+J46</f>
        <v>0</v>
      </c>
      <c r="K40" s="96">
        <f t="shared" si="11"/>
        <v>202000000</v>
      </c>
      <c r="L40" s="96">
        <f>L44</f>
        <v>21.427802384137699</v>
      </c>
      <c r="M40" s="96">
        <f>M44+M46</f>
        <v>0</v>
      </c>
      <c r="N40" s="57">
        <f>K40/H40*100</f>
        <v>100</v>
      </c>
    </row>
    <row r="41" spans="1:14">
      <c r="A41" s="41"/>
      <c r="B41" s="45" t="s">
        <v>79</v>
      </c>
      <c r="C41" s="25" t="s">
        <v>80</v>
      </c>
      <c r="D41" s="16"/>
      <c r="E41" s="97"/>
      <c r="F41" s="17"/>
      <c r="G41" s="97"/>
      <c r="H41" s="97"/>
      <c r="I41" s="97"/>
      <c r="J41" s="97"/>
      <c r="K41" s="99"/>
      <c r="L41" s="97"/>
      <c r="M41" s="97"/>
      <c r="N41" s="18"/>
    </row>
    <row r="42" spans="1:14">
      <c r="A42" s="41"/>
      <c r="B42" s="45" t="s">
        <v>83</v>
      </c>
      <c r="C42" s="25" t="s">
        <v>84</v>
      </c>
      <c r="D42" s="16">
        <v>0</v>
      </c>
      <c r="E42" s="97">
        <f>D42/D49*100</f>
        <v>0</v>
      </c>
      <c r="F42" s="17">
        <v>202000000</v>
      </c>
      <c r="G42" s="97">
        <f>F42/F49*100</f>
        <v>24.315611826535797</v>
      </c>
      <c r="H42" s="97">
        <v>202000000</v>
      </c>
      <c r="I42" s="97">
        <f>H42/H49*100</f>
        <v>20.861809725124019</v>
      </c>
      <c r="J42" s="97">
        <f t="shared" ref="J42:J43" si="12">H42-F42</f>
        <v>0</v>
      </c>
      <c r="K42" s="97">
        <v>202000000</v>
      </c>
      <c r="L42" s="97">
        <f>K42/K49*100</f>
        <v>21.427802384137699</v>
      </c>
      <c r="M42" s="97">
        <f t="shared" ref="M42:M43" si="13">H42-K42</f>
        <v>0</v>
      </c>
      <c r="N42" s="18">
        <f>K42/H42*100</f>
        <v>100</v>
      </c>
    </row>
    <row r="43" spans="1:14">
      <c r="A43" s="41"/>
      <c r="B43" s="45" t="s">
        <v>58</v>
      </c>
      <c r="C43" s="25" t="s">
        <v>59</v>
      </c>
      <c r="D43" s="16">
        <v>18800000</v>
      </c>
      <c r="E43" s="97">
        <f>D43/D49*100</f>
        <v>2.7363062744788227</v>
      </c>
      <c r="F43" s="17">
        <v>0</v>
      </c>
      <c r="G43" s="97">
        <f>F43/F49*100</f>
        <v>0</v>
      </c>
      <c r="H43" s="97">
        <v>0</v>
      </c>
      <c r="I43" s="97">
        <v>0</v>
      </c>
      <c r="J43" s="97">
        <f t="shared" si="12"/>
        <v>0</v>
      </c>
      <c r="K43" s="99">
        <v>0</v>
      </c>
      <c r="L43" s="97">
        <v>0</v>
      </c>
      <c r="M43" s="97">
        <f t="shared" si="13"/>
        <v>0</v>
      </c>
      <c r="N43" s="18"/>
    </row>
    <row r="44" spans="1:14" ht="18.75" customHeight="1">
      <c r="A44" s="41"/>
      <c r="B44" s="45"/>
      <c r="C44" s="26" t="s">
        <v>70</v>
      </c>
      <c r="D44" s="19">
        <v>18800000</v>
      </c>
      <c r="E44" s="98">
        <f>SUM(E42:E43)</f>
        <v>2.7363062744788227</v>
      </c>
      <c r="F44" s="20">
        <v>202000000</v>
      </c>
      <c r="G44" s="98">
        <f>SUM(G42:G43)</f>
        <v>24.315611826535797</v>
      </c>
      <c r="H44" s="98">
        <f t="shared" ref="H44:M44" si="14">SUM(H42:H43)</f>
        <v>202000000</v>
      </c>
      <c r="I44" s="98">
        <f t="shared" si="14"/>
        <v>20.861809725124019</v>
      </c>
      <c r="J44" s="98">
        <f t="shared" si="14"/>
        <v>0</v>
      </c>
      <c r="K44" s="98">
        <f t="shared" si="14"/>
        <v>202000000</v>
      </c>
      <c r="L44" s="98">
        <f t="shared" si="14"/>
        <v>21.427802384137699</v>
      </c>
      <c r="M44" s="98">
        <f t="shared" si="14"/>
        <v>0</v>
      </c>
      <c r="N44" s="1">
        <f>K44/H44*100</f>
        <v>100</v>
      </c>
    </row>
    <row r="45" spans="1:14">
      <c r="A45" s="41"/>
      <c r="B45" s="45" t="s">
        <v>79</v>
      </c>
      <c r="C45" s="25" t="s">
        <v>80</v>
      </c>
      <c r="D45" s="16"/>
      <c r="E45" s="97"/>
      <c r="F45" s="17"/>
      <c r="G45" s="97"/>
      <c r="H45" s="17"/>
      <c r="I45" s="17"/>
      <c r="J45" s="17"/>
      <c r="K45" s="16"/>
      <c r="L45" s="17"/>
      <c r="M45" s="17"/>
      <c r="N45" s="18"/>
    </row>
    <row r="46" spans="1:14">
      <c r="A46" s="41"/>
      <c r="B46" s="45"/>
      <c r="C46" s="26" t="s">
        <v>71</v>
      </c>
      <c r="D46" s="19">
        <v>0</v>
      </c>
      <c r="E46" s="98">
        <v>0</v>
      </c>
      <c r="F46" s="20">
        <v>0</v>
      </c>
      <c r="G46" s="98">
        <v>0</v>
      </c>
      <c r="H46" s="20">
        <v>0</v>
      </c>
      <c r="I46" s="20">
        <v>0</v>
      </c>
      <c r="J46" s="20">
        <v>0</v>
      </c>
      <c r="K46" s="19">
        <v>0</v>
      </c>
      <c r="L46" s="20">
        <v>0</v>
      </c>
      <c r="M46" s="20">
        <v>0</v>
      </c>
      <c r="N46" s="1"/>
    </row>
    <row r="47" spans="1:14">
      <c r="A47" s="41"/>
      <c r="B47" s="45" t="s">
        <v>79</v>
      </c>
      <c r="C47" s="25" t="s">
        <v>80</v>
      </c>
      <c r="D47" s="16"/>
      <c r="E47" s="17"/>
      <c r="F47" s="17"/>
      <c r="G47" s="17"/>
      <c r="H47" s="17"/>
      <c r="I47" s="17"/>
      <c r="J47" s="17"/>
      <c r="K47" s="16"/>
      <c r="L47" s="17"/>
      <c r="M47" s="17"/>
      <c r="N47" s="18"/>
    </row>
    <row r="48" spans="1:14">
      <c r="A48" s="41"/>
      <c r="B48" s="45" t="s">
        <v>79</v>
      </c>
      <c r="C48" s="25" t="s">
        <v>80</v>
      </c>
      <c r="D48" s="16"/>
      <c r="E48" s="17"/>
      <c r="F48" s="17"/>
      <c r="G48" s="17"/>
      <c r="H48" s="17"/>
      <c r="I48" s="17"/>
      <c r="J48" s="17"/>
      <c r="K48" s="16"/>
      <c r="L48" s="17"/>
      <c r="M48" s="17"/>
      <c r="N48" s="18"/>
    </row>
    <row r="49" spans="1:14" ht="15.75" thickBot="1">
      <c r="A49" s="41"/>
      <c r="B49" s="45"/>
      <c r="C49" s="60" t="s">
        <v>76</v>
      </c>
      <c r="D49" s="61">
        <v>687057592.02999997</v>
      </c>
      <c r="E49" s="62"/>
      <c r="F49" s="62">
        <v>830742000</v>
      </c>
      <c r="G49" s="62"/>
      <c r="H49" s="62">
        <f>H36+H40</f>
        <v>968276495</v>
      </c>
      <c r="I49" s="62"/>
      <c r="J49" s="62">
        <f>J44+J46</f>
        <v>0</v>
      </c>
      <c r="K49" s="62">
        <f>K36+K40</f>
        <v>942700499</v>
      </c>
      <c r="L49" s="62"/>
      <c r="M49" s="62">
        <f>M36+M40</f>
        <v>25575996</v>
      </c>
      <c r="N49" s="71">
        <f>K49/H49*100</f>
        <v>97.358606128304288</v>
      </c>
    </row>
    <row r="50" spans="1:14" ht="15.75" thickTop="1">
      <c r="A50" s="41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</row>
    <row r="51" spans="1:14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24.75" customHeight="1">
      <c r="A52" s="2"/>
      <c r="B52" s="150" t="s">
        <v>85</v>
      </c>
      <c r="C52" s="40" t="s">
        <v>361</v>
      </c>
      <c r="D52" s="153" t="s">
        <v>51</v>
      </c>
      <c r="E52" s="154"/>
      <c r="F52" s="30" t="s">
        <v>52</v>
      </c>
      <c r="G52" s="159"/>
      <c r="H52" s="160"/>
      <c r="I52" s="160"/>
      <c r="J52" s="160"/>
      <c r="K52" s="160"/>
      <c r="L52" s="160"/>
      <c r="M52" s="161"/>
      <c r="N52" s="2"/>
    </row>
    <row r="53" spans="1:14" ht="21" customHeight="1">
      <c r="A53" s="2"/>
      <c r="B53" s="151"/>
      <c r="C53" s="29" t="s">
        <v>244</v>
      </c>
      <c r="D53" s="155"/>
      <c r="E53" s="156"/>
      <c r="F53" s="29" t="s">
        <v>53</v>
      </c>
      <c r="G53" s="142"/>
      <c r="H53" s="143"/>
      <c r="I53" s="143"/>
      <c r="J53" s="143"/>
      <c r="K53" s="143"/>
      <c r="L53" s="143"/>
      <c r="M53" s="162"/>
      <c r="N53" s="2"/>
    </row>
    <row r="54" spans="1:14" ht="22.5" customHeight="1">
      <c r="A54" s="2"/>
      <c r="B54" s="152"/>
      <c r="C54" s="31" t="s">
        <v>245</v>
      </c>
      <c r="D54" s="157"/>
      <c r="E54" s="158"/>
      <c r="F54" s="31" t="s">
        <v>54</v>
      </c>
      <c r="G54" s="163"/>
      <c r="H54" s="164"/>
      <c r="I54" s="164"/>
      <c r="J54" s="164"/>
      <c r="K54" s="164"/>
      <c r="L54" s="164"/>
      <c r="M54" s="165"/>
      <c r="N54" s="2"/>
    </row>
  </sheetData>
  <mergeCells count="26">
    <mergeCell ref="A5:A6"/>
    <mergeCell ref="B52:B54"/>
    <mergeCell ref="D52:E54"/>
    <mergeCell ref="B13:C13"/>
    <mergeCell ref="B34:C34"/>
    <mergeCell ref="B50:N50"/>
    <mergeCell ref="N10:N11"/>
    <mergeCell ref="C8:E8"/>
    <mergeCell ref="F8:G8"/>
    <mergeCell ref="H8:N8"/>
    <mergeCell ref="B9:C12"/>
    <mergeCell ref="D9:N9"/>
    <mergeCell ref="F10:G10"/>
    <mergeCell ref="G52:M52"/>
    <mergeCell ref="G53:M53"/>
    <mergeCell ref="G54:M54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01110</vt:lpstr>
      <vt:lpstr>03140</vt:lpstr>
      <vt:lpstr>03150</vt:lpstr>
      <vt:lpstr>01160</vt:lpstr>
      <vt:lpstr>01170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2026-04-24T08:53:04Z</dcterms:modified>
</cp:coreProperties>
</file>