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/>
  <bookViews>
    <workbookView xWindow="5175" yWindow="6495" windowWidth="14460" windowHeight="9510" activeTab="2"/>
  </bookViews>
  <sheets>
    <sheet name="Administrimi i pyjeve" sheetId="1" r:id="rId1"/>
    <sheet name="Mbrojtja e Mjedisit" sheetId="2" r:id="rId2"/>
    <sheet name="Menaxhimi i mbetjeve urbane" sheetId="3" r:id="rId3"/>
  </sheets>
  <definedNames>
    <definedName name="JR_PAGE_ANCHOR_0_1">'Administrimi i pyjeve'!$A$1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3" l="1"/>
  <c r="M38" i="3"/>
  <c r="M42" i="3"/>
  <c r="M44" i="3"/>
  <c r="M45" i="3"/>
  <c r="M46" i="3"/>
  <c r="M47" i="3"/>
  <c r="M49" i="3"/>
  <c r="M53" i="3"/>
  <c r="M56" i="3"/>
  <c r="M35" i="3"/>
  <c r="K37" i="3"/>
  <c r="K38" i="3"/>
  <c r="K40" i="3"/>
  <c r="K41" i="3"/>
  <c r="K42" i="3"/>
  <c r="K43" i="3"/>
  <c r="K44" i="3"/>
  <c r="K45" i="3"/>
  <c r="K46" i="3"/>
  <c r="K47" i="3"/>
  <c r="K48" i="3"/>
  <c r="K49" i="3"/>
  <c r="K51" i="3"/>
  <c r="K52" i="3"/>
  <c r="K53" i="3"/>
  <c r="K35" i="3"/>
  <c r="H37" i="3"/>
  <c r="H38" i="3"/>
  <c r="H40" i="3"/>
  <c r="H41" i="3"/>
  <c r="H42" i="3"/>
  <c r="H43" i="3"/>
  <c r="H44" i="3"/>
  <c r="H45" i="3"/>
  <c r="H46" i="3"/>
  <c r="H47" i="3"/>
  <c r="H48" i="3"/>
  <c r="H49" i="3"/>
  <c r="H51" i="3"/>
  <c r="H52" i="3"/>
  <c r="H53" i="3"/>
  <c r="H35" i="3"/>
  <c r="F37" i="3"/>
  <c r="F38" i="3"/>
  <c r="F40" i="3"/>
  <c r="F41" i="3"/>
  <c r="F42" i="3"/>
  <c r="F43" i="3"/>
  <c r="F44" i="3"/>
  <c r="F45" i="3"/>
  <c r="F46" i="3"/>
  <c r="F47" i="3"/>
  <c r="F48" i="3"/>
  <c r="F49" i="3"/>
  <c r="F51" i="3"/>
  <c r="F52" i="3"/>
  <c r="F53" i="3"/>
  <c r="F35" i="3"/>
  <c r="D37" i="3"/>
  <c r="D38" i="3"/>
  <c r="D40" i="3"/>
  <c r="D41" i="3"/>
  <c r="D42" i="3"/>
  <c r="D43" i="3"/>
  <c r="D44" i="3"/>
  <c r="D45" i="3"/>
  <c r="D46" i="3"/>
  <c r="D47" i="3"/>
  <c r="D48" i="3"/>
  <c r="D49" i="3"/>
  <c r="D51" i="3"/>
  <c r="D52" i="3"/>
  <c r="D53" i="3"/>
  <c r="D35" i="3"/>
  <c r="M28" i="3"/>
  <c r="M15" i="3"/>
  <c r="M16" i="3"/>
  <c r="M20" i="3"/>
  <c r="M21" i="3"/>
  <c r="M23" i="3"/>
  <c r="M24" i="3"/>
  <c r="M29" i="3"/>
  <c r="M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14" i="3"/>
  <c r="E53" i="3"/>
  <c r="G53" i="3"/>
  <c r="I53" i="3"/>
  <c r="J53" i="3"/>
  <c r="L53" i="3"/>
  <c r="C53" i="3"/>
  <c r="J52" i="3"/>
  <c r="G52" i="3"/>
  <c r="L51" i="3"/>
  <c r="L52" i="3" s="1"/>
  <c r="I51" i="3"/>
  <c r="I52" i="3" s="1"/>
  <c r="J49" i="3"/>
  <c r="G49" i="3"/>
  <c r="E49" i="3"/>
  <c r="E38" i="3" s="1"/>
  <c r="L48" i="3"/>
  <c r="I48" i="3"/>
  <c r="L47" i="3"/>
  <c r="I47" i="3"/>
  <c r="L46" i="3"/>
  <c r="I46" i="3"/>
  <c r="L45" i="3"/>
  <c r="I45" i="3"/>
  <c r="L44" i="3"/>
  <c r="I44" i="3"/>
  <c r="L43" i="3"/>
  <c r="I43" i="3"/>
  <c r="L42" i="3"/>
  <c r="I42" i="3"/>
  <c r="L41" i="3"/>
  <c r="I41" i="3"/>
  <c r="L40" i="3"/>
  <c r="I40" i="3"/>
  <c r="L37" i="3"/>
  <c r="L35" i="3" s="1"/>
  <c r="I37" i="3"/>
  <c r="J35" i="3"/>
  <c r="I35" i="3"/>
  <c r="G35" i="3"/>
  <c r="E35" i="3"/>
  <c r="J27" i="3"/>
  <c r="G27" i="3"/>
  <c r="L26" i="3"/>
  <c r="L27" i="3" s="1"/>
  <c r="I26" i="3"/>
  <c r="I27" i="3" s="1"/>
  <c r="L24" i="3"/>
  <c r="J24" i="3"/>
  <c r="I24" i="3"/>
  <c r="G24" i="3"/>
  <c r="L23" i="3"/>
  <c r="I23" i="3"/>
  <c r="I22" i="3"/>
  <c r="J21" i="3"/>
  <c r="G21" i="3"/>
  <c r="E21" i="3"/>
  <c r="E29" i="3" s="1"/>
  <c r="L20" i="3"/>
  <c r="I20" i="3"/>
  <c r="L19" i="3"/>
  <c r="I19" i="3"/>
  <c r="L18" i="3"/>
  <c r="I18" i="3"/>
  <c r="L17" i="3"/>
  <c r="I17" i="3"/>
  <c r="L16" i="3"/>
  <c r="I16" i="3"/>
  <c r="L15" i="3"/>
  <c r="I15" i="3"/>
  <c r="L14" i="3"/>
  <c r="I14" i="3"/>
  <c r="I21" i="3" l="1"/>
  <c r="G38" i="3"/>
  <c r="G56" i="3" s="1"/>
  <c r="J38" i="3"/>
  <c r="I28" i="3"/>
  <c r="I29" i="3" s="1"/>
  <c r="L28" i="3"/>
  <c r="L21" i="3"/>
  <c r="I49" i="3"/>
  <c r="I38" i="3" s="1"/>
  <c r="I56" i="3" s="1"/>
  <c r="G28" i="3"/>
  <c r="G29" i="3" s="1"/>
  <c r="L49" i="3"/>
  <c r="L38" i="3" s="1"/>
  <c r="L56" i="3" s="1"/>
  <c r="J56" i="3"/>
  <c r="J28" i="3"/>
  <c r="L29" i="3" l="1"/>
  <c r="J29" i="3"/>
  <c r="J32" i="3" l="1"/>
  <c r="N38" i="2" l="1"/>
  <c r="N39" i="2"/>
  <c r="N40" i="2"/>
  <c r="N41" i="2"/>
  <c r="N42" i="2"/>
  <c r="N44" i="2"/>
  <c r="N46" i="2"/>
  <c r="N47" i="2"/>
  <c r="N48" i="2"/>
  <c r="N50" i="2"/>
  <c r="N52" i="2"/>
  <c r="N53" i="2"/>
  <c r="N54" i="2"/>
  <c r="N55" i="2"/>
  <c r="N57" i="2"/>
  <c r="N59" i="2"/>
  <c r="N60" i="2"/>
  <c r="N61" i="2"/>
  <c r="N63" i="2"/>
  <c r="N64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L38" i="2"/>
  <c r="L39" i="2"/>
  <c r="L40" i="2"/>
  <c r="L41" i="2"/>
  <c r="L42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36" i="2"/>
  <c r="I38" i="2"/>
  <c r="I39" i="2"/>
  <c r="I40" i="2"/>
  <c r="I41" i="2"/>
  <c r="I42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36" i="2"/>
  <c r="G38" i="2"/>
  <c r="G39" i="2"/>
  <c r="G40" i="2"/>
  <c r="G41" i="2"/>
  <c r="G42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8" i="2"/>
  <c r="E39" i="2"/>
  <c r="E40" i="2"/>
  <c r="E41" i="2"/>
  <c r="E42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36" i="2"/>
  <c r="N16" i="2"/>
  <c r="N17" i="2"/>
  <c r="N19" i="2"/>
  <c r="N21" i="2"/>
  <c r="N22" i="2"/>
  <c r="N24" i="2"/>
  <c r="N25" i="2"/>
  <c r="N27" i="2"/>
  <c r="N28" i="2"/>
  <c r="N29" i="2"/>
  <c r="N30" i="2"/>
  <c r="N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15" i="2"/>
  <c r="J15" i="2"/>
  <c r="M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5" i="2"/>
  <c r="K85" i="2"/>
  <c r="K84" i="2" s="1"/>
  <c r="K82" i="2"/>
  <c r="H82" i="2"/>
  <c r="F82" i="2"/>
  <c r="M81" i="2"/>
  <c r="J81" i="2"/>
  <c r="M80" i="2"/>
  <c r="J80" i="2"/>
  <c r="M79" i="2"/>
  <c r="J79" i="2"/>
  <c r="M78" i="2"/>
  <c r="J78" i="2"/>
  <c r="M77" i="2"/>
  <c r="J77" i="2"/>
  <c r="M76" i="2"/>
  <c r="J76" i="2"/>
  <c r="M75" i="2"/>
  <c r="J75" i="2"/>
  <c r="M74" i="2"/>
  <c r="J74" i="2"/>
  <c r="M73" i="2"/>
  <c r="J73" i="2"/>
  <c r="M72" i="2"/>
  <c r="J72" i="2"/>
  <c r="M71" i="2"/>
  <c r="J71" i="2"/>
  <c r="M70" i="2"/>
  <c r="J70" i="2"/>
  <c r="M69" i="2"/>
  <c r="J69" i="2"/>
  <c r="M68" i="2"/>
  <c r="J68" i="2"/>
  <c r="M67" i="2"/>
  <c r="J67" i="2"/>
  <c r="M66" i="2"/>
  <c r="J66" i="2"/>
  <c r="M65" i="2"/>
  <c r="J65" i="2"/>
  <c r="M64" i="2"/>
  <c r="J64" i="2"/>
  <c r="M63" i="2"/>
  <c r="J63" i="2"/>
  <c r="M62" i="2"/>
  <c r="J62" i="2"/>
  <c r="M61" i="2"/>
  <c r="J61" i="2"/>
  <c r="M60" i="2"/>
  <c r="J60" i="2"/>
  <c r="J59" i="2"/>
  <c r="K57" i="2"/>
  <c r="H57" i="2"/>
  <c r="F57" i="2"/>
  <c r="M56" i="2"/>
  <c r="M55" i="2"/>
  <c r="J55" i="2"/>
  <c r="M54" i="2"/>
  <c r="J54" i="2"/>
  <c r="M53" i="2"/>
  <c r="J53" i="2"/>
  <c r="M52" i="2"/>
  <c r="J52" i="2"/>
  <c r="M51" i="2"/>
  <c r="J51" i="2"/>
  <c r="M50" i="2"/>
  <c r="J50" i="2"/>
  <c r="M49" i="2"/>
  <c r="J49" i="2"/>
  <c r="M48" i="2"/>
  <c r="J48" i="2"/>
  <c r="M47" i="2"/>
  <c r="J47" i="2"/>
  <c r="M46" i="2"/>
  <c r="J46" i="2"/>
  <c r="M44" i="2"/>
  <c r="M41" i="2"/>
  <c r="J41" i="2"/>
  <c r="M40" i="2"/>
  <c r="J40" i="2"/>
  <c r="M39" i="2"/>
  <c r="J39" i="2"/>
  <c r="M38" i="2"/>
  <c r="J38" i="2"/>
  <c r="K36" i="2"/>
  <c r="N36" i="2" s="1"/>
  <c r="H36" i="2"/>
  <c r="M36" i="2" s="1"/>
  <c r="F36" i="2"/>
  <c r="F91" i="2" s="1"/>
  <c r="F29" i="2"/>
  <c r="K28" i="2"/>
  <c r="H28" i="2"/>
  <c r="M28" i="2" s="1"/>
  <c r="M27" i="2"/>
  <c r="J27" i="2"/>
  <c r="M26" i="2"/>
  <c r="J26" i="2"/>
  <c r="K25" i="2"/>
  <c r="H25" i="2"/>
  <c r="M25" i="2" s="1"/>
  <c r="M24" i="2"/>
  <c r="J24" i="2"/>
  <c r="M23" i="2"/>
  <c r="K22" i="2"/>
  <c r="H22" i="2"/>
  <c r="M22" i="2" s="1"/>
  <c r="F22" i="2"/>
  <c r="F30" i="2" s="1"/>
  <c r="M21" i="2"/>
  <c r="J21" i="2"/>
  <c r="M20" i="2"/>
  <c r="J20" i="2"/>
  <c r="M19" i="2"/>
  <c r="J19" i="2"/>
  <c r="M18" i="2"/>
  <c r="J18" i="2"/>
  <c r="M17" i="2"/>
  <c r="J17" i="2"/>
  <c r="M16" i="2"/>
  <c r="J16" i="2"/>
  <c r="G36" i="2" l="1"/>
  <c r="J36" i="2"/>
  <c r="J82" i="2"/>
  <c r="J57" i="2"/>
  <c r="J42" i="2" s="1"/>
  <c r="J91" i="2" s="1"/>
  <c r="K42" i="2"/>
  <c r="M82" i="2"/>
  <c r="H91" i="2"/>
  <c r="K91" i="2"/>
  <c r="N91" i="2" s="1"/>
  <c r="H29" i="2"/>
  <c r="J25" i="2"/>
  <c r="J28" i="2"/>
  <c r="K29" i="2"/>
  <c r="M57" i="2"/>
  <c r="M42" i="2" s="1"/>
  <c r="M91" i="2" s="1"/>
  <c r="J22" i="2"/>
  <c r="H42" i="2"/>
  <c r="K30" i="2"/>
  <c r="M29" i="2" l="1"/>
  <c r="J29" i="2"/>
  <c r="K33" i="2"/>
  <c r="H30" i="2"/>
  <c r="M30" i="2" l="1"/>
  <c r="J30" i="2"/>
  <c r="N38" i="1" l="1"/>
  <c r="N39" i="1"/>
  <c r="N40" i="1"/>
  <c r="N41" i="1"/>
  <c r="N42" i="1"/>
  <c r="N43" i="1"/>
  <c r="N45" i="1"/>
  <c r="N46" i="1"/>
  <c r="N48" i="1"/>
  <c r="N50" i="1"/>
  <c r="N51" i="1"/>
  <c r="N52" i="1"/>
  <c r="N53" i="1"/>
  <c r="N36" i="1"/>
  <c r="L38" i="1"/>
  <c r="L39" i="1"/>
  <c r="L40" i="1"/>
  <c r="L41" i="1"/>
  <c r="L42" i="1"/>
  <c r="L43" i="1"/>
  <c r="L45" i="1"/>
  <c r="L46" i="1"/>
  <c r="L47" i="1"/>
  <c r="L48" i="1"/>
  <c r="L50" i="1"/>
  <c r="L51" i="1"/>
  <c r="L52" i="1"/>
  <c r="L53" i="1"/>
  <c r="L36" i="1"/>
  <c r="I38" i="1"/>
  <c r="I39" i="1"/>
  <c r="I40" i="1"/>
  <c r="I41" i="1"/>
  <c r="I42" i="1"/>
  <c r="I43" i="1"/>
  <c r="I45" i="1"/>
  <c r="I46" i="1"/>
  <c r="I47" i="1"/>
  <c r="I48" i="1"/>
  <c r="I50" i="1"/>
  <c r="I51" i="1"/>
  <c r="I52" i="1"/>
  <c r="I53" i="1"/>
  <c r="I36" i="1"/>
  <c r="G38" i="1"/>
  <c r="G39" i="1"/>
  <c r="G40" i="1"/>
  <c r="G41" i="1"/>
  <c r="G42" i="1"/>
  <c r="G43" i="1"/>
  <c r="G45" i="1"/>
  <c r="G46" i="1"/>
  <c r="G47" i="1"/>
  <c r="G48" i="1"/>
  <c r="G50" i="1"/>
  <c r="G51" i="1"/>
  <c r="G52" i="1"/>
  <c r="G53" i="1"/>
  <c r="G36" i="1"/>
  <c r="E38" i="1"/>
  <c r="E39" i="1"/>
  <c r="E40" i="1"/>
  <c r="E41" i="1"/>
  <c r="E42" i="1"/>
  <c r="E43" i="1"/>
  <c r="E45" i="1"/>
  <c r="E46" i="1"/>
  <c r="E47" i="1"/>
  <c r="E48" i="1"/>
  <c r="E50" i="1"/>
  <c r="E51" i="1"/>
  <c r="E52" i="1"/>
  <c r="E53" i="1"/>
  <c r="E36" i="1"/>
  <c r="F53" i="1"/>
  <c r="H53" i="1"/>
  <c r="J53" i="1"/>
  <c r="K53" i="1"/>
  <c r="M53" i="1"/>
  <c r="D53" i="1"/>
  <c r="J15" i="1"/>
  <c r="M15" i="1"/>
  <c r="N15" i="1"/>
  <c r="J16" i="1"/>
  <c r="M16" i="1"/>
  <c r="N16" i="1"/>
  <c r="J17" i="1"/>
  <c r="M17" i="1"/>
  <c r="N17" i="1"/>
  <c r="J18" i="1"/>
  <c r="M18" i="1"/>
  <c r="J19" i="1"/>
  <c r="M19" i="1"/>
  <c r="J20" i="1"/>
  <c r="M20" i="1"/>
  <c r="J21" i="1"/>
  <c r="M21" i="1"/>
  <c r="N21" i="1"/>
  <c r="H22" i="1"/>
  <c r="K22" i="1"/>
  <c r="N22" i="1" s="1"/>
  <c r="J24" i="1"/>
  <c r="J25" i="1" s="1"/>
  <c r="J29" i="1" s="1"/>
  <c r="M24" i="1"/>
  <c r="M25" i="1" s="1"/>
  <c r="N24" i="1"/>
  <c r="H25" i="1"/>
  <c r="H29" i="1" s="1"/>
  <c r="H30" i="1" s="1"/>
  <c r="I18" i="1" s="1"/>
  <c r="K25" i="1"/>
  <c r="J27" i="1"/>
  <c r="J28" i="1" s="1"/>
  <c r="M27" i="1"/>
  <c r="H28" i="1"/>
  <c r="K28" i="1"/>
  <c r="M28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5" i="1"/>
  <c r="M29" i="1" l="1"/>
  <c r="I28" i="1"/>
  <c r="K29" i="1"/>
  <c r="N29" i="1"/>
  <c r="I15" i="1"/>
  <c r="I23" i="1"/>
  <c r="J22" i="1"/>
  <c r="J30" i="1" s="1"/>
  <c r="I30" i="1"/>
  <c r="I22" i="1"/>
  <c r="I17" i="1"/>
  <c r="I29" i="1"/>
  <c r="I21" i="1"/>
  <c r="I25" i="1"/>
  <c r="I24" i="1"/>
  <c r="M22" i="1"/>
  <c r="I20" i="1"/>
  <c r="I16" i="1"/>
  <c r="N25" i="1"/>
  <c r="I27" i="1"/>
  <c r="I19" i="1"/>
  <c r="I26" i="1"/>
  <c r="K30" i="1"/>
  <c r="L28" i="1" s="1"/>
  <c r="M30" i="1" l="1"/>
  <c r="N30" i="1"/>
  <c r="L18" i="1"/>
  <c r="L26" i="1"/>
  <c r="L19" i="1"/>
  <c r="L27" i="1"/>
  <c r="L17" i="1"/>
  <c r="L20" i="1"/>
  <c r="L21" i="1"/>
  <c r="L16" i="1"/>
  <c r="L30" i="1"/>
  <c r="L23" i="1"/>
  <c r="L15" i="1"/>
  <c r="L24" i="1"/>
  <c r="L25" i="1"/>
  <c r="L29" i="1"/>
  <c r="L22" i="1"/>
  <c r="F66" i="1" l="1"/>
  <c r="K52" i="1" l="1"/>
  <c r="K48" i="1"/>
  <c r="K59" i="1"/>
  <c r="K36" i="1"/>
  <c r="K33" i="1"/>
  <c r="K55" i="1" l="1"/>
  <c r="K54" i="1" s="1"/>
  <c r="K43" i="1" l="1"/>
  <c r="K66" i="1" s="1"/>
  <c r="H52" i="1"/>
  <c r="H48" i="1"/>
  <c r="M51" i="1"/>
  <c r="M50" i="1"/>
  <c r="M52" i="1" s="1"/>
  <c r="J51" i="1"/>
  <c r="J50" i="1"/>
  <c r="J52" i="1" s="1"/>
  <c r="J45" i="1"/>
  <c r="J48" i="1" s="1"/>
  <c r="J43" i="1" s="1"/>
  <c r="H36" i="1"/>
  <c r="J39" i="1"/>
  <c r="J38" i="1"/>
  <c r="F28" i="1"/>
  <c r="H43" i="1" l="1"/>
  <c r="D66" i="1"/>
  <c r="M45" i="1" l="1"/>
  <c r="M46" i="1"/>
  <c r="M42" i="1"/>
  <c r="J42" i="1"/>
  <c r="M41" i="1"/>
  <c r="J41" i="1"/>
  <c r="M40" i="1"/>
  <c r="J40" i="1"/>
  <c r="M39" i="1"/>
  <c r="H66" i="1"/>
  <c r="M38" i="1"/>
  <c r="M48" i="1" l="1"/>
  <c r="M43" i="1" s="1"/>
  <c r="M36" i="1"/>
  <c r="M66" i="1" s="1"/>
  <c r="J36" i="1"/>
  <c r="J66" i="1" s="1"/>
  <c r="F22" i="1"/>
  <c r="F30" i="1" l="1"/>
  <c r="G22" i="1" s="1"/>
  <c r="G18" i="1" l="1"/>
  <c r="G26" i="1"/>
  <c r="G19" i="1"/>
  <c r="G27" i="1"/>
  <c r="G24" i="1"/>
  <c r="G17" i="1"/>
  <c r="G20" i="1"/>
  <c r="G21" i="1"/>
  <c r="G29" i="1"/>
  <c r="G25" i="1"/>
  <c r="G30" i="1"/>
  <c r="G23" i="1"/>
  <c r="G15" i="1"/>
  <c r="G16" i="1"/>
  <c r="G28" i="1"/>
</calcChain>
</file>

<file path=xl/sharedStrings.xml><?xml version="1.0" encoding="utf-8"?>
<sst xmlns="http://schemas.openxmlformats.org/spreadsheetml/2006/main" count="427" uniqueCount="189">
  <si>
    <t>ANEKSI nr. 2 Raporti mbi Ekzekutimin e Buxhetit në nivelin e Programit të Buxhetit</t>
  </si>
  <si>
    <t>në/lekë</t>
  </si>
  <si>
    <t xml:space="preserve"> Emri i Grupit</t>
  </si>
  <si>
    <t>Kodi i grupit</t>
  </si>
  <si>
    <t>26</t>
  </si>
  <si>
    <t xml:space="preserve"> Emri i </t>
  </si>
  <si>
    <t>Administrimi i Pyjeve</t>
  </si>
  <si>
    <t>Kodi i programit</t>
  </si>
  <si>
    <t>04260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</si>
  <si>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</si>
  <si>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</si>
  <si>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</si>
  <si>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</si>
  <si>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</si>
  <si>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</si>
  <si>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</si>
  <si>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</si>
  <si>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2025</t>
  </si>
  <si>
    <t>Plani Vjetor
 i Rishikuar
 Viti 2025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</si>
  <si>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</si>
  <si>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</si>
  <si>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</si>
  <si>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</si>
  <si>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</si>
  <si>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</si>
  <si>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</si>
  <si>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</si>
  <si>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</si>
  <si>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</si>
  <si>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</si>
  <si>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</si>
  <si>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</si>
  <si>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</si>
  <si>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</si>
  <si>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</si>
  <si>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</si>
  <si>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</si>
  <si>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</si>
  <si>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</si>
  <si>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</si>
  <si>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</si>
  <si>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</si>
  <si>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</si>
  <si>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</si>
  <si>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</si>
  <si>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</si>
  <si>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</si>
  <si>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</si>
  <si>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</si>
  <si>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</si>
  <si>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</si>
  <si>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</si>
  <si>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</si>
  <si>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</si>
  <si>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</si>
  <si>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</si>
  <si>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</si>
  <si>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</si>
  <si>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</si>
  <si>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</si>
  <si>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</si>
  <si>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</si>
  <si>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</si>
  <si>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</si>
  <si>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</si>
  <si>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</si>
  <si>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92602AA</t>
  </si>
  <si>
    <t>Raporte monitorimi në ZM</t>
  </si>
  <si>
    <t>92602AB</t>
  </si>
  <si>
    <t>Objekte te administruara nga AKZM</t>
  </si>
  <si>
    <t>92602AD</t>
  </si>
  <si>
    <t>Inventarizim dhe kadaster e kryer</t>
  </si>
  <si>
    <t>92602AE</t>
  </si>
  <si>
    <t>Plane menaxhimi per pyjet</t>
  </si>
  <si>
    <t>92602AF</t>
  </si>
  <si>
    <t>Parku Vjose i miremenaxhuar</t>
  </si>
  <si>
    <t>Totali Shpenzime për Investime</t>
  </si>
  <si>
    <t>18BE611</t>
  </si>
  <si>
    <t>Ngritja e infrastruktures turistike me theks tek ajo ujore-EKO-PARK ULZA</t>
  </si>
  <si>
    <t>18BE615</t>
  </si>
  <si>
    <t>18BE616</t>
  </si>
  <si>
    <t>Zbatim Projekti - "Shtigjet ne Rrjetin e Zonave Mbrojtura"</t>
  </si>
  <si>
    <t>Total Shpenzime nga të ardhurat jashtë limitit (Kap 06)</t>
  </si>
  <si>
    <t>Shpenzime korente nga të ardhurat jashtë limitit (Kap 06)</t>
  </si>
  <si>
    <t>19AH806</t>
  </si>
  <si>
    <t>Pajisje inventar ekonomik</t>
  </si>
  <si>
    <t>Shpenzime kapitale nga të ardhurat jashtë limitit (Kap 06)</t>
  </si>
  <si>
    <t>19AH801</t>
  </si>
  <si>
    <t>Studime e Projekte per te tjera aktive te patrupezuara</t>
  </si>
  <si>
    <t>18BE502</t>
  </si>
  <si>
    <t>JICA</t>
  </si>
  <si>
    <t>Zbatim Projekti "Qendra Multifunksionale ne Luginen e Vjoses"</t>
  </si>
  <si>
    <t>Periudha e Raportimit  12-2025</t>
  </si>
  <si>
    <t>25AD101</t>
  </si>
  <si>
    <t>25AD102</t>
  </si>
  <si>
    <t>Resilient Trees</t>
  </si>
  <si>
    <t>Firesmarter</t>
  </si>
  <si>
    <t>19AH802</t>
  </si>
  <si>
    <t xml:space="preserve">Pellgu ujembl. I Liqenit te Shkodres </t>
  </si>
  <si>
    <t>Ministria e  Mjedisit</t>
  </si>
  <si>
    <t>-</t>
  </si>
  <si>
    <t>Mbrojtja e Mjedisit</t>
  </si>
  <si>
    <t>05320</t>
  </si>
  <si>
    <t>92604AA</t>
  </si>
  <si>
    <t>Akte ligjore dhe nënligjore, dokumenta strategjike</t>
  </si>
  <si>
    <t>92604AB</t>
  </si>
  <si>
    <t>Inspektime te kryera</t>
  </si>
  <si>
    <t>92604AC</t>
  </si>
  <si>
    <t>Raporte monitorimi</t>
  </si>
  <si>
    <t>92604AD</t>
  </si>
  <si>
    <t>Dosje te  shqyrtuara per perftimin e lejeve te mjedisit</t>
  </si>
  <si>
    <t>18AV402</t>
  </si>
  <si>
    <t>Pajisje TIK</t>
  </si>
  <si>
    <t>18BF502</t>
  </si>
  <si>
    <t>Rikonstruksion I godines AKM</t>
  </si>
  <si>
    <t>18BG704</t>
  </si>
  <si>
    <t>Ekonomia qarkulluese IPA 3</t>
  </si>
  <si>
    <t>18BG707</t>
  </si>
  <si>
    <t>Ekonomia qarkulluese per zhvillimin e qendrueshem urban ne Shqiperi/GIZ</t>
  </si>
  <si>
    <t>18BG708</t>
  </si>
  <si>
    <t>Mbeshtetje per programin e mjedisit</t>
  </si>
  <si>
    <t>18BG709</t>
  </si>
  <si>
    <t>Same Sea</t>
  </si>
  <si>
    <t>18BH101</t>
  </si>
  <si>
    <t>Sistem i ngritur per parandalimin e mbetjeve detare</t>
  </si>
  <si>
    <t>18BH202</t>
  </si>
  <si>
    <t>Menaxhimi i kimikateve dhe mbetjeve farmaceutike ne Shqiperi (Str.Sound.</t>
  </si>
  <si>
    <t>18BH301</t>
  </si>
  <si>
    <t>Raporte perfomance te hartuara</t>
  </si>
  <si>
    <t>18BH302</t>
  </si>
  <si>
    <t>TVSH - Projekti "Ndarja ne burim e mbetjeve shtepiake ne Bashkine Berat"</t>
  </si>
  <si>
    <t>18CH902</t>
  </si>
  <si>
    <t>SA Creativity</t>
  </si>
  <si>
    <t>M260248</t>
  </si>
  <si>
    <t>TVSH Projekti i zonës biosferike të parkut kombëtar të Prespës</t>
  </si>
  <si>
    <t>M260379</t>
  </si>
  <si>
    <t>TVSH Mbetjet- ne kuader te ndryshimeve klimatike-GIZ</t>
  </si>
  <si>
    <t>18BE911</t>
  </si>
  <si>
    <t>INSPIRE</t>
  </si>
  <si>
    <t>18BG401</t>
  </si>
  <si>
    <t xml:space="preserve">Platforma elektronike per menaxhimin e qendrueshem te burimeve ujore ne </t>
  </si>
  <si>
    <t>18BG705</t>
  </si>
  <si>
    <t>Fire Prep</t>
  </si>
  <si>
    <t>18BG706</t>
  </si>
  <si>
    <t>BE per natyren</t>
  </si>
  <si>
    <t>18BH001</t>
  </si>
  <si>
    <t>Masa pilote te zbatuara</t>
  </si>
  <si>
    <t>18BH002</t>
  </si>
  <si>
    <t>MPA Engage (IPA- Interreg Med)</t>
  </si>
  <si>
    <t>18BH005</t>
  </si>
  <si>
    <t>WBC-RRI-NET (Horizont 2020)</t>
  </si>
  <si>
    <t>18BH006</t>
  </si>
  <si>
    <t>Clean and Resilient Enviorenment for Blue Sea Project CARE4BLUESEA</t>
  </si>
  <si>
    <t>18CH501</t>
  </si>
  <si>
    <t>TUNE - UP</t>
  </si>
  <si>
    <t>18CH601</t>
  </si>
  <si>
    <t>Projekti Sigurimi i Sherbimeve per menaxhimin e burimeve natyrore- RE-</t>
  </si>
  <si>
    <t>18CH901</t>
  </si>
  <si>
    <t>ALL TOUR- Paketa turistike te zhvilluara per turizmin kulturor dhe natyror</t>
  </si>
  <si>
    <t>GM26033</t>
  </si>
  <si>
    <t>Rezervati nderkufitar i Prespes</t>
  </si>
  <si>
    <t>GM26074</t>
  </si>
  <si>
    <t>SANEX Kapitulli 27 - SIDA (18BG704)</t>
  </si>
  <si>
    <t>18BG803</t>
  </si>
  <si>
    <t>Programi për një zhvillim urban rezistent ndaj ndryshimeve klimatike në Shqipëri/GIZ</t>
  </si>
  <si>
    <t>18CH903</t>
  </si>
  <si>
    <t>MIRAMAR</t>
  </si>
  <si>
    <t>Periudha e Raportimit 12-2025</t>
  </si>
  <si>
    <t>Ministria e Mjedisit</t>
  </si>
  <si>
    <t>Menaxhimi i Mbetjeve Urbane</t>
  </si>
  <si>
    <t>06220</t>
  </si>
  <si>
    <t>92605AA</t>
  </si>
  <si>
    <t>Raporte monitorimi per menaxhimin e integruar te mbetjeve</t>
  </si>
  <si>
    <t>18BE311</t>
  </si>
  <si>
    <t>TVSH per projektin Administrimi I mbetjeve te ngruta ne Juglindje te Shqiperise</t>
  </si>
  <si>
    <t>18BE315</t>
  </si>
  <si>
    <t>Mbeshtetje per zbatimin e MasterPlanit e Menaxhimit te Ngurta 2</t>
  </si>
  <si>
    <t>M063124</t>
  </si>
  <si>
    <t>TVSH dhe takse doganore per projektin Administrimi i mbetjeve te ngurta ne ne juglindje te Shqiperise Faza e II</t>
  </si>
  <si>
    <t>18BE201</t>
  </si>
  <si>
    <t>Ndertim i venddepozitimit te Bushatit vazhdim faza II</t>
  </si>
  <si>
    <t>M063995</t>
  </si>
  <si>
    <t>Ndertim i venddepozitimit te Bushatit faza II</t>
  </si>
  <si>
    <t>M063998</t>
  </si>
  <si>
    <t>TVSH per Sistemin e menaxhimit te mbetjeve te ngurta ne Qarkun e Vlores</t>
  </si>
  <si>
    <t>M260069</t>
  </si>
  <si>
    <t>Blerje Orendi Paisje</t>
  </si>
  <si>
    <t>M260149</t>
  </si>
  <si>
    <t>Fondi I ngrire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</si>
</sst>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0"/>
    <numFmt numFmtId="165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theme="1"/>
      <name val="Aptos Narrow"/>
      <family val="2"/>
      <scheme val="minor"/>
    </font>
    <font>
      <b/>
      <sz val="8"/>
      <color rgb="FFC00000"/>
      <name val="SansSerif"/>
      <family val="2"/>
    </font>
    <font>
      <sz val="8"/>
      <color rgb="FF000000"/>
      <name val="SansSerif"/>
      <family val="2"/>
    </font>
    <font>
      <b/>
      <sz val="8"/>
      <color theme="3" tint="0.499984740745262"/>
      <name val="Arial"/>
      <family val="2"/>
    </font>
  </fonts>
  <fills count="5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50505"/>
      </top>
      <bottom/>
      <diagonal/>
    </border>
    <border>
      <left/>
      <right style="double">
        <color rgb="FF050505"/>
      </right>
      <top style="double">
        <color rgb="FF050505"/>
      </top>
      <bottom/>
      <diagonal/>
    </border>
    <border>
      <left/>
      <right/>
      <top/>
      <bottom style="thin">
        <color rgb="FF050505"/>
      </bottom>
      <diagonal/>
    </border>
    <border>
      <left/>
      <right style="double">
        <color rgb="FF050505"/>
      </right>
      <top/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/>
      <diagonal/>
    </border>
    <border>
      <left style="double">
        <color rgb="FF050505"/>
      </left>
      <right/>
      <top/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50505"/>
      </top>
      <bottom style="thin">
        <color rgb="FF000000"/>
      </bottom>
      <diagonal/>
    </border>
    <border>
      <left/>
      <right style="double">
        <color rgb="FF050505"/>
      </right>
      <top style="thin">
        <color rgb="FF050505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 style="hair">
        <color rgb="FF050505"/>
      </bottom>
      <diagonal/>
    </border>
    <border>
      <left/>
      <right style="thin">
        <color rgb="FF000000"/>
      </right>
      <top style="double">
        <color rgb="FF050505"/>
      </top>
      <bottom style="hair">
        <color rgb="FF050505"/>
      </bottom>
      <diagonal/>
    </border>
    <border>
      <left style="double">
        <color rgb="FF050505"/>
      </left>
      <right/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00000"/>
      </top>
      <bottom style="hair">
        <color rgb="FF05050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5">
    <xf numFmtId="0" fontId="0" fillId="0" borderId="0" xfId="0"/>
    <xf numFmtId="0" fontId="6" fillId="34" borderId="20" xfId="0" applyFont="1" applyFill="1" applyBorder="1" applyAlignment="1">
      <alignment horizontal="center" vertical="center"/>
    </xf>
    <xf numFmtId="0" fontId="6" fillId="35" borderId="21" xfId="0" applyFont="1" applyFill="1" applyBorder="1" applyAlignment="1">
      <alignment horizontal="center" vertical="center"/>
    </xf>
    <xf numFmtId="0" fontId="3" fillId="51" borderId="23" xfId="0" applyFont="1" applyFill="1" applyBorder="1" applyAlignment="1">
      <alignment horizontal="center" vertical="center"/>
    </xf>
    <xf numFmtId="0" fontId="3" fillId="51" borderId="24" xfId="0" applyFont="1" applyFill="1" applyBorder="1" applyAlignment="1">
      <alignment horizontal="left" vertical="center"/>
    </xf>
    <xf numFmtId="0" fontId="7" fillId="53" borderId="23" xfId="0" applyFont="1" applyFill="1" applyBorder="1" applyAlignment="1">
      <alignment horizontal="center" vertical="center"/>
    </xf>
    <xf numFmtId="0" fontId="3" fillId="53" borderId="23" xfId="0" applyFont="1" applyFill="1" applyBorder="1" applyAlignment="1">
      <alignment horizontal="center" vertical="center"/>
    </xf>
    <xf numFmtId="0" fontId="7" fillId="51" borderId="23" xfId="0" applyFont="1" applyFill="1" applyBorder="1" applyAlignment="1">
      <alignment horizontal="center" vertical="center"/>
    </xf>
    <xf numFmtId="0" fontId="7" fillId="51" borderId="24" xfId="0" applyFont="1" applyFill="1" applyBorder="1" applyAlignment="1">
      <alignment horizontal="left" vertical="center"/>
    </xf>
    <xf numFmtId="0" fontId="4" fillId="51" borderId="23" xfId="0" applyFont="1" applyFill="1" applyBorder="1" applyAlignment="1">
      <alignment horizontal="center" vertical="center"/>
    </xf>
    <xf numFmtId="0" fontId="4" fillId="51" borderId="24" xfId="0" applyFont="1" applyFill="1" applyBorder="1" applyAlignment="1">
      <alignment horizontal="left" vertical="center"/>
    </xf>
    <xf numFmtId="0" fontId="6" fillId="49" borderId="20" xfId="0" applyFont="1" applyFill="1" applyBorder="1" applyAlignment="1">
      <alignment horizontal="center" vertical="center"/>
    </xf>
    <xf numFmtId="0" fontId="3" fillId="37" borderId="23" xfId="0" applyFont="1" applyFill="1" applyBorder="1" applyAlignment="1">
      <alignment horizontal="center" vertical="center"/>
    </xf>
    <xf numFmtId="0" fontId="3" fillId="51" borderId="24" xfId="0" applyFont="1" applyFill="1" applyBorder="1" applyAlignment="1">
      <alignment horizontal="left" vertical="center" wrapText="1"/>
    </xf>
    <xf numFmtId="165" fontId="3" fillId="37" borderId="23" xfId="2" applyNumberFormat="1" applyFont="1" applyFill="1" applyBorder="1" applyAlignment="1">
      <alignment horizontal="center" vertical="center"/>
    </xf>
    <xf numFmtId="0" fontId="5" fillId="53" borderId="16" xfId="0" applyFont="1" applyFill="1" applyBorder="1" applyAlignment="1">
      <alignment horizontal="center" vertical="center"/>
    </xf>
    <xf numFmtId="0" fontId="5" fillId="53" borderId="17" xfId="0" applyFont="1" applyFill="1" applyBorder="1" applyAlignment="1">
      <alignment horizontal="center" vertical="center"/>
    </xf>
    <xf numFmtId="0" fontId="5" fillId="53" borderId="18" xfId="0" applyFont="1" applyFill="1" applyBorder="1" applyAlignment="1">
      <alignment horizontal="center" vertical="center"/>
    </xf>
    <xf numFmtId="0" fontId="5" fillId="53" borderId="19" xfId="0" applyFont="1" applyFill="1" applyBorder="1" applyAlignment="1">
      <alignment horizontal="center" vertical="center"/>
    </xf>
    <xf numFmtId="0" fontId="6" fillId="53" borderId="20" xfId="0" applyFont="1" applyFill="1" applyBorder="1" applyAlignment="1">
      <alignment horizontal="center" vertical="center"/>
    </xf>
    <xf numFmtId="0" fontId="5" fillId="53" borderId="27" xfId="0" applyFont="1" applyFill="1" applyBorder="1" applyAlignment="1">
      <alignment horizontal="center" vertical="center"/>
    </xf>
    <xf numFmtId="0" fontId="5" fillId="53" borderId="16" xfId="0" applyFont="1" applyFill="1" applyBorder="1" applyAlignment="1">
      <alignment horizontal="center"/>
    </xf>
    <xf numFmtId="0" fontId="5" fillId="53" borderId="17" xfId="0" applyFont="1" applyFill="1" applyBorder="1" applyAlignment="1">
      <alignment horizontal="center"/>
    </xf>
    <xf numFmtId="0" fontId="5" fillId="53" borderId="18" xfId="0" applyFont="1" applyFill="1" applyBorder="1" applyAlignment="1">
      <alignment horizontal="center"/>
    </xf>
    <xf numFmtId="0" fontId="5" fillId="53" borderId="19" xfId="0" applyFont="1" applyFill="1" applyBorder="1" applyAlignment="1">
      <alignment horizontal="center"/>
    </xf>
    <xf numFmtId="0" fontId="6" fillId="53" borderId="20" xfId="0" applyFont="1" applyFill="1" applyBorder="1" applyAlignment="1">
      <alignment horizontal="center"/>
    </xf>
    <xf numFmtId="0" fontId="5" fillId="54" borderId="16" xfId="0" applyFont="1" applyFill="1" applyBorder="1" applyAlignment="1">
      <alignment horizontal="center"/>
    </xf>
    <xf numFmtId="0" fontId="5" fillId="54" borderId="17" xfId="0" applyFont="1" applyFill="1" applyBorder="1" applyAlignment="1">
      <alignment horizontal="center"/>
    </xf>
    <xf numFmtId="0" fontId="5" fillId="54" borderId="22" xfId="0" applyFont="1" applyFill="1" applyBorder="1" applyAlignment="1">
      <alignment horizontal="center"/>
    </xf>
    <xf numFmtId="0" fontId="5" fillId="54" borderId="19" xfId="0" applyFont="1" applyFill="1" applyBorder="1" applyAlignment="1">
      <alignment horizontal="center"/>
    </xf>
    <xf numFmtId="0" fontId="5" fillId="54" borderId="26" xfId="0" applyFont="1" applyFill="1" applyBorder="1" applyAlignment="1">
      <alignment horizontal="center"/>
    </xf>
    <xf numFmtId="0" fontId="5" fillId="53" borderId="27" xfId="0" applyFont="1" applyFill="1" applyBorder="1" applyAlignment="1">
      <alignment horizontal="center"/>
    </xf>
    <xf numFmtId="0" fontId="5" fillId="54" borderId="27" xfId="0" applyFont="1" applyFill="1" applyBorder="1" applyAlignment="1">
      <alignment horizontal="center"/>
    </xf>
    <xf numFmtId="0" fontId="5" fillId="54" borderId="28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3" fillId="3" borderId="1" xfId="0" applyFont="1" applyFill="1" applyBorder="1" applyAlignment="1">
      <alignment horizontal="center" vertical="top"/>
    </xf>
    <xf numFmtId="165" fontId="2" fillId="2" borderId="0" xfId="2" applyNumberFormat="1" applyFont="1" applyFill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4" fillId="11" borderId="3" xfId="0" applyFont="1" applyFill="1" applyBorder="1" applyAlignment="1">
      <alignment horizontal="center" vertical="center"/>
    </xf>
    <xf numFmtId="165" fontId="4" fillId="17" borderId="5" xfId="2" applyNumberFormat="1" applyFont="1" applyFill="1" applyBorder="1" applyAlignment="1">
      <alignment horizontal="center"/>
    </xf>
    <xf numFmtId="164" fontId="4" fillId="18" borderId="6" xfId="0" applyNumberFormat="1" applyFont="1" applyFill="1" applyBorder="1" applyAlignment="1">
      <alignment horizontal="center"/>
    </xf>
    <xf numFmtId="0" fontId="4" fillId="19" borderId="7" xfId="0" applyFont="1" applyFill="1" applyBorder="1" applyAlignment="1">
      <alignment horizontal="center"/>
    </xf>
    <xf numFmtId="165" fontId="4" fillId="22" borderId="8" xfId="2" applyNumberFormat="1" applyFont="1" applyFill="1" applyBorder="1" applyAlignment="1">
      <alignment horizontal="center" wrapText="1"/>
    </xf>
    <xf numFmtId="0" fontId="4" fillId="23" borderId="9" xfId="0" applyFont="1" applyFill="1" applyBorder="1" applyAlignment="1">
      <alignment horizontal="center" wrapText="1"/>
    </xf>
    <xf numFmtId="0" fontId="4" fillId="24" borderId="10" xfId="0" applyFont="1" applyFill="1" applyBorder="1" applyAlignment="1">
      <alignment horizontal="center" wrapText="1"/>
    </xf>
    <xf numFmtId="0" fontId="4" fillId="25" borderId="11" xfId="0" applyFont="1" applyFill="1" applyBorder="1" applyAlignment="1">
      <alignment horizontal="center" wrapText="1"/>
    </xf>
    <xf numFmtId="0" fontId="4" fillId="26" borderId="12" xfId="0" applyFont="1" applyFill="1" applyBorder="1" applyAlignment="1">
      <alignment horizontal="center" wrapText="1"/>
    </xf>
    <xf numFmtId="165" fontId="4" fillId="27" borderId="13" xfId="2" applyNumberFormat="1" applyFont="1" applyFill="1" applyBorder="1" applyAlignment="1">
      <alignment horizontal="center"/>
    </xf>
    <xf numFmtId="0" fontId="4" fillId="27" borderId="13" xfId="0" applyFont="1" applyFill="1" applyBorder="1" applyAlignment="1">
      <alignment horizontal="center"/>
    </xf>
    <xf numFmtId="0" fontId="4" fillId="28" borderId="14" xfId="0" applyFont="1" applyFill="1" applyBorder="1" applyAlignment="1">
      <alignment horizontal="center"/>
    </xf>
    <xf numFmtId="165" fontId="5" fillId="30" borderId="16" xfId="2" applyNumberFormat="1" applyFont="1" applyFill="1" applyBorder="1" applyAlignment="1">
      <alignment horizontal="center"/>
    </xf>
    <xf numFmtId="0" fontId="5" fillId="31" borderId="17" xfId="0" applyFont="1" applyFill="1" applyBorder="1" applyAlignment="1">
      <alignment horizontal="center"/>
    </xf>
    <xf numFmtId="0" fontId="5" fillId="30" borderId="16" xfId="0" applyFont="1" applyFill="1" applyBorder="1" applyAlignment="1">
      <alignment horizontal="center"/>
    </xf>
    <xf numFmtId="0" fontId="5" fillId="32" borderId="18" xfId="0" applyFont="1" applyFill="1" applyBorder="1" applyAlignment="1">
      <alignment horizontal="center"/>
    </xf>
    <xf numFmtId="0" fontId="5" fillId="33" borderId="19" xfId="0" applyFont="1" applyFill="1" applyBorder="1" applyAlignment="1">
      <alignment horizontal="center"/>
    </xf>
    <xf numFmtId="0" fontId="5" fillId="36" borderId="22" xfId="0" applyFont="1" applyFill="1" applyBorder="1" applyAlignment="1">
      <alignment horizontal="center"/>
    </xf>
    <xf numFmtId="0" fontId="3" fillId="51" borderId="24" xfId="0" applyFont="1" applyFill="1" applyBorder="1" applyAlignment="1">
      <alignment horizontal="center" vertical="center"/>
    </xf>
    <xf numFmtId="165" fontId="3" fillId="51" borderId="24" xfId="2" applyNumberFormat="1" applyFont="1" applyFill="1" applyBorder="1" applyAlignment="1">
      <alignment horizontal="center"/>
    </xf>
    <xf numFmtId="9" fontId="3" fillId="51" borderId="24" xfId="0" applyNumberFormat="1" applyFont="1" applyFill="1" applyBorder="1" applyAlignment="1">
      <alignment horizontal="center"/>
    </xf>
    <xf numFmtId="3" fontId="3" fillId="51" borderId="24" xfId="0" applyNumberFormat="1" applyFont="1" applyFill="1" applyBorder="1" applyAlignment="1">
      <alignment horizontal="center"/>
    </xf>
    <xf numFmtId="3" fontId="3" fillId="51" borderId="4" xfId="0" applyNumberFormat="1" applyFont="1" applyFill="1" applyBorder="1" applyAlignment="1">
      <alignment horizontal="center"/>
    </xf>
    <xf numFmtId="0" fontId="7" fillId="53" borderId="24" xfId="0" applyFont="1" applyFill="1" applyBorder="1" applyAlignment="1">
      <alignment horizontal="center" vertical="center"/>
    </xf>
    <xf numFmtId="165" fontId="7" fillId="53" borderId="24" xfId="2" applyNumberFormat="1" applyFont="1" applyFill="1" applyBorder="1" applyAlignment="1">
      <alignment horizontal="center"/>
    </xf>
    <xf numFmtId="9" fontId="7" fillId="53" borderId="24" xfId="0" applyNumberFormat="1" applyFont="1" applyFill="1" applyBorder="1" applyAlignment="1">
      <alignment horizontal="center"/>
    </xf>
    <xf numFmtId="3" fontId="7" fillId="53" borderId="24" xfId="0" applyNumberFormat="1" applyFont="1" applyFill="1" applyBorder="1" applyAlignment="1">
      <alignment horizontal="center"/>
    </xf>
    <xf numFmtId="4" fontId="7" fillId="53" borderId="24" xfId="0" applyNumberFormat="1" applyFont="1" applyFill="1" applyBorder="1" applyAlignment="1">
      <alignment horizontal="center"/>
    </xf>
    <xf numFmtId="3" fontId="7" fillId="53" borderId="4" xfId="0" applyNumberFormat="1" applyFont="1" applyFill="1" applyBorder="1" applyAlignment="1">
      <alignment horizontal="center"/>
    </xf>
    <xf numFmtId="0" fontId="3" fillId="53" borderId="24" xfId="0" applyFont="1" applyFill="1" applyBorder="1" applyAlignment="1">
      <alignment horizontal="center" vertical="center"/>
    </xf>
    <xf numFmtId="165" fontId="3" fillId="53" borderId="24" xfId="2" applyNumberFormat="1" applyFont="1" applyFill="1" applyBorder="1" applyAlignment="1">
      <alignment horizontal="center"/>
    </xf>
    <xf numFmtId="9" fontId="3" fillId="53" borderId="24" xfId="0" applyNumberFormat="1" applyFont="1" applyFill="1" applyBorder="1" applyAlignment="1">
      <alignment horizontal="center"/>
    </xf>
    <xf numFmtId="3" fontId="3" fillId="53" borderId="24" xfId="0" applyNumberFormat="1" applyFont="1" applyFill="1" applyBorder="1" applyAlignment="1">
      <alignment horizontal="center"/>
    </xf>
    <xf numFmtId="4" fontId="3" fillId="53" borderId="24" xfId="0" applyNumberFormat="1" applyFont="1" applyFill="1" applyBorder="1" applyAlignment="1">
      <alignment horizontal="center"/>
    </xf>
    <xf numFmtId="3" fontId="3" fillId="53" borderId="4" xfId="0" applyNumberFormat="1" applyFont="1" applyFill="1" applyBorder="1" applyAlignment="1">
      <alignment horizontal="center"/>
    </xf>
    <xf numFmtId="0" fontId="7" fillId="51" borderId="24" xfId="0" applyFont="1" applyFill="1" applyBorder="1" applyAlignment="1">
      <alignment horizontal="center" vertical="center"/>
    </xf>
    <xf numFmtId="165" fontId="7" fillId="51" borderId="24" xfId="2" applyNumberFormat="1" applyFont="1" applyFill="1" applyBorder="1" applyAlignment="1">
      <alignment horizontal="center"/>
    </xf>
    <xf numFmtId="9" fontId="7" fillId="51" borderId="24" xfId="0" applyNumberFormat="1" applyFont="1" applyFill="1" applyBorder="1" applyAlignment="1">
      <alignment horizontal="center"/>
    </xf>
    <xf numFmtId="3" fontId="7" fillId="51" borderId="24" xfId="0" applyNumberFormat="1" applyFont="1" applyFill="1" applyBorder="1" applyAlignment="1">
      <alignment horizontal="center"/>
    </xf>
    <xf numFmtId="4" fontId="7" fillId="51" borderId="24" xfId="0" applyNumberFormat="1" applyFont="1" applyFill="1" applyBorder="1" applyAlignment="1">
      <alignment horizontal="center"/>
    </xf>
    <xf numFmtId="3" fontId="7" fillId="51" borderId="4" xfId="0" applyNumberFormat="1" applyFont="1" applyFill="1" applyBorder="1" applyAlignment="1">
      <alignment horizontal="center"/>
    </xf>
    <xf numFmtId="0" fontId="4" fillId="51" borderId="24" xfId="0" applyFont="1" applyFill="1" applyBorder="1" applyAlignment="1">
      <alignment horizontal="center" vertical="center"/>
    </xf>
    <xf numFmtId="165" fontId="4" fillId="51" borderId="24" xfId="2" applyNumberFormat="1" applyFont="1" applyFill="1" applyBorder="1" applyAlignment="1">
      <alignment horizontal="center"/>
    </xf>
    <xf numFmtId="9" fontId="4" fillId="51" borderId="24" xfId="0" applyNumberFormat="1" applyFont="1" applyFill="1" applyBorder="1" applyAlignment="1">
      <alignment horizontal="center"/>
    </xf>
    <xf numFmtId="3" fontId="4" fillId="51" borderId="24" xfId="0" applyNumberFormat="1" applyFont="1" applyFill="1" applyBorder="1" applyAlignment="1">
      <alignment horizontal="center"/>
    </xf>
    <xf numFmtId="4" fontId="4" fillId="51" borderId="24" xfId="0" applyNumberFormat="1" applyFont="1" applyFill="1" applyBorder="1" applyAlignment="1">
      <alignment horizontal="center"/>
    </xf>
    <xf numFmtId="3" fontId="4" fillId="51" borderId="4" xfId="0" applyNumberFormat="1" applyFont="1" applyFill="1" applyBorder="1" applyAlignment="1">
      <alignment horizontal="center"/>
    </xf>
    <xf numFmtId="165" fontId="5" fillId="46" borderId="26" xfId="2" applyNumberFormat="1" applyFont="1" applyFill="1" applyBorder="1" applyAlignment="1">
      <alignment horizontal="center"/>
    </xf>
    <xf numFmtId="0" fontId="5" fillId="47" borderId="27" xfId="0" applyFont="1" applyFill="1" applyBorder="1" applyAlignment="1">
      <alignment horizontal="center"/>
    </xf>
    <xf numFmtId="0" fontId="5" fillId="48" borderId="29" xfId="0" applyFont="1" applyFill="1" applyBorder="1" applyAlignment="1">
      <alignment horizontal="center"/>
    </xf>
    <xf numFmtId="0" fontId="4" fillId="50" borderId="24" xfId="0" applyFont="1" applyFill="1" applyBorder="1" applyAlignment="1">
      <alignment horizontal="center" vertical="center" wrapText="1"/>
    </xf>
    <xf numFmtId="165" fontId="4" fillId="42" borderId="24" xfId="2" applyNumberFormat="1" applyFont="1" applyFill="1" applyBorder="1" applyAlignment="1">
      <alignment horizontal="center"/>
    </xf>
    <xf numFmtId="9" fontId="3" fillId="39" borderId="24" xfId="1" applyFont="1" applyFill="1" applyBorder="1" applyAlignment="1">
      <alignment horizontal="center"/>
    </xf>
    <xf numFmtId="3" fontId="4" fillId="54" borderId="24" xfId="0" applyNumberFormat="1" applyFont="1" applyFill="1" applyBorder="1" applyAlignment="1">
      <alignment horizontal="center"/>
    </xf>
    <xf numFmtId="9" fontId="4" fillId="54" borderId="24" xfId="1" applyFont="1" applyFill="1" applyBorder="1" applyAlignment="1">
      <alignment horizontal="center"/>
    </xf>
    <xf numFmtId="9" fontId="8" fillId="40" borderId="4" xfId="1" applyFont="1" applyFill="1" applyBorder="1" applyAlignment="1">
      <alignment horizontal="center"/>
    </xf>
    <xf numFmtId="0" fontId="3" fillId="51" borderId="24" xfId="0" applyFont="1" applyFill="1" applyBorder="1" applyAlignment="1">
      <alignment horizontal="center" vertical="center" wrapText="1"/>
    </xf>
    <xf numFmtId="165" fontId="3" fillId="38" borderId="24" xfId="2" applyNumberFormat="1" applyFont="1" applyFill="1" applyBorder="1" applyAlignment="1">
      <alignment horizontal="center"/>
    </xf>
    <xf numFmtId="3" fontId="3" fillId="54" borderId="24" xfId="0" applyNumberFormat="1" applyFont="1" applyFill="1" applyBorder="1" applyAlignment="1">
      <alignment horizontal="center"/>
    </xf>
    <xf numFmtId="4" fontId="3" fillId="54" borderId="24" xfId="0" applyNumberFormat="1" applyFont="1" applyFill="1" applyBorder="1" applyAlignment="1">
      <alignment horizontal="center"/>
    </xf>
    <xf numFmtId="9" fontId="7" fillId="39" borderId="24" xfId="1" applyFont="1" applyFill="1" applyBorder="1" applyAlignment="1">
      <alignment horizontal="center"/>
    </xf>
    <xf numFmtId="165" fontId="7" fillId="41" borderId="24" xfId="2" applyNumberFormat="1" applyFont="1" applyFill="1" applyBorder="1" applyAlignment="1">
      <alignment horizontal="center"/>
    </xf>
    <xf numFmtId="3" fontId="7" fillId="54" borderId="24" xfId="0" applyNumberFormat="1" applyFont="1" applyFill="1" applyBorder="1" applyAlignment="1">
      <alignment horizontal="center"/>
    </xf>
    <xf numFmtId="165" fontId="4" fillId="50" borderId="24" xfId="2" applyNumberFormat="1" applyFont="1" applyFill="1" applyBorder="1" applyAlignment="1">
      <alignment horizontal="center" vertical="center" wrapText="1"/>
    </xf>
    <xf numFmtId="3" fontId="7" fillId="41" borderId="24" xfId="0" applyNumberFormat="1" applyFont="1" applyFill="1" applyBorder="1" applyAlignment="1">
      <alignment horizontal="center"/>
    </xf>
    <xf numFmtId="3" fontId="4" fillId="43" borderId="24" xfId="0" applyNumberFormat="1" applyFont="1" applyFill="1" applyBorder="1" applyAlignment="1">
      <alignment horizontal="center"/>
    </xf>
    <xf numFmtId="4" fontId="4" fillId="54" borderId="24" xfId="0" applyNumberFormat="1" applyFont="1" applyFill="1" applyBorder="1" applyAlignment="1">
      <alignment horizontal="center"/>
    </xf>
    <xf numFmtId="3" fontId="4" fillId="44" borderId="4" xfId="0" applyNumberFormat="1" applyFont="1" applyFill="1" applyBorder="1" applyAlignment="1">
      <alignment horizontal="center"/>
    </xf>
    <xf numFmtId="165" fontId="2" fillId="0" borderId="0" xfId="2" applyNumberFormat="1" applyFont="1" applyAlignment="1">
      <alignment horizontal="center"/>
    </xf>
    <xf numFmtId="3" fontId="3" fillId="39" borderId="24" xfId="0" applyNumberFormat="1" applyFont="1" applyFill="1" applyBorder="1" applyAlignment="1">
      <alignment horizontal="center"/>
    </xf>
    <xf numFmtId="3" fontId="3" fillId="40" borderId="4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9" fontId="3" fillId="54" borderId="24" xfId="1" applyFont="1" applyFill="1" applyBorder="1" applyAlignment="1">
      <alignment horizontal="center"/>
    </xf>
    <xf numFmtId="165" fontId="4" fillId="51" borderId="24" xfId="2" applyNumberFormat="1" applyFont="1" applyFill="1" applyBorder="1" applyAlignment="1">
      <alignment horizontal="center" vertical="center"/>
    </xf>
    <xf numFmtId="165" fontId="9" fillId="51" borderId="4" xfId="2" applyNumberFormat="1" applyFont="1" applyFill="1" applyBorder="1" applyAlignment="1">
      <alignment horizontal="center"/>
    </xf>
    <xf numFmtId="0" fontId="3" fillId="52" borderId="30" xfId="0" applyFont="1" applyFill="1" applyBorder="1" applyAlignment="1">
      <alignment horizontal="center" vertical="top"/>
    </xf>
    <xf numFmtId="165" fontId="3" fillId="52" borderId="30" xfId="2" applyNumberFormat="1" applyFont="1" applyFill="1" applyBorder="1" applyAlignment="1">
      <alignment horizontal="center"/>
    </xf>
    <xf numFmtId="4" fontId="3" fillId="52" borderId="30" xfId="0" applyNumberFormat="1" applyFont="1" applyFill="1" applyBorder="1" applyAlignment="1">
      <alignment horizontal="center"/>
    </xf>
    <xf numFmtId="0" fontId="3" fillId="52" borderId="30" xfId="0" applyFont="1" applyFill="1" applyBorder="1" applyAlignment="1">
      <alignment horizontal="center"/>
    </xf>
    <xf numFmtId="9" fontId="2" fillId="0" borderId="0" xfId="1" applyFont="1" applyAlignment="1">
      <alignment horizontal="center"/>
    </xf>
    <xf numFmtId="0" fontId="2" fillId="53" borderId="0" xfId="0" applyFont="1" applyFill="1" applyAlignment="1" applyProtection="1">
      <alignment horizontal="center" wrapText="1"/>
      <protection locked="0"/>
    </xf>
    <xf numFmtId="0" fontId="3" fillId="53" borderId="2" xfId="0" applyFont="1" applyFill="1" applyBorder="1" applyAlignment="1">
      <alignment horizontal="center"/>
    </xf>
    <xf numFmtId="0" fontId="4" fillId="28" borderId="3" xfId="0" applyFont="1" applyFill="1" applyBorder="1" applyAlignment="1">
      <alignment horizontal="center"/>
    </xf>
    <xf numFmtId="0" fontId="4" fillId="28" borderId="5" xfId="0" applyFont="1" applyFill="1" applyBorder="1" applyAlignment="1">
      <alignment horizontal="center"/>
    </xf>
    <xf numFmtId="164" fontId="4" fillId="28" borderId="6" xfId="0" applyNumberFormat="1" applyFont="1" applyFill="1" applyBorder="1" applyAlignment="1">
      <alignment horizontal="center"/>
    </xf>
    <xf numFmtId="0" fontId="4" fillId="28" borderId="7" xfId="0" applyFont="1" applyFill="1" applyBorder="1" applyAlignment="1">
      <alignment horizontal="center"/>
    </xf>
    <xf numFmtId="0" fontId="4" fillId="28" borderId="8" xfId="0" applyFont="1" applyFill="1" applyBorder="1" applyAlignment="1">
      <alignment horizontal="center" wrapText="1"/>
    </xf>
    <xf numFmtId="0" fontId="4" fillId="28" borderId="9" xfId="0" applyFont="1" applyFill="1" applyBorder="1" applyAlignment="1">
      <alignment horizontal="center" wrapText="1"/>
    </xf>
    <xf numFmtId="0" fontId="4" fillId="28" borderId="10" xfId="0" applyFont="1" applyFill="1" applyBorder="1" applyAlignment="1">
      <alignment horizontal="center" wrapText="1"/>
    </xf>
    <xf numFmtId="0" fontId="4" fillId="28" borderId="11" xfId="0" applyFont="1" applyFill="1" applyBorder="1" applyAlignment="1">
      <alignment horizontal="center" wrapText="1"/>
    </xf>
    <xf numFmtId="0" fontId="4" fillId="28" borderId="12" xfId="0" applyFont="1" applyFill="1" applyBorder="1" applyAlignment="1">
      <alignment horizontal="center" wrapText="1"/>
    </xf>
    <xf numFmtId="0" fontId="4" fillId="28" borderId="13" xfId="0" applyFont="1" applyFill="1" applyBorder="1" applyAlignment="1">
      <alignment horizontal="center"/>
    </xf>
    <xf numFmtId="0" fontId="6" fillId="53" borderId="21" xfId="0" applyFont="1" applyFill="1" applyBorder="1" applyAlignment="1">
      <alignment horizontal="center"/>
    </xf>
    <xf numFmtId="0" fontId="3" fillId="51" borderId="23" xfId="0" applyFont="1" applyFill="1" applyBorder="1" applyAlignment="1">
      <alignment horizontal="center"/>
    </xf>
    <xf numFmtId="0" fontId="3" fillId="51" borderId="24" xfId="0" applyFont="1" applyFill="1" applyBorder="1" applyAlignment="1">
      <alignment horizontal="center"/>
    </xf>
    <xf numFmtId="4" fontId="3" fillId="51" borderId="24" xfId="0" applyNumberFormat="1" applyFont="1" applyFill="1" applyBorder="1" applyAlignment="1">
      <alignment horizontal="center"/>
    </xf>
    <xf numFmtId="9" fontId="3" fillId="51" borderId="24" xfId="1" applyFont="1" applyFill="1" applyBorder="1" applyAlignment="1">
      <alignment horizontal="center"/>
    </xf>
    <xf numFmtId="9" fontId="3" fillId="54" borderId="24" xfId="0" applyNumberFormat="1" applyFont="1" applyFill="1" applyBorder="1" applyAlignment="1">
      <alignment horizontal="center"/>
    </xf>
    <xf numFmtId="9" fontId="3" fillId="54" borderId="4" xfId="1" applyFont="1" applyFill="1" applyBorder="1" applyAlignment="1">
      <alignment horizontal="center"/>
    </xf>
    <xf numFmtId="0" fontId="7" fillId="51" borderId="23" xfId="0" applyFont="1" applyFill="1" applyBorder="1" applyAlignment="1">
      <alignment horizontal="center"/>
    </xf>
    <xf numFmtId="0" fontId="7" fillId="51" borderId="24" xfId="0" applyFont="1" applyFill="1" applyBorder="1" applyAlignment="1">
      <alignment horizontal="center"/>
    </xf>
    <xf numFmtId="4" fontId="7" fillId="54" borderId="24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54" borderId="23" xfId="0" applyFont="1" applyFill="1" applyBorder="1" applyAlignment="1">
      <alignment horizontal="center"/>
    </xf>
    <xf numFmtId="0" fontId="3" fillId="54" borderId="24" xfId="0" applyFont="1" applyFill="1" applyBorder="1" applyAlignment="1">
      <alignment horizontal="center"/>
    </xf>
    <xf numFmtId="0" fontId="7" fillId="54" borderId="23" xfId="0" applyFont="1" applyFill="1" applyBorder="1" applyAlignment="1">
      <alignment horizontal="center"/>
    </xf>
    <xf numFmtId="0" fontId="7" fillId="54" borderId="24" xfId="0" applyFont="1" applyFill="1" applyBorder="1" applyAlignment="1">
      <alignment horizontal="center"/>
    </xf>
    <xf numFmtId="0" fontId="4" fillId="54" borderId="23" xfId="0" applyFont="1" applyFill="1" applyBorder="1" applyAlignment="1">
      <alignment horizontal="center"/>
    </xf>
    <xf numFmtId="0" fontId="4" fillId="54" borderId="24" xfId="0" applyFont="1" applyFill="1" applyBorder="1" applyAlignment="1">
      <alignment horizontal="center"/>
    </xf>
    <xf numFmtId="9" fontId="10" fillId="54" borderId="4" xfId="1" applyFont="1" applyFill="1" applyBorder="1" applyAlignment="1">
      <alignment horizontal="center"/>
    </xf>
    <xf numFmtId="0" fontId="6" fillId="54" borderId="20" xfId="0" applyFont="1" applyFill="1" applyBorder="1" applyAlignment="1">
      <alignment horizontal="center"/>
    </xf>
    <xf numFmtId="0" fontId="6" fillId="54" borderId="21" xfId="0" applyFont="1" applyFill="1" applyBorder="1" applyAlignment="1">
      <alignment horizontal="center"/>
    </xf>
    <xf numFmtId="0" fontId="4" fillId="54" borderId="24" xfId="0" applyFont="1" applyFill="1" applyBorder="1" applyAlignment="1">
      <alignment horizontal="center" wrapText="1"/>
    </xf>
    <xf numFmtId="9" fontId="4" fillId="51" borderId="24" xfId="1" applyFont="1" applyFill="1" applyBorder="1" applyAlignment="1">
      <alignment horizontal="center"/>
    </xf>
    <xf numFmtId="0" fontId="3" fillId="54" borderId="24" xfId="0" applyFont="1" applyFill="1" applyBorder="1" applyAlignment="1">
      <alignment horizontal="center" wrapText="1"/>
    </xf>
    <xf numFmtId="0" fontId="7" fillId="54" borderId="24" xfId="0" applyFont="1" applyFill="1" applyBorder="1" applyAlignment="1">
      <alignment horizontal="center" wrapText="1"/>
    </xf>
    <xf numFmtId="0" fontId="10" fillId="53" borderId="0" xfId="0" applyFont="1" applyFill="1" applyAlignment="1" applyProtection="1">
      <alignment horizontal="center" wrapText="1"/>
      <protection locked="0"/>
    </xf>
    <xf numFmtId="0" fontId="10" fillId="54" borderId="23" xfId="0" applyFont="1" applyFill="1" applyBorder="1" applyAlignment="1">
      <alignment horizontal="center"/>
    </xf>
    <xf numFmtId="4" fontId="8" fillId="54" borderId="24" xfId="0" applyNumberFormat="1" applyFont="1" applyFill="1" applyBorder="1" applyAlignment="1">
      <alignment horizontal="center"/>
    </xf>
    <xf numFmtId="3" fontId="8" fillId="54" borderId="24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51" borderId="24" xfId="0" applyFont="1" applyFill="1" applyBorder="1" applyAlignment="1">
      <alignment horizontal="center" wrapText="1"/>
    </xf>
    <xf numFmtId="0" fontId="4" fillId="51" borderId="24" xfId="0" applyFont="1" applyFill="1" applyBorder="1" applyAlignment="1">
      <alignment horizontal="center" wrapText="1"/>
    </xf>
    <xf numFmtId="0" fontId="9" fillId="51" borderId="24" xfId="0" applyFont="1" applyFill="1" applyBorder="1" applyAlignment="1">
      <alignment horizontal="center" wrapText="1"/>
    </xf>
    <xf numFmtId="4" fontId="9" fillId="51" borderId="24" xfId="0" applyNumberFormat="1" applyFont="1" applyFill="1" applyBorder="1" applyAlignment="1">
      <alignment horizontal="center"/>
    </xf>
    <xf numFmtId="3" fontId="9" fillId="51" borderId="24" xfId="0" applyNumberFormat="1" applyFont="1" applyFill="1" applyBorder="1" applyAlignment="1">
      <alignment horizontal="center"/>
    </xf>
    <xf numFmtId="0" fontId="11" fillId="0" borderId="0" xfId="0" applyFont="1"/>
    <xf numFmtId="0" fontId="11" fillId="53" borderId="0" xfId="0" applyFont="1" applyFill="1" applyAlignment="1" applyProtection="1">
      <alignment wrapText="1"/>
      <protection locked="0"/>
    </xf>
    <xf numFmtId="0" fontId="4" fillId="28" borderId="3" xfId="0" applyFont="1" applyFill="1" applyBorder="1" applyAlignment="1">
      <alignment horizontal="left" vertical="center"/>
    </xf>
    <xf numFmtId="0" fontId="4" fillId="28" borderId="7" xfId="0" applyFont="1" applyFill="1" applyBorder="1" applyAlignment="1">
      <alignment horizontal="center" vertical="center"/>
    </xf>
    <xf numFmtId="0" fontId="4" fillId="28" borderId="9" xfId="0" applyFont="1" applyFill="1" applyBorder="1" applyAlignment="1">
      <alignment horizontal="center" vertical="center" wrapText="1"/>
    </xf>
    <xf numFmtId="0" fontId="4" fillId="28" borderId="10" xfId="0" applyFont="1" applyFill="1" applyBorder="1" applyAlignment="1">
      <alignment horizontal="center" vertical="center" wrapText="1"/>
    </xf>
    <xf numFmtId="0" fontId="4" fillId="28" borderId="11" xfId="0" applyFont="1" applyFill="1" applyBorder="1" applyAlignment="1">
      <alignment horizontal="center" vertical="center" wrapText="1"/>
    </xf>
    <xf numFmtId="0" fontId="4" fillId="28" borderId="12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/>
    </xf>
    <xf numFmtId="0" fontId="4" fillId="28" borderId="14" xfId="0" applyFont="1" applyFill="1" applyBorder="1" applyAlignment="1">
      <alignment horizontal="center" vertical="center"/>
    </xf>
    <xf numFmtId="0" fontId="6" fillId="53" borderId="21" xfId="0" applyFont="1" applyFill="1" applyBorder="1" applyAlignment="1">
      <alignment horizontal="center" vertical="center"/>
    </xf>
    <xf numFmtId="0" fontId="5" fillId="53" borderId="22" xfId="0" applyFont="1" applyFill="1" applyBorder="1" applyAlignment="1">
      <alignment horizontal="center" vertical="center"/>
    </xf>
    <xf numFmtId="0" fontId="5" fillId="53" borderId="26" xfId="0" applyFont="1" applyFill="1" applyBorder="1" applyAlignment="1">
      <alignment horizontal="center" vertical="center"/>
    </xf>
    <xf numFmtId="0" fontId="5" fillId="53" borderId="28" xfId="0" applyFont="1" applyFill="1" applyBorder="1" applyAlignment="1">
      <alignment horizontal="center" vertical="center"/>
    </xf>
    <xf numFmtId="0" fontId="5" fillId="53" borderId="29" xfId="0" applyFont="1" applyFill="1" applyBorder="1" applyAlignment="1">
      <alignment horizontal="center" vertical="center"/>
    </xf>
    <xf numFmtId="0" fontId="4" fillId="51" borderId="24" xfId="0" applyFont="1" applyFill="1" applyBorder="1" applyAlignment="1">
      <alignment horizontal="left" vertical="center" wrapText="1"/>
    </xf>
    <xf numFmtId="0" fontId="7" fillId="51" borderId="24" xfId="0" applyFont="1" applyFill="1" applyBorder="1" applyAlignment="1">
      <alignment horizontal="left" vertical="center" wrapText="1"/>
    </xf>
    <xf numFmtId="0" fontId="9" fillId="51" borderId="24" xfId="0" applyFont="1" applyFill="1" applyBorder="1" applyAlignment="1">
      <alignment horizontal="left" vertical="center" wrapText="1"/>
    </xf>
    <xf numFmtId="0" fontId="13" fillId="53" borderId="2" xfId="0" applyFont="1" applyFill="1" applyBorder="1" applyAlignment="1">
      <alignment horizontal="left" vertical="top"/>
    </xf>
    <xf numFmtId="3" fontId="11" fillId="0" borderId="0" xfId="0" applyNumberFormat="1" applyFont="1"/>
    <xf numFmtId="0" fontId="8" fillId="51" borderId="24" xfId="0" applyFont="1" applyFill="1" applyBorder="1" applyAlignment="1">
      <alignment horizontal="left" vertical="center" wrapText="1"/>
    </xf>
    <xf numFmtId="0" fontId="11" fillId="53" borderId="0" xfId="0" applyFont="1" applyFill="1" applyAlignment="1" applyProtection="1">
      <alignment horizontal="center" vertical="center" wrapText="1"/>
      <protection locked="0"/>
    </xf>
    <xf numFmtId="164" fontId="4" fillId="28" borderId="6" xfId="0" applyNumberFormat="1" applyFont="1" applyFill="1" applyBorder="1" applyAlignment="1">
      <alignment horizontal="center" vertical="center"/>
    </xf>
    <xf numFmtId="9" fontId="3" fillId="51" borderId="24" xfId="1" applyFont="1" applyFill="1" applyBorder="1" applyAlignment="1">
      <alignment horizontal="center" vertical="center"/>
    </xf>
    <xf numFmtId="3" fontId="3" fillId="51" borderId="24" xfId="0" applyNumberFormat="1" applyFont="1" applyFill="1" applyBorder="1" applyAlignment="1">
      <alignment horizontal="center" vertical="center"/>
    </xf>
    <xf numFmtId="3" fontId="3" fillId="54" borderId="24" xfId="0" applyNumberFormat="1" applyFont="1" applyFill="1" applyBorder="1" applyAlignment="1">
      <alignment horizontal="center" vertical="center"/>
    </xf>
    <xf numFmtId="9" fontId="3" fillId="54" borderId="24" xfId="1" applyFont="1" applyFill="1" applyBorder="1" applyAlignment="1">
      <alignment horizontal="center" vertical="center"/>
    </xf>
    <xf numFmtId="9" fontId="3" fillId="51" borderId="4" xfId="1" applyFont="1" applyFill="1" applyBorder="1" applyAlignment="1">
      <alignment horizontal="center" vertical="center"/>
    </xf>
    <xf numFmtId="3" fontId="7" fillId="51" borderId="24" xfId="0" applyNumberFormat="1" applyFont="1" applyFill="1" applyBorder="1" applyAlignment="1">
      <alignment horizontal="center" vertical="center"/>
    </xf>
    <xf numFmtId="3" fontId="7" fillId="54" borderId="24" xfId="0" applyNumberFormat="1" applyFont="1" applyFill="1" applyBorder="1" applyAlignment="1">
      <alignment horizontal="center" vertical="center"/>
    </xf>
    <xf numFmtId="9" fontId="7" fillId="51" borderId="4" xfId="1" applyFont="1" applyFill="1" applyBorder="1" applyAlignment="1">
      <alignment horizontal="center" vertical="center"/>
    </xf>
    <xf numFmtId="3" fontId="4" fillId="51" borderId="24" xfId="0" applyNumberFormat="1" applyFont="1" applyFill="1" applyBorder="1" applyAlignment="1">
      <alignment horizontal="center" vertical="center"/>
    </xf>
    <xf numFmtId="9" fontId="8" fillId="51" borderId="4" xfId="1" applyFont="1" applyFill="1" applyBorder="1" applyAlignment="1">
      <alignment horizontal="center" vertical="center"/>
    </xf>
    <xf numFmtId="3" fontId="7" fillId="51" borderId="4" xfId="0" applyNumberFormat="1" applyFont="1" applyFill="1" applyBorder="1" applyAlignment="1">
      <alignment horizontal="center" vertical="center"/>
    </xf>
    <xf numFmtId="3" fontId="4" fillId="51" borderId="4" xfId="0" applyNumberFormat="1" applyFont="1" applyFill="1" applyBorder="1" applyAlignment="1">
      <alignment horizontal="center" vertical="center"/>
    </xf>
    <xf numFmtId="3" fontId="4" fillId="54" borderId="24" xfId="0" applyNumberFormat="1" applyFont="1" applyFill="1" applyBorder="1" applyAlignment="1">
      <alignment horizontal="center" vertical="center"/>
    </xf>
    <xf numFmtId="4" fontId="8" fillId="51" borderId="24" xfId="0" applyNumberFormat="1" applyFont="1" applyFill="1" applyBorder="1" applyAlignment="1">
      <alignment horizontal="center" vertical="center"/>
    </xf>
    <xf numFmtId="9" fontId="4" fillId="51" borderId="24" xfId="1" applyFont="1" applyFill="1" applyBorder="1" applyAlignment="1">
      <alignment horizontal="center" vertical="center"/>
    </xf>
    <xf numFmtId="3" fontId="9" fillId="51" borderId="2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53" borderId="0" xfId="2" applyNumberFormat="1" applyFont="1" applyFill="1" applyAlignment="1" applyProtection="1">
      <alignment horizontal="center" vertical="center" wrapText="1"/>
      <protection locked="0"/>
    </xf>
    <xf numFmtId="165" fontId="4" fillId="28" borderId="10" xfId="2" applyNumberFormat="1" applyFont="1" applyFill="1" applyBorder="1" applyAlignment="1">
      <alignment horizontal="center" vertical="center" wrapText="1"/>
    </xf>
    <xf numFmtId="165" fontId="4" fillId="28" borderId="13" xfId="2" applyNumberFormat="1" applyFont="1" applyFill="1" applyBorder="1" applyAlignment="1">
      <alignment horizontal="center" vertical="center"/>
    </xf>
    <xf numFmtId="165" fontId="5" fillId="53" borderId="16" xfId="2" applyNumberFormat="1" applyFont="1" applyFill="1" applyBorder="1" applyAlignment="1">
      <alignment horizontal="center" vertical="center"/>
    </xf>
    <xf numFmtId="165" fontId="3" fillId="54" borderId="24" xfId="2" applyNumberFormat="1" applyFont="1" applyFill="1" applyBorder="1" applyAlignment="1">
      <alignment horizontal="center" vertical="center"/>
    </xf>
    <xf numFmtId="165" fontId="7" fillId="54" borderId="24" xfId="2" applyNumberFormat="1" applyFont="1" applyFill="1" applyBorder="1" applyAlignment="1">
      <alignment horizontal="center" vertical="center"/>
    </xf>
    <xf numFmtId="165" fontId="3" fillId="51" borderId="24" xfId="2" applyNumberFormat="1" applyFont="1" applyFill="1" applyBorder="1" applyAlignment="1">
      <alignment horizontal="center" vertical="center"/>
    </xf>
    <xf numFmtId="165" fontId="7" fillId="51" borderId="24" xfId="2" applyNumberFormat="1" applyFont="1" applyFill="1" applyBorder="1" applyAlignment="1">
      <alignment horizontal="center" vertical="center"/>
    </xf>
    <xf numFmtId="165" fontId="5" fillId="53" borderId="26" xfId="2" applyNumberFormat="1" applyFont="1" applyFill="1" applyBorder="1" applyAlignment="1">
      <alignment horizontal="center" vertical="center"/>
    </xf>
    <xf numFmtId="165" fontId="4" fillId="54" borderId="24" xfId="2" applyNumberFormat="1" applyFont="1" applyFill="1" applyBorder="1" applyAlignment="1">
      <alignment horizontal="center" vertical="center"/>
    </xf>
    <xf numFmtId="165" fontId="8" fillId="51" borderId="24" xfId="2" applyNumberFormat="1" applyFont="1" applyFill="1" applyBorder="1" applyAlignment="1">
      <alignment horizontal="center" vertical="center"/>
    </xf>
    <xf numFmtId="165" fontId="9" fillId="51" borderId="24" xfId="2" applyNumberFormat="1" applyFont="1" applyFill="1" applyBorder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165" fontId="11" fillId="0" borderId="0" xfId="0" applyNumberFormat="1" applyFont="1"/>
    <xf numFmtId="165" fontId="4" fillId="28" borderId="5" xfId="2" applyNumberFormat="1" applyFont="1" applyFill="1" applyBorder="1" applyAlignment="1">
      <alignment horizontal="center" vertical="center"/>
    </xf>
    <xf numFmtId="165" fontId="4" fillId="28" borderId="8" xfId="2" applyNumberFormat="1" applyFont="1" applyFill="1" applyBorder="1" applyAlignment="1">
      <alignment horizontal="center" vertical="center" wrapText="1"/>
    </xf>
    <xf numFmtId="9" fontId="14" fillId="51" borderId="4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4" fillId="7" borderId="35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/>
    </xf>
    <xf numFmtId="0" fontId="4" fillId="9" borderId="33" xfId="0" applyFont="1" applyFill="1" applyBorder="1" applyAlignment="1">
      <alignment horizontal="center"/>
    </xf>
    <xf numFmtId="0" fontId="4" fillId="10" borderId="31" xfId="0" applyFont="1" applyFill="1" applyBorder="1" applyAlignment="1">
      <alignment horizontal="center"/>
    </xf>
    <xf numFmtId="0" fontId="4" fillId="10" borderId="32" xfId="0" applyFont="1" applyFill="1" applyBorder="1" applyAlignment="1">
      <alignment horizontal="center"/>
    </xf>
    <xf numFmtId="0" fontId="4" fillId="10" borderId="33" xfId="0" applyFont="1" applyFill="1" applyBorder="1" applyAlignment="1">
      <alignment horizontal="center"/>
    </xf>
    <xf numFmtId="0" fontId="4" fillId="10" borderId="34" xfId="0" applyFont="1" applyFill="1" applyBorder="1" applyAlignment="1">
      <alignment horizontal="center"/>
    </xf>
    <xf numFmtId="0" fontId="5" fillId="29" borderId="15" xfId="0" applyFont="1" applyFill="1" applyBorder="1" applyAlignment="1">
      <alignment horizontal="center" vertical="center"/>
    </xf>
    <xf numFmtId="0" fontId="5" fillId="45" borderId="2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3" borderId="50" xfId="0" applyFont="1" applyFill="1" applyBorder="1" applyAlignment="1">
      <alignment horizontal="center"/>
    </xf>
    <xf numFmtId="0" fontId="4" fillId="14" borderId="50" xfId="0" applyFont="1" applyFill="1" applyBorder="1" applyAlignment="1">
      <alignment horizontal="center"/>
    </xf>
    <xf numFmtId="0" fontId="4" fillId="14" borderId="51" xfId="0" applyFont="1" applyFill="1" applyBorder="1" applyAlignment="1">
      <alignment horizontal="center"/>
    </xf>
    <xf numFmtId="0" fontId="4" fillId="15" borderId="45" xfId="0" applyFont="1" applyFill="1" applyBorder="1" applyAlignment="1">
      <alignment horizontal="center" vertical="center"/>
    </xf>
    <xf numFmtId="0" fontId="4" fillId="15" borderId="39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center" vertical="center"/>
    </xf>
    <xf numFmtId="0" fontId="4" fillId="15" borderId="48" xfId="0" applyFont="1" applyFill="1" applyBorder="1" applyAlignment="1">
      <alignment horizontal="center" vertical="center"/>
    </xf>
    <xf numFmtId="0" fontId="4" fillId="15" borderId="49" xfId="0" applyFont="1" applyFill="1" applyBorder="1" applyAlignment="1">
      <alignment horizontal="center" vertical="center"/>
    </xf>
    <xf numFmtId="0" fontId="4" fillId="16" borderId="42" xfId="0" applyFont="1" applyFill="1" applyBorder="1" applyAlignment="1">
      <alignment horizontal="center"/>
    </xf>
    <xf numFmtId="0" fontId="4" fillId="16" borderId="43" xfId="0" applyFont="1" applyFill="1" applyBorder="1" applyAlignment="1">
      <alignment horizontal="center"/>
    </xf>
    <xf numFmtId="0" fontId="4" fillId="16" borderId="44" xfId="0" applyFont="1" applyFill="1" applyBorder="1" applyAlignment="1">
      <alignment horizontal="center"/>
    </xf>
    <xf numFmtId="0" fontId="4" fillId="19" borderId="40" xfId="0" applyFont="1" applyFill="1" applyBorder="1" applyAlignment="1">
      <alignment horizontal="center"/>
    </xf>
    <xf numFmtId="0" fontId="4" fillId="19" borderId="41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wrapText="1"/>
    </xf>
    <xf numFmtId="0" fontId="4" fillId="20" borderId="9" xfId="0" applyFont="1" applyFill="1" applyBorder="1" applyAlignment="1">
      <alignment horizontal="center" wrapText="1"/>
    </xf>
    <xf numFmtId="0" fontId="4" fillId="21" borderId="37" xfId="0" applyFont="1" applyFill="1" applyBorder="1" applyAlignment="1">
      <alignment horizontal="center" wrapText="1"/>
    </xf>
    <xf numFmtId="0" fontId="4" fillId="21" borderId="38" xfId="0" applyFont="1" applyFill="1" applyBorder="1" applyAlignment="1">
      <alignment horizontal="center" wrapText="1"/>
    </xf>
    <xf numFmtId="0" fontId="5" fillId="53" borderId="15" xfId="0" applyFont="1" applyFill="1" applyBorder="1" applyAlignment="1">
      <alignment horizontal="center"/>
    </xf>
    <xf numFmtId="0" fontId="5" fillId="54" borderId="25" xfId="0" applyFont="1" applyFill="1" applyBorder="1" applyAlignment="1">
      <alignment horizontal="center"/>
    </xf>
    <xf numFmtId="0" fontId="3" fillId="53" borderId="30" xfId="0" applyFont="1" applyFill="1" applyBorder="1" applyAlignment="1">
      <alignment horizontal="center"/>
    </xf>
    <xf numFmtId="0" fontId="4" fillId="28" borderId="55" xfId="0" applyFont="1" applyFill="1" applyBorder="1" applyAlignment="1">
      <alignment horizontal="center"/>
    </xf>
    <xf numFmtId="0" fontId="4" fillId="28" borderId="56" xfId="0" applyFont="1" applyFill="1" applyBorder="1" applyAlignment="1">
      <alignment horizontal="center"/>
    </xf>
    <xf numFmtId="0" fontId="4" fillId="28" borderId="57" xfId="0" applyFont="1" applyFill="1" applyBorder="1" applyAlignment="1">
      <alignment horizontal="center"/>
    </xf>
    <xf numFmtId="0" fontId="4" fillId="28" borderId="4" xfId="0" applyFont="1" applyFill="1" applyBorder="1" applyAlignment="1">
      <alignment horizontal="center"/>
    </xf>
    <xf numFmtId="0" fontId="4" fillId="28" borderId="7" xfId="0" applyFont="1" applyFill="1" applyBorder="1" applyAlignment="1">
      <alignment horizontal="center"/>
    </xf>
    <xf numFmtId="0" fontId="4" fillId="28" borderId="58" xfId="0" applyFont="1" applyFill="1" applyBorder="1" applyAlignment="1">
      <alignment horizontal="center" wrapText="1"/>
    </xf>
    <xf numFmtId="0" fontId="4" fillId="28" borderId="4" xfId="0" applyFont="1" applyFill="1" applyBorder="1" applyAlignment="1">
      <alignment horizontal="center" wrapText="1"/>
    </xf>
    <xf numFmtId="0" fontId="4" fillId="53" borderId="2" xfId="0" applyFont="1" applyFill="1" applyBorder="1" applyAlignment="1">
      <alignment horizontal="center"/>
    </xf>
    <xf numFmtId="0" fontId="3" fillId="53" borderId="2" xfId="0" applyFont="1" applyFill="1" applyBorder="1" applyAlignment="1">
      <alignment horizontal="center"/>
    </xf>
    <xf numFmtId="0" fontId="4" fillId="28" borderId="52" xfId="0" applyFont="1" applyFill="1" applyBorder="1" applyAlignment="1">
      <alignment horizontal="center"/>
    </xf>
    <xf numFmtId="0" fontId="4" fillId="28" borderId="53" xfId="0" applyFont="1" applyFill="1" applyBorder="1" applyAlignment="1">
      <alignment horizontal="center"/>
    </xf>
    <xf numFmtId="0" fontId="4" fillId="28" borderId="54" xfId="0" applyFont="1" applyFill="1" applyBorder="1" applyAlignment="1">
      <alignment horizontal="center"/>
    </xf>
    <xf numFmtId="0" fontId="5" fillId="53" borderId="61" xfId="0" applyFont="1" applyFill="1" applyBorder="1" applyAlignment="1">
      <alignment horizontal="center" vertical="center"/>
    </xf>
    <xf numFmtId="0" fontId="5" fillId="53" borderId="62" xfId="0" applyFont="1" applyFill="1" applyBorder="1" applyAlignment="1">
      <alignment horizontal="center" vertical="center"/>
    </xf>
    <xf numFmtId="0" fontId="5" fillId="53" borderId="59" xfId="0" applyFont="1" applyFill="1" applyBorder="1" applyAlignment="1">
      <alignment horizontal="center" vertical="center"/>
    </xf>
    <xf numFmtId="0" fontId="5" fillId="53" borderId="60" xfId="0" applyFont="1" applyFill="1" applyBorder="1" applyAlignment="1">
      <alignment horizontal="center" vertical="center"/>
    </xf>
    <xf numFmtId="0" fontId="13" fillId="53" borderId="30" xfId="0" applyFont="1" applyFill="1" applyBorder="1" applyAlignment="1">
      <alignment horizontal="left" vertical="top"/>
    </xf>
    <xf numFmtId="0" fontId="4" fillId="28" borderId="50" xfId="0" applyFont="1" applyFill="1" applyBorder="1" applyAlignment="1">
      <alignment horizontal="center" vertical="center"/>
    </xf>
    <xf numFmtId="0" fontId="4" fillId="28" borderId="51" xfId="0" applyFont="1" applyFill="1" applyBorder="1" applyAlignment="1">
      <alignment horizontal="center" vertical="center"/>
    </xf>
    <xf numFmtId="0" fontId="4" fillId="28" borderId="45" xfId="0" applyFont="1" applyFill="1" applyBorder="1" applyAlignment="1">
      <alignment horizontal="center" vertical="center"/>
    </xf>
    <xf numFmtId="0" fontId="4" fillId="28" borderId="39" xfId="0" applyFont="1" applyFill="1" applyBorder="1" applyAlignment="1">
      <alignment horizontal="center" vertical="center"/>
    </xf>
    <xf numFmtId="0" fontId="4" fillId="28" borderId="46" xfId="0" applyFont="1" applyFill="1" applyBorder="1" applyAlignment="1">
      <alignment horizontal="center" vertical="center"/>
    </xf>
    <xf numFmtId="0" fontId="4" fillId="28" borderId="47" xfId="0" applyFont="1" applyFill="1" applyBorder="1" applyAlignment="1">
      <alignment horizontal="center" vertical="center"/>
    </xf>
    <xf numFmtId="0" fontId="4" fillId="28" borderId="48" xfId="0" applyFont="1" applyFill="1" applyBorder="1" applyAlignment="1">
      <alignment horizontal="center" vertical="center"/>
    </xf>
    <xf numFmtId="0" fontId="4" fillId="28" borderId="49" xfId="0" applyFont="1" applyFill="1" applyBorder="1" applyAlignment="1">
      <alignment horizontal="center" vertical="center"/>
    </xf>
    <xf numFmtId="0" fontId="4" fillId="28" borderId="42" xfId="0" applyFont="1" applyFill="1" applyBorder="1" applyAlignment="1">
      <alignment horizontal="center" vertical="center"/>
    </xf>
    <xf numFmtId="0" fontId="4" fillId="28" borderId="43" xfId="0" applyFont="1" applyFill="1" applyBorder="1" applyAlignment="1">
      <alignment horizontal="center" vertical="center"/>
    </xf>
    <xf numFmtId="0" fontId="4" fillId="28" borderId="44" xfId="0" applyFont="1" applyFill="1" applyBorder="1" applyAlignment="1">
      <alignment horizontal="center" vertical="center"/>
    </xf>
    <xf numFmtId="0" fontId="4" fillId="28" borderId="40" xfId="0" applyFont="1" applyFill="1" applyBorder="1" applyAlignment="1">
      <alignment horizontal="center" vertical="center"/>
    </xf>
    <xf numFmtId="0" fontId="4" fillId="28" borderId="41" xfId="0" applyFont="1" applyFill="1" applyBorder="1" applyAlignment="1">
      <alignment horizontal="center" vertical="center"/>
    </xf>
    <xf numFmtId="0" fontId="4" fillId="28" borderId="39" xfId="0" applyFont="1" applyFill="1" applyBorder="1" applyAlignment="1">
      <alignment horizontal="center" vertical="center" wrapText="1"/>
    </xf>
    <xf numFmtId="0" fontId="4" fillId="28" borderId="9" xfId="0" applyFont="1" applyFill="1" applyBorder="1" applyAlignment="1">
      <alignment horizontal="center" vertical="center" wrapText="1"/>
    </xf>
    <xf numFmtId="0" fontId="4" fillId="28" borderId="37" xfId="0" applyFont="1" applyFill="1" applyBorder="1" applyAlignment="1">
      <alignment horizontal="center" vertical="center" wrapText="1"/>
    </xf>
    <xf numFmtId="0" fontId="4" fillId="28" borderId="38" xfId="0" applyFont="1" applyFill="1" applyBorder="1" applyAlignment="1">
      <alignment horizontal="center" vertical="center" wrapText="1"/>
    </xf>
    <xf numFmtId="0" fontId="4" fillId="53" borderId="2" xfId="0" applyFont="1" applyFill="1" applyBorder="1" applyAlignment="1">
      <alignment horizontal="center" vertical="top"/>
    </xf>
    <xf numFmtId="0" fontId="12" fillId="53" borderId="2" xfId="0" applyFont="1" applyFill="1" applyBorder="1" applyAlignment="1">
      <alignment horizontal="left" vertical="center"/>
    </xf>
    <xf numFmtId="0" fontId="12" fillId="53" borderId="2" xfId="0" applyFont="1" applyFill="1" applyBorder="1" applyAlignment="1">
      <alignment horizontal="right" vertical="center"/>
    </xf>
    <xf numFmtId="0" fontId="4" fillId="28" borderId="35" xfId="0" applyFont="1" applyFill="1" applyBorder="1" applyAlignment="1">
      <alignment horizontal="left" vertical="center"/>
    </xf>
    <xf numFmtId="0" fontId="4" fillId="28" borderId="36" xfId="0" applyFont="1" applyFill="1" applyBorder="1" applyAlignment="1">
      <alignment horizontal="left" vertical="center"/>
    </xf>
    <xf numFmtId="0" fontId="4" fillId="28" borderId="31" xfId="0" applyFont="1" applyFill="1" applyBorder="1" applyAlignment="1">
      <alignment horizontal="center" vertical="center"/>
    </xf>
    <xf numFmtId="0" fontId="4" fillId="28" borderId="33" xfId="0" applyFont="1" applyFill="1" applyBorder="1" applyAlignment="1">
      <alignment horizontal="center" vertical="center"/>
    </xf>
    <xf numFmtId="0" fontId="4" fillId="28" borderId="32" xfId="0" applyFont="1" applyFill="1" applyBorder="1" applyAlignment="1">
      <alignment horizontal="center" vertical="center"/>
    </xf>
    <xf numFmtId="0" fontId="4" fillId="28" borderId="34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73"/>
  <sheetViews>
    <sheetView topLeftCell="A7" zoomScaleNormal="100" workbookViewId="0">
      <selection activeCell="L54" sqref="L54:L65"/>
    </sheetView>
  </sheetViews>
  <sheetFormatPr defaultRowHeight="11.25"/>
  <cols>
    <col min="1" max="1" width="3.25" style="37" customWidth="1"/>
    <col min="2" max="2" width="14.5" style="37" customWidth="1"/>
    <col min="3" max="3" width="40.125" style="37" customWidth="1"/>
    <col min="4" max="4" width="15.625" style="106" customWidth="1"/>
    <col min="5" max="5" width="8.625" style="37" customWidth="1"/>
    <col min="6" max="6" width="14.5" style="37" customWidth="1"/>
    <col min="7" max="7" width="10.625" style="37" customWidth="1"/>
    <col min="8" max="8" width="12.375" style="37" customWidth="1"/>
    <col min="9" max="9" width="9.125" style="37" customWidth="1"/>
    <col min="10" max="10" width="11.5" style="37" customWidth="1"/>
    <col min="11" max="11" width="15" style="37" customWidth="1"/>
    <col min="12" max="12" width="7.625" style="37" customWidth="1"/>
    <col min="13" max="13" width="12.5" style="37" customWidth="1"/>
    <col min="14" max="14" width="6.75" style="37" customWidth="1"/>
    <col min="15" max="15" width="9" style="37"/>
    <col min="16" max="16" width="14.25" style="37" bestFit="1" customWidth="1"/>
    <col min="17" max="17" width="13.25" style="37" bestFit="1" customWidth="1"/>
    <col min="18" max="16384" width="9" style="37"/>
  </cols>
  <sheetData>
    <row r="1" spans="1:14">
      <c r="A1" s="34"/>
      <c r="B1" s="35"/>
      <c r="C1" s="34"/>
      <c r="D1" s="36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>
      <c r="A2" s="34"/>
      <c r="B2" s="224" t="s">
        <v>0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1:14">
      <c r="A3" s="34"/>
      <c r="B3" s="225" t="s">
        <v>92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4">
      <c r="A4" s="34"/>
      <c r="B4" s="226" t="s">
        <v>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ht="12" thickBot="1">
      <c r="A5" s="227"/>
      <c r="B5" s="34"/>
      <c r="C5" s="34"/>
      <c r="D5" s="36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4.25" customHeight="1" thickTop="1">
      <c r="A6" s="227"/>
      <c r="B6" s="228" t="s">
        <v>2</v>
      </c>
      <c r="C6" s="230" t="s">
        <v>99</v>
      </c>
      <c r="D6" s="230"/>
      <c r="E6" s="230"/>
      <c r="F6" s="232" t="s">
        <v>3</v>
      </c>
      <c r="G6" s="232"/>
      <c r="H6" s="234" t="s">
        <v>4</v>
      </c>
      <c r="I6" s="234"/>
      <c r="J6" s="234"/>
      <c r="K6" s="234"/>
      <c r="L6" s="234"/>
      <c r="M6" s="234"/>
      <c r="N6" s="235"/>
    </row>
    <row r="7" spans="1:14" ht="14.25" customHeight="1">
      <c r="A7" s="34"/>
      <c r="B7" s="229"/>
      <c r="C7" s="231"/>
      <c r="D7" s="231"/>
      <c r="E7" s="231"/>
      <c r="F7" s="233"/>
      <c r="G7" s="233"/>
      <c r="H7" s="236"/>
      <c r="I7" s="236"/>
      <c r="J7" s="236"/>
      <c r="K7" s="236"/>
      <c r="L7" s="236"/>
      <c r="M7" s="236"/>
      <c r="N7" s="237"/>
    </row>
    <row r="8" spans="1:14">
      <c r="A8" s="34"/>
      <c r="B8" s="38" t="s">
        <v>5</v>
      </c>
      <c r="C8" s="240" t="s">
        <v>6</v>
      </c>
      <c r="D8" s="240"/>
      <c r="E8" s="240"/>
      <c r="F8" s="241" t="s">
        <v>7</v>
      </c>
      <c r="G8" s="241"/>
      <c r="H8" s="242" t="s">
        <v>8</v>
      </c>
      <c r="I8" s="242"/>
      <c r="J8" s="242"/>
      <c r="K8" s="242"/>
      <c r="L8" s="242"/>
      <c r="M8" s="242"/>
      <c r="N8" s="243"/>
    </row>
    <row r="9" spans="1:14">
      <c r="A9" s="34"/>
      <c r="B9" s="244" t="s">
        <v>9</v>
      </c>
      <c r="C9" s="245"/>
      <c r="D9" s="250" t="s">
        <v>10</v>
      </c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ht="15" customHeight="1">
      <c r="A10" s="34"/>
      <c r="B10" s="246"/>
      <c r="C10" s="247"/>
      <c r="D10" s="39" t="s">
        <v>11</v>
      </c>
      <c r="E10" s="40">
        <v>2024</v>
      </c>
      <c r="F10" s="253" t="s">
        <v>12</v>
      </c>
      <c r="G10" s="254"/>
      <c r="H10" s="253" t="s">
        <v>12</v>
      </c>
      <c r="I10" s="254"/>
      <c r="J10" s="41" t="s">
        <v>12</v>
      </c>
      <c r="K10" s="253" t="s">
        <v>12</v>
      </c>
      <c r="L10" s="254"/>
      <c r="M10" s="255" t="s">
        <v>13</v>
      </c>
      <c r="N10" s="257" t="s">
        <v>14</v>
      </c>
    </row>
    <row r="11" spans="1:14" ht="60" customHeight="1">
      <c r="A11" s="34"/>
      <c r="B11" s="246"/>
      <c r="C11" s="247"/>
      <c r="D11" s="42" t="s">
        <v>15</v>
      </c>
      <c r="E11" s="43" t="s">
        <v>16</v>
      </c>
      <c r="F11" s="44" t="s">
        <v>17</v>
      </c>
      <c r="G11" s="45" t="s">
        <v>16</v>
      </c>
      <c r="H11" s="44" t="s">
        <v>18</v>
      </c>
      <c r="I11" s="45" t="s">
        <v>16</v>
      </c>
      <c r="J11" s="46" t="s">
        <v>19</v>
      </c>
      <c r="K11" s="44" t="s">
        <v>20</v>
      </c>
      <c r="L11" s="45" t="s">
        <v>16</v>
      </c>
      <c r="M11" s="256"/>
      <c r="N11" s="258"/>
    </row>
    <row r="12" spans="1:14" ht="12" thickBot="1">
      <c r="A12" s="34"/>
      <c r="B12" s="248"/>
      <c r="C12" s="249"/>
      <c r="D12" s="47" t="s">
        <v>21</v>
      </c>
      <c r="E12" s="48" t="s">
        <v>22</v>
      </c>
      <c r="F12" s="48" t="s">
        <v>23</v>
      </c>
      <c r="G12" s="48" t="s">
        <v>24</v>
      </c>
      <c r="H12" s="48" t="s">
        <v>25</v>
      </c>
      <c r="I12" s="48" t="s">
        <v>26</v>
      </c>
      <c r="J12" s="48" t="s">
        <v>27</v>
      </c>
      <c r="K12" s="48" t="s">
        <v>28</v>
      </c>
      <c r="L12" s="48" t="s">
        <v>29</v>
      </c>
      <c r="M12" s="48" t="s">
        <v>30</v>
      </c>
      <c r="N12" s="49" t="s">
        <v>31</v>
      </c>
    </row>
    <row r="13" spans="1:14" ht="12" thickTop="1">
      <c r="A13" s="34"/>
      <c r="B13" s="238" t="s">
        <v>32</v>
      </c>
      <c r="C13" s="238"/>
      <c r="D13" s="50"/>
      <c r="E13" s="51"/>
      <c r="F13" s="52"/>
      <c r="G13" s="51"/>
      <c r="H13" s="52"/>
      <c r="I13" s="51"/>
      <c r="J13" s="53"/>
      <c r="K13" s="52"/>
      <c r="L13" s="51"/>
      <c r="M13" s="52"/>
      <c r="N13" s="54"/>
    </row>
    <row r="14" spans="1:14">
      <c r="A14" s="34"/>
      <c r="B14" s="1" t="s">
        <v>33</v>
      </c>
      <c r="C14" s="2" t="s">
        <v>34</v>
      </c>
      <c r="D14" s="50"/>
      <c r="E14" s="51"/>
      <c r="F14" s="52"/>
      <c r="G14" s="51"/>
      <c r="H14" s="52"/>
      <c r="I14" s="51"/>
      <c r="J14" s="55"/>
      <c r="K14" s="52"/>
      <c r="L14" s="51"/>
      <c r="M14" s="52"/>
      <c r="N14" s="54"/>
    </row>
    <row r="15" spans="1:14">
      <c r="A15" s="34"/>
      <c r="B15" s="3" t="s">
        <v>35</v>
      </c>
      <c r="C15" s="56" t="s">
        <v>36</v>
      </c>
      <c r="D15" s="57">
        <v>309830721</v>
      </c>
      <c r="E15" s="58">
        <f>D15/$D$30</f>
        <v>0.53929623628934154</v>
      </c>
      <c r="F15" s="59">
        <v>358350000</v>
      </c>
      <c r="G15" s="58">
        <f>F15/$F$30</f>
        <v>0.33194386549951371</v>
      </c>
      <c r="H15" s="59">
        <v>340050000</v>
      </c>
      <c r="I15" s="58">
        <f>H15/$H$30</f>
        <v>0.30487121533384315</v>
      </c>
      <c r="J15" s="59">
        <f>H15-F15</f>
        <v>-18300000</v>
      </c>
      <c r="K15" s="59">
        <v>336754507</v>
      </c>
      <c r="L15" s="58">
        <f>K15/$K$30</f>
        <v>0.30828560604291755</v>
      </c>
      <c r="M15" s="59">
        <f>H15-K15</f>
        <v>3295493</v>
      </c>
      <c r="N15" s="60">
        <f>K15/H15*100</f>
        <v>99.030879870607265</v>
      </c>
    </row>
    <row r="16" spans="1:14">
      <c r="A16" s="34"/>
      <c r="B16" s="3" t="s">
        <v>37</v>
      </c>
      <c r="C16" s="56" t="s">
        <v>38</v>
      </c>
      <c r="D16" s="57">
        <v>52272359</v>
      </c>
      <c r="E16" s="58">
        <f t="shared" ref="E16:E30" si="0">D16/$D$30</f>
        <v>9.0986091952661108E-2</v>
      </c>
      <c r="F16" s="59">
        <v>60300000</v>
      </c>
      <c r="G16" s="58">
        <f t="shared" ref="G16:G30" si="1">F16/$F$30</f>
        <v>5.5856606919549814E-2</v>
      </c>
      <c r="H16" s="59">
        <v>57700000</v>
      </c>
      <c r="I16" s="58">
        <f t="shared" ref="I16:I30" si="2">H16/$H$30</f>
        <v>5.1730831127077638E-2</v>
      </c>
      <c r="J16" s="59">
        <f t="shared" ref="J16:J21" si="3">H16-F16</f>
        <v>-2600000</v>
      </c>
      <c r="K16" s="59">
        <v>56557263</v>
      </c>
      <c r="L16" s="58">
        <f t="shared" ref="L16:L30" si="4">K16/$K$30</f>
        <v>5.1775966579962293E-2</v>
      </c>
      <c r="M16" s="59">
        <f>H16-K16</f>
        <v>1142737</v>
      </c>
      <c r="N16" s="60">
        <f>K16/H16*100</f>
        <v>98.019519930675912</v>
      </c>
    </row>
    <row r="17" spans="1:14">
      <c r="A17" s="34"/>
      <c r="B17" s="3" t="s">
        <v>39</v>
      </c>
      <c r="C17" s="56" t="s">
        <v>40</v>
      </c>
      <c r="D17" s="57">
        <v>89905055</v>
      </c>
      <c r="E17" s="58">
        <f t="shared" si="0"/>
        <v>0.15649015574826181</v>
      </c>
      <c r="F17" s="59">
        <v>119728000</v>
      </c>
      <c r="G17" s="58">
        <f t="shared" si="1"/>
        <v>0.1109054698717058</v>
      </c>
      <c r="H17" s="59">
        <v>111700000</v>
      </c>
      <c r="I17" s="58">
        <f t="shared" si="2"/>
        <v>0.10014443391498393</v>
      </c>
      <c r="J17" s="59">
        <f t="shared" si="3"/>
        <v>-8028000</v>
      </c>
      <c r="K17" s="59">
        <v>97873551</v>
      </c>
      <c r="L17" s="58">
        <f t="shared" si="4"/>
        <v>8.959941547451182E-2</v>
      </c>
      <c r="M17" s="59">
        <f>H17-K17</f>
        <v>13826449</v>
      </c>
      <c r="N17" s="60">
        <f>K17/H17*100</f>
        <v>87.621800358102064</v>
      </c>
    </row>
    <row r="18" spans="1:14">
      <c r="A18" s="34"/>
      <c r="B18" s="3" t="s">
        <v>41</v>
      </c>
      <c r="C18" s="56" t="s">
        <v>42</v>
      </c>
      <c r="D18" s="57">
        <v>0</v>
      </c>
      <c r="E18" s="58">
        <f t="shared" si="0"/>
        <v>0</v>
      </c>
      <c r="F18" s="59">
        <v>0</v>
      </c>
      <c r="G18" s="58">
        <f t="shared" si="1"/>
        <v>0</v>
      </c>
      <c r="H18" s="59">
        <v>0</v>
      </c>
      <c r="I18" s="58">
        <f t="shared" si="2"/>
        <v>0</v>
      </c>
      <c r="J18" s="59">
        <f t="shared" si="3"/>
        <v>0</v>
      </c>
      <c r="K18" s="59">
        <v>0</v>
      </c>
      <c r="L18" s="58">
        <f t="shared" si="4"/>
        <v>0</v>
      </c>
      <c r="M18" s="59">
        <f t="shared" ref="M18:M21" si="5">H18-K18</f>
        <v>0</v>
      </c>
      <c r="N18" s="60">
        <v>0</v>
      </c>
    </row>
    <row r="19" spans="1:14">
      <c r="A19" s="34"/>
      <c r="B19" s="3" t="s">
        <v>43</v>
      </c>
      <c r="C19" s="56" t="s">
        <v>44</v>
      </c>
      <c r="D19" s="57">
        <v>0</v>
      </c>
      <c r="E19" s="58">
        <f t="shared" si="0"/>
        <v>0</v>
      </c>
      <c r="F19" s="59">
        <v>0</v>
      </c>
      <c r="G19" s="58">
        <f t="shared" si="1"/>
        <v>0</v>
      </c>
      <c r="H19" s="59">
        <v>0</v>
      </c>
      <c r="I19" s="58">
        <f t="shared" si="2"/>
        <v>0</v>
      </c>
      <c r="J19" s="59">
        <f t="shared" si="3"/>
        <v>0</v>
      </c>
      <c r="K19" s="59">
        <v>0</v>
      </c>
      <c r="L19" s="58">
        <f t="shared" si="4"/>
        <v>0</v>
      </c>
      <c r="M19" s="59">
        <f t="shared" si="5"/>
        <v>0</v>
      </c>
      <c r="N19" s="60">
        <v>0</v>
      </c>
    </row>
    <row r="20" spans="1:14">
      <c r="A20" s="34"/>
      <c r="B20" s="3" t="s">
        <v>45</v>
      </c>
      <c r="C20" s="56" t="s">
        <v>46</v>
      </c>
      <c r="D20" s="57">
        <v>0</v>
      </c>
      <c r="E20" s="58">
        <f t="shared" si="0"/>
        <v>0</v>
      </c>
      <c r="F20" s="59">
        <v>0</v>
      </c>
      <c r="G20" s="58">
        <f t="shared" si="1"/>
        <v>0</v>
      </c>
      <c r="H20" s="59">
        <v>0</v>
      </c>
      <c r="I20" s="58">
        <f t="shared" si="2"/>
        <v>0</v>
      </c>
      <c r="J20" s="59">
        <f t="shared" si="3"/>
        <v>0</v>
      </c>
      <c r="K20" s="59">
        <v>0</v>
      </c>
      <c r="L20" s="58">
        <f t="shared" si="4"/>
        <v>0</v>
      </c>
      <c r="M20" s="59">
        <f t="shared" si="5"/>
        <v>0</v>
      </c>
      <c r="N20" s="60">
        <v>0</v>
      </c>
    </row>
    <row r="21" spans="1:14">
      <c r="A21" s="34"/>
      <c r="B21" s="3" t="s">
        <v>47</v>
      </c>
      <c r="C21" s="56" t="s">
        <v>48</v>
      </c>
      <c r="D21" s="57">
        <v>3148384</v>
      </c>
      <c r="E21" s="58">
        <f t="shared" si="0"/>
        <v>5.4801268128397834E-3</v>
      </c>
      <c r="F21" s="59">
        <v>72000</v>
      </c>
      <c r="G21" s="58">
        <f t="shared" si="1"/>
        <v>6.6694456023343065E-5</v>
      </c>
      <c r="H21" s="59">
        <v>1954000</v>
      </c>
      <c r="I21" s="58">
        <f t="shared" si="2"/>
        <v>1.7518551823623866E-3</v>
      </c>
      <c r="J21" s="59">
        <f t="shared" si="3"/>
        <v>1882000</v>
      </c>
      <c r="K21" s="59">
        <v>1645303</v>
      </c>
      <c r="L21" s="58">
        <f t="shared" si="4"/>
        <v>1.5062106725693516E-3</v>
      </c>
      <c r="M21" s="59">
        <f t="shared" si="5"/>
        <v>308697</v>
      </c>
      <c r="N21" s="60">
        <f t="shared" ref="N21:N22" si="6">K21/H21*100</f>
        <v>84.2017911975435</v>
      </c>
    </row>
    <row r="22" spans="1:14">
      <c r="A22" s="34"/>
      <c r="B22" s="5"/>
      <c r="C22" s="61" t="s">
        <v>49</v>
      </c>
      <c r="D22" s="62">
        <v>455156519</v>
      </c>
      <c r="E22" s="63">
        <f t="shared" si="0"/>
        <v>0.79225261080310427</v>
      </c>
      <c r="F22" s="64">
        <f>SUM(F15:F21)</f>
        <v>538450000</v>
      </c>
      <c r="G22" s="63">
        <f t="shared" si="1"/>
        <v>0.49877263674679262</v>
      </c>
      <c r="H22" s="64">
        <f>SUM(H15:H21)</f>
        <v>511404000</v>
      </c>
      <c r="I22" s="63">
        <f t="shared" si="2"/>
        <v>0.45849833555826713</v>
      </c>
      <c r="J22" s="64">
        <f t="shared" ref="J22:M22" si="7">SUM(J15:J21)</f>
        <v>-27046000</v>
      </c>
      <c r="K22" s="65">
        <f t="shared" si="7"/>
        <v>492830624</v>
      </c>
      <c r="L22" s="63">
        <f t="shared" si="4"/>
        <v>0.45116719876996103</v>
      </c>
      <c r="M22" s="64">
        <f t="shared" si="7"/>
        <v>18573376</v>
      </c>
      <c r="N22" s="66">
        <f t="shared" si="6"/>
        <v>96.368159811030026</v>
      </c>
    </row>
    <row r="23" spans="1:14">
      <c r="A23" s="34"/>
      <c r="B23" s="6" t="s">
        <v>50</v>
      </c>
      <c r="C23" s="67" t="s">
        <v>51</v>
      </c>
      <c r="D23" s="68">
        <v>14745961</v>
      </c>
      <c r="E23" s="69">
        <f t="shared" si="0"/>
        <v>2.5667052131248841E-2</v>
      </c>
      <c r="F23" s="70">
        <v>0</v>
      </c>
      <c r="G23" s="69">
        <f t="shared" si="1"/>
        <v>0</v>
      </c>
      <c r="H23" s="70">
        <v>0</v>
      </c>
      <c r="I23" s="69">
        <f t="shared" si="2"/>
        <v>0</v>
      </c>
      <c r="J23" s="70">
        <v>0</v>
      </c>
      <c r="K23" s="71">
        <v>0</v>
      </c>
      <c r="L23" s="69">
        <f t="shared" si="4"/>
        <v>0</v>
      </c>
      <c r="M23" s="70">
        <v>0</v>
      </c>
      <c r="N23" s="72">
        <v>0</v>
      </c>
    </row>
    <row r="24" spans="1:14">
      <c r="A24" s="34"/>
      <c r="B24" s="6" t="s">
        <v>52</v>
      </c>
      <c r="C24" s="67" t="s">
        <v>53</v>
      </c>
      <c r="D24" s="68">
        <v>104606853</v>
      </c>
      <c r="E24" s="69">
        <f t="shared" si="0"/>
        <v>0.18208033706564694</v>
      </c>
      <c r="F24" s="70">
        <v>541100000</v>
      </c>
      <c r="G24" s="69">
        <f t="shared" si="1"/>
        <v>0.50122736325320738</v>
      </c>
      <c r="H24" s="70">
        <v>602985000</v>
      </c>
      <c r="I24" s="69">
        <f t="shared" si="2"/>
        <v>0.54060511624195684</v>
      </c>
      <c r="J24" s="70">
        <f>H24-F24</f>
        <v>61885000</v>
      </c>
      <c r="K24" s="71">
        <v>599515241</v>
      </c>
      <c r="L24" s="69">
        <f t="shared" si="4"/>
        <v>0.54883280123003897</v>
      </c>
      <c r="M24" s="70">
        <f>H24-K24</f>
        <v>3469759</v>
      </c>
      <c r="N24" s="72">
        <f>K24/H24*100</f>
        <v>99.424569599575435</v>
      </c>
    </row>
    <row r="25" spans="1:14">
      <c r="A25" s="34"/>
      <c r="B25" s="5"/>
      <c r="C25" s="61" t="s">
        <v>54</v>
      </c>
      <c r="D25" s="62">
        <v>119352814</v>
      </c>
      <c r="E25" s="63">
        <f t="shared" si="0"/>
        <v>0.20774738919689578</v>
      </c>
      <c r="F25" s="64">
        <v>541100000</v>
      </c>
      <c r="G25" s="63">
        <f t="shared" si="1"/>
        <v>0.50122736325320738</v>
      </c>
      <c r="H25" s="64">
        <f>H23+H24</f>
        <v>602985000</v>
      </c>
      <c r="I25" s="63">
        <f t="shared" si="2"/>
        <v>0.54060511624195684</v>
      </c>
      <c r="J25" s="64">
        <f t="shared" ref="J25" si="8">J23+J24</f>
        <v>61885000</v>
      </c>
      <c r="K25" s="65">
        <f>SUM(K23:K24)</f>
        <v>599515241</v>
      </c>
      <c r="L25" s="63">
        <f t="shared" si="4"/>
        <v>0.54883280123003897</v>
      </c>
      <c r="M25" s="64">
        <f>SUM(M23:M24)</f>
        <v>3469759</v>
      </c>
      <c r="N25" s="66">
        <f>K25/H25*100</f>
        <v>99.424569599575435</v>
      </c>
    </row>
    <row r="26" spans="1:14">
      <c r="A26" s="34"/>
      <c r="B26" s="6" t="s">
        <v>50</v>
      </c>
      <c r="C26" s="67" t="s">
        <v>51</v>
      </c>
      <c r="D26" s="68">
        <v>0</v>
      </c>
      <c r="E26" s="69">
        <f t="shared" si="0"/>
        <v>0</v>
      </c>
      <c r="F26" s="70">
        <v>0</v>
      </c>
      <c r="G26" s="69">
        <f t="shared" si="1"/>
        <v>0</v>
      </c>
      <c r="H26" s="70">
        <v>0</v>
      </c>
      <c r="I26" s="69">
        <f t="shared" si="2"/>
        <v>0</v>
      </c>
      <c r="J26" s="70">
        <v>0</v>
      </c>
      <c r="K26" s="71">
        <v>0</v>
      </c>
      <c r="L26" s="69">
        <f t="shared" si="4"/>
        <v>0</v>
      </c>
      <c r="M26" s="70">
        <v>0</v>
      </c>
      <c r="N26" s="72">
        <v>0</v>
      </c>
    </row>
    <row r="27" spans="1:14">
      <c r="A27" s="34"/>
      <c r="B27" s="6" t="s">
        <v>52</v>
      </c>
      <c r="C27" s="67" t="s">
        <v>53</v>
      </c>
      <c r="D27" s="68">
        <v>0</v>
      </c>
      <c r="E27" s="69">
        <f t="shared" si="0"/>
        <v>0</v>
      </c>
      <c r="F27" s="70">
        <v>0</v>
      </c>
      <c r="G27" s="69">
        <f t="shared" si="1"/>
        <v>0</v>
      </c>
      <c r="H27" s="70">
        <v>1000000</v>
      </c>
      <c r="I27" s="69">
        <f t="shared" si="2"/>
        <v>8.9654819977604222E-4</v>
      </c>
      <c r="J27" s="70">
        <f t="shared" ref="J27" si="9">H27-F27</f>
        <v>1000000</v>
      </c>
      <c r="K27" s="71">
        <v>0</v>
      </c>
      <c r="L27" s="69">
        <f t="shared" si="4"/>
        <v>0</v>
      </c>
      <c r="M27" s="70">
        <f>H27-K27</f>
        <v>1000000</v>
      </c>
      <c r="N27" s="72">
        <v>0</v>
      </c>
    </row>
    <row r="28" spans="1:14">
      <c r="A28" s="34"/>
      <c r="B28" s="7"/>
      <c r="C28" s="73" t="s">
        <v>55</v>
      </c>
      <c r="D28" s="74">
        <v>0</v>
      </c>
      <c r="E28" s="75">
        <f t="shared" si="0"/>
        <v>0</v>
      </c>
      <c r="F28" s="76">
        <f t="shared" ref="F28" si="10">F26+F27</f>
        <v>0</v>
      </c>
      <c r="G28" s="75">
        <f t="shared" si="1"/>
        <v>0</v>
      </c>
      <c r="H28" s="76">
        <f>H26+H27</f>
        <v>1000000</v>
      </c>
      <c r="I28" s="75">
        <f t="shared" si="2"/>
        <v>8.9654819977604222E-4</v>
      </c>
      <c r="J28" s="76">
        <f>J26+J27</f>
        <v>1000000</v>
      </c>
      <c r="K28" s="77">
        <f t="shared" ref="K28:M28" si="11">K26+K27</f>
        <v>0</v>
      </c>
      <c r="L28" s="75">
        <f t="shared" si="4"/>
        <v>0</v>
      </c>
      <c r="M28" s="76">
        <f t="shared" si="11"/>
        <v>1000000</v>
      </c>
      <c r="N28" s="78">
        <v>0</v>
      </c>
    </row>
    <row r="29" spans="1:14">
      <c r="A29" s="34"/>
      <c r="B29" s="9"/>
      <c r="C29" s="79" t="s">
        <v>56</v>
      </c>
      <c r="D29" s="80">
        <v>119352814</v>
      </c>
      <c r="E29" s="81">
        <f t="shared" si="0"/>
        <v>0.20774738919689578</v>
      </c>
      <c r="F29" s="82">
        <v>541100000</v>
      </c>
      <c r="G29" s="81">
        <f t="shared" si="1"/>
        <v>0.50122736325320738</v>
      </c>
      <c r="H29" s="82">
        <f>H25+H28</f>
        <v>603985000</v>
      </c>
      <c r="I29" s="81">
        <f t="shared" si="2"/>
        <v>0.54150166444173287</v>
      </c>
      <c r="J29" s="82">
        <f t="shared" ref="J29" si="12">J25+J28</f>
        <v>62885000</v>
      </c>
      <c r="K29" s="83">
        <f>K25+K28</f>
        <v>599515241</v>
      </c>
      <c r="L29" s="81">
        <f t="shared" si="4"/>
        <v>0.54883280123003897</v>
      </c>
      <c r="M29" s="82">
        <f>M25+M28</f>
        <v>4469759</v>
      </c>
      <c r="N29" s="84">
        <f>K29/H29*100</f>
        <v>99.259955296903073</v>
      </c>
    </row>
    <row r="30" spans="1:14">
      <c r="A30" s="34"/>
      <c r="B30" s="9"/>
      <c r="C30" s="79" t="s">
        <v>57</v>
      </c>
      <c r="D30" s="80">
        <v>574509333</v>
      </c>
      <c r="E30" s="81">
        <f t="shared" si="0"/>
        <v>1</v>
      </c>
      <c r="F30" s="82">
        <f>F22+F29</f>
        <v>1079550000</v>
      </c>
      <c r="G30" s="81">
        <f t="shared" si="1"/>
        <v>1</v>
      </c>
      <c r="H30" s="82">
        <f>H22+H29</f>
        <v>1115389000</v>
      </c>
      <c r="I30" s="81">
        <f t="shared" si="2"/>
        <v>1</v>
      </c>
      <c r="J30" s="82">
        <f>J22+J29</f>
        <v>35839000</v>
      </c>
      <c r="K30" s="83">
        <f>K22+K29</f>
        <v>1092345865</v>
      </c>
      <c r="L30" s="81">
        <f t="shared" si="4"/>
        <v>1</v>
      </c>
      <c r="M30" s="82">
        <f>M22+M29</f>
        <v>23043135</v>
      </c>
      <c r="N30" s="84">
        <f>K30/H30*100</f>
        <v>97.934071879855367</v>
      </c>
    </row>
    <row r="31" spans="1:14">
      <c r="A31" s="34"/>
      <c r="B31" s="7"/>
      <c r="C31" s="73" t="s">
        <v>58</v>
      </c>
      <c r="D31" s="74">
        <v>2169857</v>
      </c>
      <c r="E31" s="76"/>
      <c r="F31" s="76"/>
      <c r="G31" s="76"/>
      <c r="H31" s="76"/>
      <c r="I31" s="76"/>
      <c r="J31" s="76"/>
      <c r="K31" s="76">
        <v>7669722</v>
      </c>
      <c r="L31" s="76"/>
      <c r="M31" s="76"/>
      <c r="N31" s="78"/>
    </row>
    <row r="32" spans="1:14">
      <c r="A32" s="34"/>
      <c r="B32" s="7"/>
      <c r="C32" s="73" t="s">
        <v>59</v>
      </c>
      <c r="D32" s="74">
        <v>27691374</v>
      </c>
      <c r="E32" s="76"/>
      <c r="F32" s="76"/>
      <c r="G32" s="76"/>
      <c r="H32" s="76"/>
      <c r="I32" s="76"/>
      <c r="J32" s="76"/>
      <c r="K32" s="76">
        <v>63836915</v>
      </c>
      <c r="L32" s="76"/>
      <c r="M32" s="76"/>
      <c r="N32" s="78"/>
    </row>
    <row r="33" spans="1:14">
      <c r="A33" s="34"/>
      <c r="B33" s="9"/>
      <c r="C33" s="79" t="s">
        <v>60</v>
      </c>
      <c r="D33" s="80">
        <v>604370564</v>
      </c>
      <c r="E33" s="82"/>
      <c r="F33" s="82"/>
      <c r="G33" s="82"/>
      <c r="H33" s="82"/>
      <c r="I33" s="82"/>
      <c r="J33" s="82"/>
      <c r="K33" s="83">
        <f>K30+K31+K32</f>
        <v>1163852502</v>
      </c>
      <c r="L33" s="82"/>
      <c r="M33" s="82"/>
      <c r="N33" s="84"/>
    </row>
    <row r="34" spans="1:14">
      <c r="A34" s="34"/>
      <c r="B34" s="239" t="s">
        <v>61</v>
      </c>
      <c r="C34" s="239"/>
      <c r="D34" s="85"/>
      <c r="E34" s="86"/>
      <c r="F34" s="30"/>
      <c r="G34" s="32"/>
      <c r="H34" s="30"/>
      <c r="I34" s="32"/>
      <c r="J34" s="33"/>
      <c r="K34" s="30"/>
      <c r="L34" s="32"/>
      <c r="M34" s="30"/>
      <c r="N34" s="87"/>
    </row>
    <row r="35" spans="1:14">
      <c r="A35" s="34"/>
      <c r="B35" s="11" t="s">
        <v>62</v>
      </c>
      <c r="C35" s="2" t="s">
        <v>34</v>
      </c>
      <c r="D35" s="50"/>
      <c r="E35" s="51"/>
      <c r="F35" s="26"/>
      <c r="G35" s="27"/>
      <c r="H35" s="26"/>
      <c r="I35" s="27"/>
      <c r="J35" s="28"/>
      <c r="K35" s="26"/>
      <c r="L35" s="27"/>
      <c r="M35" s="26"/>
      <c r="N35" s="54"/>
    </row>
    <row r="36" spans="1:14">
      <c r="A36" s="34"/>
      <c r="B36" s="12"/>
      <c r="C36" s="88" t="s">
        <v>63</v>
      </c>
      <c r="D36" s="89">
        <v>455156519</v>
      </c>
      <c r="E36" s="90">
        <f>D36/$D$53</f>
        <v>0.79225261080310427</v>
      </c>
      <c r="F36" s="91">
        <v>538450000</v>
      </c>
      <c r="G36" s="92">
        <f>F36/$F$53</f>
        <v>0.49877263674679262</v>
      </c>
      <c r="H36" s="91">
        <f>SUM(H38:H42)</f>
        <v>511404000</v>
      </c>
      <c r="I36" s="92">
        <f>H36/$H$53</f>
        <v>0.45849833555826713</v>
      </c>
      <c r="J36" s="91">
        <f>SUM(J38:J42)</f>
        <v>-27046000</v>
      </c>
      <c r="K36" s="91">
        <f>SUM(K38:K42)</f>
        <v>492830624</v>
      </c>
      <c r="L36" s="92">
        <f>K36/$K$53</f>
        <v>0.45116719876996103</v>
      </c>
      <c r="M36" s="91">
        <f>SUM(M38:M42)</f>
        <v>18573376</v>
      </c>
      <c r="N36" s="93">
        <f>K36/H36</f>
        <v>0.9636815981103003</v>
      </c>
    </row>
    <row r="37" spans="1:14">
      <c r="A37" s="34"/>
      <c r="B37" s="3" t="s">
        <v>64</v>
      </c>
      <c r="C37" s="94" t="s">
        <v>65</v>
      </c>
      <c r="D37" s="95"/>
      <c r="E37" s="90" t="s">
        <v>100</v>
      </c>
      <c r="F37" s="96"/>
      <c r="G37" s="92" t="s">
        <v>100</v>
      </c>
      <c r="H37" s="96"/>
      <c r="I37" s="92" t="s">
        <v>100</v>
      </c>
      <c r="J37" s="96"/>
      <c r="K37" s="97"/>
      <c r="L37" s="92" t="s">
        <v>100</v>
      </c>
      <c r="M37" s="96"/>
      <c r="N37" s="93" t="s">
        <v>100</v>
      </c>
    </row>
    <row r="38" spans="1:14">
      <c r="A38" s="34"/>
      <c r="B38" s="3" t="s">
        <v>66</v>
      </c>
      <c r="C38" s="94" t="s">
        <v>67</v>
      </c>
      <c r="D38" s="95">
        <v>315806274</v>
      </c>
      <c r="E38" s="90">
        <f t="shared" ref="E38:E53" si="13">D38/$D$53</f>
        <v>0.54969737802327401</v>
      </c>
      <c r="F38" s="96">
        <v>348300000</v>
      </c>
      <c r="G38" s="92">
        <f t="shared" ref="G38:G53" si="14">F38/$F$53</f>
        <v>0.32263443101292205</v>
      </c>
      <c r="H38" s="96">
        <v>341800000</v>
      </c>
      <c r="I38" s="92">
        <f t="shared" ref="I38:I53" si="15">H38/$H$53</f>
        <v>0.30644017468345125</v>
      </c>
      <c r="J38" s="96">
        <f>H38-F38</f>
        <v>-6500000</v>
      </c>
      <c r="K38" s="97">
        <v>339258584</v>
      </c>
      <c r="L38" s="92">
        <f t="shared" ref="L38:L53" si="16">K38/$K$53</f>
        <v>0.31057799079049014</v>
      </c>
      <c r="M38" s="96">
        <f>H38-K38</f>
        <v>2541416</v>
      </c>
      <c r="N38" s="93">
        <f t="shared" ref="N38:N53" si="17">K38/H38</f>
        <v>0.99256461088355763</v>
      </c>
    </row>
    <row r="39" spans="1:14">
      <c r="A39" s="34"/>
      <c r="B39" s="3" t="s">
        <v>68</v>
      </c>
      <c r="C39" s="94" t="s">
        <v>69</v>
      </c>
      <c r="D39" s="95">
        <v>76365213</v>
      </c>
      <c r="E39" s="90">
        <f t="shared" si="13"/>
        <v>0.13292249335834549</v>
      </c>
      <c r="F39" s="96">
        <v>97000000</v>
      </c>
      <c r="G39" s="92">
        <f t="shared" si="14"/>
        <v>8.9852253253670508E-2</v>
      </c>
      <c r="H39" s="96">
        <v>93609800</v>
      </c>
      <c r="I39" s="92">
        <f t="shared" si="15"/>
        <v>8.3925697671395363E-2</v>
      </c>
      <c r="J39" s="96">
        <f>H39-F39</f>
        <v>-3390200</v>
      </c>
      <c r="K39" s="97">
        <v>82549516</v>
      </c>
      <c r="L39" s="92">
        <f t="shared" si="16"/>
        <v>7.5570859601322329E-2</v>
      </c>
      <c r="M39" s="96">
        <f>H39-K39</f>
        <v>11060284</v>
      </c>
      <c r="N39" s="93">
        <f t="shared" si="17"/>
        <v>0.88184694337558678</v>
      </c>
    </row>
    <row r="40" spans="1:14">
      <c r="A40" s="34"/>
      <c r="B40" s="3" t="s">
        <v>70</v>
      </c>
      <c r="C40" s="94" t="s">
        <v>71</v>
      </c>
      <c r="D40" s="95">
        <v>39388307</v>
      </c>
      <c r="E40" s="90">
        <f t="shared" si="13"/>
        <v>6.8559907972809211E-2</v>
      </c>
      <c r="F40" s="96">
        <v>41900000</v>
      </c>
      <c r="G40" s="92">
        <f t="shared" si="14"/>
        <v>3.8812468158028808E-2</v>
      </c>
      <c r="H40" s="96">
        <v>42144200</v>
      </c>
      <c r="I40" s="92">
        <f t="shared" si="15"/>
        <v>3.7784306641001478E-2</v>
      </c>
      <c r="J40" s="96">
        <f>H40-F40</f>
        <v>244200</v>
      </c>
      <c r="K40" s="97">
        <v>41294522</v>
      </c>
      <c r="L40" s="92">
        <f t="shared" si="16"/>
        <v>3.7803522971179095E-2</v>
      </c>
      <c r="M40" s="96">
        <f>H40-K40</f>
        <v>849678</v>
      </c>
      <c r="N40" s="93">
        <f t="shared" si="17"/>
        <v>0.97983879157748877</v>
      </c>
    </row>
    <row r="41" spans="1:14">
      <c r="A41" s="34"/>
      <c r="B41" s="3" t="s">
        <v>72</v>
      </c>
      <c r="C41" s="94" t="s">
        <v>73</v>
      </c>
      <c r="D41" s="95">
        <v>23596725</v>
      </c>
      <c r="E41" s="90">
        <f t="shared" si="13"/>
        <v>4.1072831448675524E-2</v>
      </c>
      <c r="F41" s="96">
        <v>25250000</v>
      </c>
      <c r="G41" s="92">
        <f t="shared" si="14"/>
        <v>2.3389375202630725E-2</v>
      </c>
      <c r="H41" s="96">
        <v>25250000</v>
      </c>
      <c r="I41" s="92">
        <f t="shared" si="15"/>
        <v>2.2637842044345068E-2</v>
      </c>
      <c r="J41" s="96">
        <f>H41-F41</f>
        <v>0</v>
      </c>
      <c r="K41" s="97">
        <v>23281322</v>
      </c>
      <c r="L41" s="92">
        <f t="shared" si="16"/>
        <v>2.1313141511273996E-2</v>
      </c>
      <c r="M41" s="96">
        <f>H41-K41</f>
        <v>1968678</v>
      </c>
      <c r="N41" s="93">
        <f t="shared" si="17"/>
        <v>0.92203255445544552</v>
      </c>
    </row>
    <row r="42" spans="1:14">
      <c r="A42" s="34"/>
      <c r="B42" s="3" t="s">
        <v>74</v>
      </c>
      <c r="C42" s="94" t="s">
        <v>75</v>
      </c>
      <c r="D42" s="95">
        <v>0</v>
      </c>
      <c r="E42" s="90">
        <f t="shared" si="13"/>
        <v>0</v>
      </c>
      <c r="F42" s="96">
        <v>26000000</v>
      </c>
      <c r="G42" s="92">
        <f t="shared" si="14"/>
        <v>2.408410911954055E-2</v>
      </c>
      <c r="H42" s="96">
        <v>8600000</v>
      </c>
      <c r="I42" s="92">
        <f t="shared" si="15"/>
        <v>7.7103145180739633E-3</v>
      </c>
      <c r="J42" s="96">
        <f>H42-F42</f>
        <v>-17400000</v>
      </c>
      <c r="K42" s="97">
        <v>6446680</v>
      </c>
      <c r="L42" s="92">
        <f t="shared" si="16"/>
        <v>5.9016838956954349E-3</v>
      </c>
      <c r="M42" s="96">
        <f>H42-K42</f>
        <v>2153320</v>
      </c>
      <c r="N42" s="93">
        <f t="shared" si="17"/>
        <v>0.74961395348837212</v>
      </c>
    </row>
    <row r="43" spans="1:14">
      <c r="A43" s="34"/>
      <c r="B43" s="3"/>
      <c r="C43" s="88" t="s">
        <v>76</v>
      </c>
      <c r="D43" s="89">
        <v>119352814</v>
      </c>
      <c r="E43" s="98">
        <f t="shared" si="13"/>
        <v>0.20774738919689578</v>
      </c>
      <c r="F43" s="91">
        <v>541100000</v>
      </c>
      <c r="G43" s="92">
        <f t="shared" si="14"/>
        <v>0.50122736325320738</v>
      </c>
      <c r="H43" s="91">
        <f>H48+H52</f>
        <v>603985000</v>
      </c>
      <c r="I43" s="92">
        <f t="shared" si="15"/>
        <v>0.54150166444173287</v>
      </c>
      <c r="J43" s="91">
        <f t="shared" ref="J43:K43" si="18">J48+J52</f>
        <v>62885000</v>
      </c>
      <c r="K43" s="91">
        <f t="shared" si="18"/>
        <v>599515241</v>
      </c>
      <c r="L43" s="92">
        <f t="shared" si="16"/>
        <v>0.54883280123003897</v>
      </c>
      <c r="M43" s="91">
        <f>M48+M52</f>
        <v>4469759</v>
      </c>
      <c r="N43" s="93">
        <f t="shared" si="17"/>
        <v>0.99259955296903069</v>
      </c>
    </row>
    <row r="44" spans="1:14">
      <c r="A44" s="34"/>
      <c r="B44" s="3" t="s">
        <v>64</v>
      </c>
      <c r="C44" s="94" t="s">
        <v>65</v>
      </c>
      <c r="D44" s="95"/>
      <c r="E44" s="90"/>
      <c r="F44" s="96"/>
      <c r="G44" s="92"/>
      <c r="H44" s="96"/>
      <c r="I44" s="92"/>
      <c r="J44" s="96"/>
      <c r="K44" s="97"/>
      <c r="L44" s="92"/>
      <c r="M44" s="96"/>
      <c r="N44" s="93"/>
    </row>
    <row r="45" spans="1:14" ht="22.5">
      <c r="A45" s="34"/>
      <c r="B45" s="3" t="s">
        <v>77</v>
      </c>
      <c r="C45" s="94" t="s">
        <v>78</v>
      </c>
      <c r="D45" s="95">
        <v>89614408</v>
      </c>
      <c r="E45" s="90">
        <f t="shared" si="13"/>
        <v>0.15598425099910432</v>
      </c>
      <c r="F45" s="96">
        <v>200100000</v>
      </c>
      <c r="G45" s="92">
        <f t="shared" si="14"/>
        <v>0.18535500903154092</v>
      </c>
      <c r="H45" s="96">
        <v>261985000</v>
      </c>
      <c r="I45" s="92">
        <f t="shared" si="15"/>
        <v>0.23488218011832643</v>
      </c>
      <c r="J45" s="96">
        <f>H45-F45</f>
        <v>61885000</v>
      </c>
      <c r="K45" s="97">
        <v>261882417</v>
      </c>
      <c r="L45" s="92">
        <f t="shared" si="16"/>
        <v>0.23974313025847357</v>
      </c>
      <c r="M45" s="96">
        <f t="shared" ref="M45" si="19">H45-K45</f>
        <v>102583</v>
      </c>
      <c r="N45" s="93">
        <f t="shared" si="17"/>
        <v>0.99960843941447031</v>
      </c>
    </row>
    <row r="46" spans="1:14">
      <c r="A46" s="34"/>
      <c r="B46" s="3" t="s">
        <v>79</v>
      </c>
      <c r="C46" s="94" t="s">
        <v>91</v>
      </c>
      <c r="D46" s="95">
        <v>14745961</v>
      </c>
      <c r="E46" s="90">
        <f t="shared" si="13"/>
        <v>2.5667052131248841E-2</v>
      </c>
      <c r="F46" s="96">
        <v>341000000</v>
      </c>
      <c r="G46" s="92">
        <f t="shared" si="14"/>
        <v>0.31587235422166643</v>
      </c>
      <c r="H46" s="96">
        <v>341000000</v>
      </c>
      <c r="I46" s="92">
        <f t="shared" si="15"/>
        <v>0.30572293612363038</v>
      </c>
      <c r="J46" s="96">
        <v>0</v>
      </c>
      <c r="K46" s="97">
        <v>337632824</v>
      </c>
      <c r="L46" s="92">
        <f t="shared" si="16"/>
        <v>0.30908967097156542</v>
      </c>
      <c r="M46" s="96">
        <f>H46-K46</f>
        <v>3367176</v>
      </c>
      <c r="N46" s="93">
        <f t="shared" si="17"/>
        <v>0.99012558357771263</v>
      </c>
    </row>
    <row r="47" spans="1:14">
      <c r="A47" s="34"/>
      <c r="B47" s="3" t="s">
        <v>80</v>
      </c>
      <c r="C47" s="94" t="s">
        <v>81</v>
      </c>
      <c r="D47" s="95">
        <v>14992445</v>
      </c>
      <c r="E47" s="90">
        <f t="shared" si="13"/>
        <v>2.609608606654263E-2</v>
      </c>
      <c r="F47" s="96">
        <v>0</v>
      </c>
      <c r="G47" s="92">
        <f t="shared" si="14"/>
        <v>0</v>
      </c>
      <c r="H47" s="96">
        <v>0</v>
      </c>
      <c r="I47" s="92">
        <f t="shared" si="15"/>
        <v>0</v>
      </c>
      <c r="J47" s="96">
        <v>0</v>
      </c>
      <c r="K47" s="97">
        <v>0</v>
      </c>
      <c r="L47" s="92">
        <f t="shared" si="16"/>
        <v>0</v>
      </c>
      <c r="M47" s="96">
        <v>0</v>
      </c>
      <c r="N47" s="93">
        <v>0</v>
      </c>
    </row>
    <row r="48" spans="1:14" ht="22.5">
      <c r="A48" s="34"/>
      <c r="B48" s="3"/>
      <c r="C48" s="88" t="s">
        <v>54</v>
      </c>
      <c r="D48" s="99">
        <v>119352814</v>
      </c>
      <c r="E48" s="90">
        <f t="shared" si="13"/>
        <v>0.20774738919689578</v>
      </c>
      <c r="F48" s="100">
        <v>541100000</v>
      </c>
      <c r="G48" s="92">
        <f t="shared" si="14"/>
        <v>0.50122736325320738</v>
      </c>
      <c r="H48" s="100">
        <f>SUM(H45:H47)</f>
        <v>602985000</v>
      </c>
      <c r="I48" s="92">
        <f t="shared" si="15"/>
        <v>0.54060511624195684</v>
      </c>
      <c r="J48" s="100">
        <f t="shared" ref="J48:M48" si="20">SUM(J45:J47)</f>
        <v>61885000</v>
      </c>
      <c r="K48" s="100">
        <f>SUM(K45:K47)</f>
        <v>599515241</v>
      </c>
      <c r="L48" s="92">
        <f t="shared" si="16"/>
        <v>0.54883280123003897</v>
      </c>
      <c r="M48" s="100">
        <f t="shared" si="20"/>
        <v>3469759</v>
      </c>
      <c r="N48" s="93">
        <f t="shared" si="17"/>
        <v>0.99424569599575441</v>
      </c>
    </row>
    <row r="49" spans="1:17">
      <c r="A49" s="34"/>
      <c r="B49" s="3" t="s">
        <v>64</v>
      </c>
      <c r="C49" s="94" t="s">
        <v>65</v>
      </c>
      <c r="D49" s="95"/>
      <c r="E49" s="90"/>
      <c r="F49" s="96"/>
      <c r="G49" s="92"/>
      <c r="H49" s="96"/>
      <c r="I49" s="92"/>
      <c r="J49" s="96"/>
      <c r="K49" s="97"/>
      <c r="L49" s="92"/>
      <c r="M49" s="96"/>
      <c r="N49" s="93"/>
    </row>
    <row r="50" spans="1:17">
      <c r="A50" s="34"/>
      <c r="B50" s="3" t="s">
        <v>93</v>
      </c>
      <c r="C50" s="94" t="s">
        <v>95</v>
      </c>
      <c r="D50" s="95">
        <v>0</v>
      </c>
      <c r="E50" s="98">
        <f t="shared" si="13"/>
        <v>0</v>
      </c>
      <c r="F50" s="96">
        <v>0</v>
      </c>
      <c r="G50" s="92">
        <f t="shared" si="14"/>
        <v>0</v>
      </c>
      <c r="H50" s="96">
        <v>500000</v>
      </c>
      <c r="I50" s="92">
        <f t="shared" si="15"/>
        <v>4.4827409988802111E-4</v>
      </c>
      <c r="J50" s="96">
        <f>H50-F50</f>
        <v>500000</v>
      </c>
      <c r="K50" s="97">
        <v>0</v>
      </c>
      <c r="L50" s="92">
        <f t="shared" si="16"/>
        <v>0</v>
      </c>
      <c r="M50" s="96">
        <f>H50-K50</f>
        <v>500000</v>
      </c>
      <c r="N50" s="93">
        <f t="shared" si="17"/>
        <v>0</v>
      </c>
    </row>
    <row r="51" spans="1:17">
      <c r="A51" s="34"/>
      <c r="B51" s="3" t="s">
        <v>94</v>
      </c>
      <c r="C51" s="94" t="s">
        <v>96</v>
      </c>
      <c r="D51" s="95">
        <v>0</v>
      </c>
      <c r="E51" s="90">
        <f t="shared" si="13"/>
        <v>0</v>
      </c>
      <c r="F51" s="96">
        <v>0</v>
      </c>
      <c r="G51" s="92">
        <f t="shared" si="14"/>
        <v>0</v>
      </c>
      <c r="H51" s="96">
        <v>500000</v>
      </c>
      <c r="I51" s="92">
        <f t="shared" si="15"/>
        <v>4.4827409988802111E-4</v>
      </c>
      <c r="J51" s="96">
        <f>H51-F51</f>
        <v>500000</v>
      </c>
      <c r="K51" s="97">
        <v>0</v>
      </c>
      <c r="L51" s="92">
        <f t="shared" si="16"/>
        <v>0</v>
      </c>
      <c r="M51" s="96">
        <f>H51-K51</f>
        <v>500000</v>
      </c>
      <c r="N51" s="93">
        <f t="shared" si="17"/>
        <v>0</v>
      </c>
    </row>
    <row r="52" spans="1:17">
      <c r="A52" s="34"/>
      <c r="B52" s="3"/>
      <c r="C52" s="88" t="s">
        <v>55</v>
      </c>
      <c r="D52" s="99">
        <v>0</v>
      </c>
      <c r="E52" s="90">
        <f t="shared" si="13"/>
        <v>0</v>
      </c>
      <c r="F52" s="100">
        <v>0</v>
      </c>
      <c r="G52" s="92">
        <f t="shared" si="14"/>
        <v>0</v>
      </c>
      <c r="H52" s="100">
        <f>H50+H51</f>
        <v>1000000</v>
      </c>
      <c r="I52" s="92">
        <f t="shared" si="15"/>
        <v>8.9654819977604222E-4</v>
      </c>
      <c r="J52" s="100">
        <f t="shared" ref="J52:M52" si="21">J50+J51</f>
        <v>1000000</v>
      </c>
      <c r="K52" s="100">
        <f>K50+K51</f>
        <v>0</v>
      </c>
      <c r="L52" s="92">
        <f t="shared" si="16"/>
        <v>0</v>
      </c>
      <c r="M52" s="100">
        <f t="shared" si="21"/>
        <v>1000000</v>
      </c>
      <c r="N52" s="93">
        <f t="shared" si="17"/>
        <v>0</v>
      </c>
    </row>
    <row r="53" spans="1:17">
      <c r="A53" s="34"/>
      <c r="B53" s="3"/>
      <c r="C53" s="88" t="s">
        <v>57</v>
      </c>
      <c r="D53" s="101">
        <f>D36+D43</f>
        <v>574509333</v>
      </c>
      <c r="E53" s="98">
        <f t="shared" si="13"/>
        <v>1</v>
      </c>
      <c r="F53" s="101">
        <f t="shared" ref="F53:M53" si="22">F36+F43</f>
        <v>1079550000</v>
      </c>
      <c r="G53" s="92">
        <f t="shared" si="14"/>
        <v>1</v>
      </c>
      <c r="H53" s="101">
        <f t="shared" si="22"/>
        <v>1115389000</v>
      </c>
      <c r="I53" s="92">
        <f t="shared" si="15"/>
        <v>1</v>
      </c>
      <c r="J53" s="101">
        <f t="shared" si="22"/>
        <v>35839000</v>
      </c>
      <c r="K53" s="101">
        <f t="shared" si="22"/>
        <v>1092345865</v>
      </c>
      <c r="L53" s="92">
        <f t="shared" si="16"/>
        <v>1</v>
      </c>
      <c r="M53" s="102">
        <f t="shared" si="22"/>
        <v>23043135</v>
      </c>
      <c r="N53" s="93">
        <f t="shared" si="17"/>
        <v>0.97934071879855367</v>
      </c>
    </row>
    <row r="54" spans="1:17">
      <c r="A54" s="34"/>
      <c r="B54" s="3"/>
      <c r="C54" s="94" t="s">
        <v>82</v>
      </c>
      <c r="D54" s="89">
        <v>29861231</v>
      </c>
      <c r="E54" s="103"/>
      <c r="F54" s="91"/>
      <c r="G54" s="91"/>
      <c r="H54" s="91"/>
      <c r="I54" s="91"/>
      <c r="J54" s="91"/>
      <c r="K54" s="104">
        <f>K55+K59</f>
        <v>71506637</v>
      </c>
      <c r="L54" s="91"/>
      <c r="M54" s="91"/>
      <c r="N54" s="105"/>
    </row>
    <row r="55" spans="1:17">
      <c r="A55" s="34"/>
      <c r="B55" s="3"/>
      <c r="C55" s="94" t="s">
        <v>83</v>
      </c>
      <c r="D55" s="89">
        <v>2169857</v>
      </c>
      <c r="E55" s="103"/>
      <c r="F55" s="91"/>
      <c r="G55" s="91"/>
      <c r="H55" s="91"/>
      <c r="I55" s="91"/>
      <c r="J55" s="91"/>
      <c r="K55" s="104">
        <f>K57+K58</f>
        <v>7669722</v>
      </c>
      <c r="L55" s="91"/>
      <c r="M55" s="91"/>
      <c r="N55" s="105"/>
      <c r="P55" s="106"/>
      <c r="Q55" s="106"/>
    </row>
    <row r="56" spans="1:17">
      <c r="A56" s="34"/>
      <c r="B56" s="3" t="s">
        <v>64</v>
      </c>
      <c r="C56" s="94" t="s">
        <v>65</v>
      </c>
      <c r="D56" s="95"/>
      <c r="E56" s="107"/>
      <c r="F56" s="96"/>
      <c r="G56" s="96"/>
      <c r="H56" s="96"/>
      <c r="I56" s="96"/>
      <c r="J56" s="96"/>
      <c r="K56" s="97"/>
      <c r="L56" s="96"/>
      <c r="M56" s="96"/>
      <c r="N56" s="108"/>
    </row>
    <row r="57" spans="1:17">
      <c r="A57" s="34"/>
      <c r="B57" s="3" t="s">
        <v>84</v>
      </c>
      <c r="C57" s="94" t="s">
        <v>85</v>
      </c>
      <c r="D57" s="95">
        <v>119400</v>
      </c>
      <c r="E57" s="107"/>
      <c r="F57" s="96"/>
      <c r="G57" s="96"/>
      <c r="H57" s="96"/>
      <c r="I57" s="96"/>
      <c r="J57" s="96"/>
      <c r="K57" s="97">
        <v>0</v>
      </c>
      <c r="L57" s="96"/>
      <c r="M57" s="96"/>
      <c r="N57" s="108"/>
      <c r="P57" s="109"/>
      <c r="Q57" s="110"/>
    </row>
    <row r="58" spans="1:17">
      <c r="A58" s="34"/>
      <c r="B58" s="3" t="s">
        <v>68</v>
      </c>
      <c r="C58" s="94" t="s">
        <v>69</v>
      </c>
      <c r="D58" s="95">
        <v>2050457</v>
      </c>
      <c r="E58" s="107"/>
      <c r="F58" s="96"/>
      <c r="G58" s="96"/>
      <c r="H58" s="96"/>
      <c r="I58" s="96"/>
      <c r="J58" s="96"/>
      <c r="K58" s="97">
        <v>7669722</v>
      </c>
      <c r="L58" s="96"/>
      <c r="M58" s="111"/>
      <c r="N58" s="108"/>
    </row>
    <row r="59" spans="1:17">
      <c r="A59" s="34"/>
      <c r="B59" s="3"/>
      <c r="C59" s="94" t="s">
        <v>86</v>
      </c>
      <c r="D59" s="89">
        <v>27691374</v>
      </c>
      <c r="E59" s="103"/>
      <c r="F59" s="91"/>
      <c r="G59" s="91"/>
      <c r="H59" s="91"/>
      <c r="I59" s="91"/>
      <c r="J59" s="91"/>
      <c r="K59" s="104">
        <f>K61+K62+K63+K64+K65</f>
        <v>63836915</v>
      </c>
      <c r="L59" s="91"/>
      <c r="M59" s="111"/>
      <c r="N59" s="105"/>
    </row>
    <row r="60" spans="1:17">
      <c r="A60" s="34"/>
      <c r="B60" s="3" t="s">
        <v>64</v>
      </c>
      <c r="C60" s="94" t="s">
        <v>65</v>
      </c>
      <c r="D60" s="95"/>
      <c r="E60" s="107"/>
      <c r="F60" s="96"/>
      <c r="G60" s="96"/>
      <c r="H60" s="96"/>
      <c r="I60" s="96"/>
      <c r="J60" s="96"/>
      <c r="K60" s="97"/>
      <c r="L60" s="96"/>
      <c r="M60" s="111"/>
      <c r="N60" s="108"/>
    </row>
    <row r="61" spans="1:17">
      <c r="A61" s="34"/>
      <c r="B61" s="3" t="s">
        <v>87</v>
      </c>
      <c r="C61" s="94" t="s">
        <v>88</v>
      </c>
      <c r="D61" s="95">
        <v>24980000</v>
      </c>
      <c r="E61" s="107"/>
      <c r="F61" s="111"/>
      <c r="G61" s="96"/>
      <c r="H61" s="96"/>
      <c r="I61" s="96"/>
      <c r="J61" s="96"/>
      <c r="K61" s="97">
        <v>36669720</v>
      </c>
      <c r="L61" s="96"/>
      <c r="M61" s="111"/>
      <c r="N61" s="108"/>
      <c r="P61" s="106"/>
      <c r="Q61" s="106"/>
    </row>
    <row r="62" spans="1:17">
      <c r="A62" s="34"/>
      <c r="B62" s="3" t="s">
        <v>89</v>
      </c>
      <c r="C62" s="94" t="s">
        <v>90</v>
      </c>
      <c r="D62" s="95">
        <v>0</v>
      </c>
      <c r="E62" s="107"/>
      <c r="F62" s="96"/>
      <c r="G62" s="96"/>
      <c r="H62" s="96"/>
      <c r="I62" s="96"/>
      <c r="J62" s="96"/>
      <c r="K62" s="97">
        <v>993824</v>
      </c>
      <c r="L62" s="96"/>
      <c r="M62" s="111"/>
      <c r="N62" s="108"/>
      <c r="P62" s="106"/>
      <c r="Q62" s="106"/>
    </row>
    <row r="63" spans="1:17">
      <c r="A63" s="34"/>
      <c r="B63" s="3" t="s">
        <v>80</v>
      </c>
      <c r="C63" s="94" t="s">
        <v>81</v>
      </c>
      <c r="D63" s="95">
        <v>0</v>
      </c>
      <c r="E63" s="107"/>
      <c r="F63" s="96"/>
      <c r="G63" s="96"/>
      <c r="H63" s="96"/>
      <c r="I63" s="96"/>
      <c r="J63" s="96"/>
      <c r="K63" s="97">
        <v>8819152</v>
      </c>
      <c r="L63" s="96"/>
      <c r="M63" s="111"/>
      <c r="N63" s="108"/>
      <c r="P63" s="106"/>
      <c r="Q63" s="106"/>
    </row>
    <row r="64" spans="1:17">
      <c r="A64" s="34"/>
      <c r="B64" s="3" t="s">
        <v>84</v>
      </c>
      <c r="C64" s="94" t="s">
        <v>85</v>
      </c>
      <c r="D64" s="95">
        <v>2711374</v>
      </c>
      <c r="E64" s="107"/>
      <c r="F64" s="96"/>
      <c r="G64" s="96"/>
      <c r="H64" s="96"/>
      <c r="I64" s="96"/>
      <c r="J64" s="96"/>
      <c r="K64" s="97">
        <v>2353610</v>
      </c>
      <c r="L64" s="96"/>
      <c r="M64" s="111"/>
      <c r="N64" s="108"/>
      <c r="P64" s="106"/>
      <c r="Q64" s="106"/>
    </row>
    <row r="65" spans="1:17">
      <c r="A65" s="34"/>
      <c r="B65" s="3" t="s">
        <v>97</v>
      </c>
      <c r="C65" s="94" t="s">
        <v>98</v>
      </c>
      <c r="D65" s="95"/>
      <c r="E65" s="107"/>
      <c r="F65" s="96"/>
      <c r="G65" s="96"/>
      <c r="H65" s="96"/>
      <c r="I65" s="96"/>
      <c r="J65" s="96"/>
      <c r="K65" s="97">
        <v>15000609</v>
      </c>
      <c r="L65" s="96"/>
      <c r="M65" s="111"/>
      <c r="N65" s="108"/>
      <c r="P65" s="106"/>
      <c r="Q65" s="106"/>
    </row>
    <row r="66" spans="1:17" s="106" customFormat="1" ht="18.75" customHeight="1" thickBot="1">
      <c r="A66" s="36"/>
      <c r="B66" s="14"/>
      <c r="C66" s="112" t="s">
        <v>60</v>
      </c>
      <c r="D66" s="112">
        <f>D36+D43+D54</f>
        <v>604370564</v>
      </c>
      <c r="E66" s="112"/>
      <c r="F66" s="112">
        <f>F36+F43+F54</f>
        <v>1079550000</v>
      </c>
      <c r="G66" s="112"/>
      <c r="H66" s="112">
        <f>H36+H43+H54</f>
        <v>1115389000</v>
      </c>
      <c r="I66" s="112"/>
      <c r="J66" s="112">
        <f>J36+J43+J54</f>
        <v>35839000</v>
      </c>
      <c r="K66" s="112">
        <f>K36+K43+K54</f>
        <v>1163852502</v>
      </c>
      <c r="L66" s="112"/>
      <c r="M66" s="112">
        <f>M36+M43+M54</f>
        <v>23043135</v>
      </c>
      <c r="N66" s="113"/>
    </row>
    <row r="67" spans="1:17" ht="12" thickTop="1">
      <c r="A67" s="34"/>
      <c r="B67" s="114"/>
      <c r="C67" s="114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7"/>
    </row>
    <row r="68" spans="1:17">
      <c r="A68" s="34"/>
      <c r="B68" s="35"/>
      <c r="C68" s="34"/>
      <c r="D68" s="36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73" spans="1:17">
      <c r="E73" s="118"/>
    </row>
  </sheetData>
  <mergeCells count="20">
    <mergeCell ref="B13:C13"/>
    <mergeCell ref="B34:C3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" right="0" top="0" bottom="0" header="0" footer="0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opLeftCell="A22" workbookViewId="0">
      <selection activeCell="F85" sqref="F85"/>
    </sheetView>
  </sheetViews>
  <sheetFormatPr defaultRowHeight="14.25"/>
  <cols>
    <col min="1" max="1" width="3.25" style="37" customWidth="1"/>
    <col min="2" max="2" width="15" style="37" customWidth="1"/>
    <col min="3" max="3" width="36.875" style="37" customWidth="1"/>
    <col min="4" max="4" width="12.75" style="37" customWidth="1"/>
    <col min="5" max="5" width="7.25" style="37" customWidth="1"/>
    <col min="6" max="6" width="12.25" style="37" customWidth="1"/>
    <col min="7" max="7" width="7.75" style="37" customWidth="1"/>
    <col min="8" max="8" width="14.75" style="37" customWidth="1"/>
    <col min="9" max="9" width="7.25" style="37" customWidth="1"/>
    <col min="10" max="10" width="11" style="37" customWidth="1"/>
    <col min="11" max="11" width="14.25" style="37" customWidth="1"/>
    <col min="12" max="12" width="9.125" style="37" customWidth="1"/>
    <col min="13" max="13" width="11.75" style="37" customWidth="1"/>
    <col min="14" max="14" width="10.25" style="37" customWidth="1"/>
    <col min="15" max="15" width="13.75" style="37" bestFit="1" customWidth="1"/>
    <col min="16" max="16" width="10.75" style="37" bestFit="1" customWidth="1"/>
    <col min="23" max="16384" width="9" style="37"/>
  </cols>
  <sheetData>
    <row r="1" spans="1:14" s="37" customFormat="1" ht="11.25">
      <c r="A1" s="119"/>
      <c r="B1" s="120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37" customFormat="1" ht="11.25">
      <c r="A2" s="119"/>
      <c r="B2" s="269" t="s">
        <v>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4" s="37" customFormat="1" ht="11.25">
      <c r="A3" s="119"/>
      <c r="B3" s="269" t="s">
        <v>92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 s="37" customFormat="1" ht="11.25">
      <c r="A4" s="119"/>
      <c r="B4" s="269" t="s">
        <v>1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14" s="37" customFormat="1" ht="12" thickBot="1">
      <c r="A5" s="270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s="37" customFormat="1" ht="12.75" thickTop="1" thickBot="1">
      <c r="A6" s="270"/>
      <c r="B6" s="271" t="s">
        <v>2</v>
      </c>
      <c r="C6" s="272" t="s">
        <v>99</v>
      </c>
      <c r="D6" s="272"/>
      <c r="E6" s="272"/>
      <c r="F6" s="272" t="s">
        <v>3</v>
      </c>
      <c r="G6" s="272"/>
      <c r="H6" s="273" t="s">
        <v>4</v>
      </c>
      <c r="I6" s="273"/>
      <c r="J6" s="273"/>
      <c r="K6" s="273"/>
      <c r="L6" s="273"/>
      <c r="M6" s="273"/>
      <c r="N6" s="273"/>
    </row>
    <row r="7" spans="1:14" s="37" customFormat="1" ht="12" thickTop="1">
      <c r="A7" s="119"/>
      <c r="B7" s="271"/>
      <c r="C7" s="272"/>
      <c r="D7" s="272"/>
      <c r="E7" s="272"/>
      <c r="F7" s="272"/>
      <c r="G7" s="272"/>
      <c r="H7" s="273"/>
      <c r="I7" s="273"/>
      <c r="J7" s="273"/>
      <c r="K7" s="273"/>
      <c r="L7" s="273"/>
      <c r="M7" s="273"/>
      <c r="N7" s="273"/>
    </row>
    <row r="8" spans="1:14" s="37" customFormat="1" ht="11.25">
      <c r="A8" s="119"/>
      <c r="B8" s="121" t="s">
        <v>5</v>
      </c>
      <c r="C8" s="262" t="s">
        <v>101</v>
      </c>
      <c r="D8" s="262"/>
      <c r="E8" s="262"/>
      <c r="F8" s="262" t="s">
        <v>7</v>
      </c>
      <c r="G8" s="262"/>
      <c r="H8" s="263" t="s">
        <v>102</v>
      </c>
      <c r="I8" s="263"/>
      <c r="J8" s="263"/>
      <c r="K8" s="263"/>
      <c r="L8" s="263"/>
      <c r="M8" s="263"/>
      <c r="N8" s="263"/>
    </row>
    <row r="9" spans="1:14" s="37" customFormat="1" ht="12" thickBot="1">
      <c r="A9" s="119"/>
      <c r="B9" s="264" t="s">
        <v>9</v>
      </c>
      <c r="C9" s="264"/>
      <c r="D9" s="265" t="s">
        <v>10</v>
      </c>
      <c r="E9" s="265"/>
      <c r="F9" s="265"/>
      <c r="G9" s="265"/>
      <c r="H9" s="265"/>
      <c r="I9" s="265"/>
      <c r="J9" s="265"/>
      <c r="K9" s="265"/>
      <c r="L9" s="265"/>
      <c r="M9" s="265"/>
      <c r="N9" s="265"/>
    </row>
    <row r="10" spans="1:14" s="37" customFormat="1" ht="12.75" thickTop="1" thickBot="1">
      <c r="A10" s="119"/>
      <c r="B10" s="264"/>
      <c r="C10" s="264"/>
      <c r="D10" s="122" t="s">
        <v>11</v>
      </c>
      <c r="E10" s="123">
        <v>2024</v>
      </c>
      <c r="F10" s="266" t="s">
        <v>12</v>
      </c>
      <c r="G10" s="266"/>
      <c r="H10" s="266" t="s">
        <v>12</v>
      </c>
      <c r="I10" s="266"/>
      <c r="J10" s="124" t="s">
        <v>12</v>
      </c>
      <c r="K10" s="266" t="s">
        <v>12</v>
      </c>
      <c r="L10" s="266"/>
      <c r="M10" s="267" t="s">
        <v>13</v>
      </c>
      <c r="N10" s="268" t="s">
        <v>14</v>
      </c>
    </row>
    <row r="11" spans="1:14" s="37" customFormat="1" ht="57.75" thickTop="1" thickBot="1">
      <c r="A11" s="119"/>
      <c r="B11" s="264"/>
      <c r="C11" s="264"/>
      <c r="D11" s="125" t="s">
        <v>15</v>
      </c>
      <c r="E11" s="126" t="s">
        <v>16</v>
      </c>
      <c r="F11" s="127" t="s">
        <v>17</v>
      </c>
      <c r="G11" s="128" t="s">
        <v>16</v>
      </c>
      <c r="H11" s="127" t="s">
        <v>18</v>
      </c>
      <c r="I11" s="128" t="s">
        <v>16</v>
      </c>
      <c r="J11" s="129" t="s">
        <v>19</v>
      </c>
      <c r="K11" s="127" t="s">
        <v>20</v>
      </c>
      <c r="L11" s="128" t="s">
        <v>16</v>
      </c>
      <c r="M11" s="267"/>
      <c r="N11" s="268"/>
    </row>
    <row r="12" spans="1:14" s="37" customFormat="1" ht="12.75" thickTop="1" thickBot="1">
      <c r="A12" s="119"/>
      <c r="B12" s="264"/>
      <c r="C12" s="264"/>
      <c r="D12" s="130" t="s">
        <v>21</v>
      </c>
      <c r="E12" s="130" t="s">
        <v>22</v>
      </c>
      <c r="F12" s="130" t="s">
        <v>23</v>
      </c>
      <c r="G12" s="130" t="s">
        <v>24</v>
      </c>
      <c r="H12" s="130" t="s">
        <v>25</v>
      </c>
      <c r="I12" s="130" t="s">
        <v>26</v>
      </c>
      <c r="J12" s="130" t="s">
        <v>27</v>
      </c>
      <c r="K12" s="130" t="s">
        <v>28</v>
      </c>
      <c r="L12" s="130" t="s">
        <v>29</v>
      </c>
      <c r="M12" s="130" t="s">
        <v>30</v>
      </c>
      <c r="N12" s="49" t="s">
        <v>31</v>
      </c>
    </row>
    <row r="13" spans="1:14" s="37" customFormat="1" ht="12" thickTop="1">
      <c r="A13" s="119"/>
      <c r="B13" s="259" t="s">
        <v>32</v>
      </c>
      <c r="C13" s="259"/>
      <c r="D13" s="21"/>
      <c r="E13" s="22"/>
      <c r="F13" s="21"/>
      <c r="G13" s="22"/>
      <c r="H13" s="21"/>
      <c r="I13" s="22"/>
      <c r="J13" s="23"/>
      <c r="K13" s="21"/>
      <c r="L13" s="22"/>
      <c r="M13" s="21"/>
      <c r="N13" s="24"/>
    </row>
    <row r="14" spans="1:14" s="37" customFormat="1" ht="11.25">
      <c r="A14" s="119"/>
      <c r="B14" s="25" t="s">
        <v>33</v>
      </c>
      <c r="C14" s="131" t="s">
        <v>34</v>
      </c>
      <c r="D14" s="21"/>
      <c r="E14" s="22"/>
      <c r="F14" s="26"/>
      <c r="G14" s="27"/>
      <c r="H14" s="26"/>
      <c r="I14" s="27"/>
      <c r="J14" s="28"/>
      <c r="K14" s="26"/>
      <c r="L14" s="27"/>
      <c r="M14" s="26"/>
      <c r="N14" s="29"/>
    </row>
    <row r="15" spans="1:14" s="37" customFormat="1" ht="11.25">
      <c r="A15" s="119"/>
      <c r="B15" s="132" t="s">
        <v>35</v>
      </c>
      <c r="C15" s="133" t="s">
        <v>36</v>
      </c>
      <c r="D15" s="134">
        <v>285444215</v>
      </c>
      <c r="E15" s="135">
        <f>D15/$D$30</f>
        <v>0.58792183522103347</v>
      </c>
      <c r="F15" s="96">
        <v>301200000</v>
      </c>
      <c r="G15" s="136">
        <f>F15/$F$30</f>
        <v>0.3148092017935345</v>
      </c>
      <c r="H15" s="96">
        <v>279100000</v>
      </c>
      <c r="I15" s="111">
        <f>H15/$H$30</f>
        <v>0.39260921246052455</v>
      </c>
      <c r="J15" s="100">
        <f>H15-F15</f>
        <v>-22100000</v>
      </c>
      <c r="K15" s="97">
        <v>275502997</v>
      </c>
      <c r="L15" s="111">
        <f>K15/$K$30</f>
        <v>0.4725923964649108</v>
      </c>
      <c r="M15" s="96">
        <f>H15-K15</f>
        <v>3597003</v>
      </c>
      <c r="N15" s="137">
        <f>K15/H15</f>
        <v>0.98711213543532783</v>
      </c>
    </row>
    <row r="16" spans="1:14" s="37" customFormat="1" ht="11.25">
      <c r="A16" s="119"/>
      <c r="B16" s="132" t="s">
        <v>37</v>
      </c>
      <c r="C16" s="133" t="s">
        <v>38</v>
      </c>
      <c r="D16" s="134">
        <v>46964569</v>
      </c>
      <c r="E16" s="135">
        <f t="shared" ref="E16:E30" si="0">D16/$D$30</f>
        <v>9.6731669958155769E-2</v>
      </c>
      <c r="F16" s="96">
        <v>50070000</v>
      </c>
      <c r="G16" s="136">
        <f t="shared" ref="G16:G30" si="1">F16/$F$30</f>
        <v>5.233232647344712E-2</v>
      </c>
      <c r="H16" s="96">
        <v>46720000</v>
      </c>
      <c r="I16" s="111">
        <f t="shared" ref="I16:I30" si="2">H16/$H$30</f>
        <v>6.5720897191528863E-2</v>
      </c>
      <c r="J16" s="100">
        <f t="shared" ref="J16:J20" si="3">H16-F16</f>
        <v>-3350000</v>
      </c>
      <c r="K16" s="97">
        <v>45775844</v>
      </c>
      <c r="L16" s="111">
        <f t="shared" ref="L16:L30" si="4">K16/$K$30</f>
        <v>7.8522978158977727E-2</v>
      </c>
      <c r="M16" s="96">
        <f t="shared" ref="M16:M27" si="5">H16-K16</f>
        <v>944156</v>
      </c>
      <c r="N16" s="137">
        <f t="shared" ref="N16:N30" si="6">K16/H16</f>
        <v>0.9797911815068493</v>
      </c>
    </row>
    <row r="17" spans="1:16" s="37" customFormat="1" ht="11.25">
      <c r="A17" s="119"/>
      <c r="B17" s="132" t="s">
        <v>39</v>
      </c>
      <c r="C17" s="133" t="s">
        <v>40</v>
      </c>
      <c r="D17" s="134">
        <v>76684665.200000003</v>
      </c>
      <c r="E17" s="135">
        <f t="shared" si="0"/>
        <v>0.15794535929794382</v>
      </c>
      <c r="F17" s="96">
        <v>120500000</v>
      </c>
      <c r="G17" s="136">
        <f t="shared" si="1"/>
        <v>0.12594458438287154</v>
      </c>
      <c r="H17" s="96">
        <v>108460000</v>
      </c>
      <c r="I17" s="111">
        <f t="shared" si="2"/>
        <v>0.15257038761543709</v>
      </c>
      <c r="J17" s="100">
        <f>H17-F17</f>
        <v>-12040000</v>
      </c>
      <c r="K17" s="97">
        <v>87968688</v>
      </c>
      <c r="L17" s="111">
        <f t="shared" si="4"/>
        <v>0.15089974892648461</v>
      </c>
      <c r="M17" s="96">
        <f t="shared" si="5"/>
        <v>20491312</v>
      </c>
      <c r="N17" s="137">
        <f t="shared" si="6"/>
        <v>0.81107033007560392</v>
      </c>
    </row>
    <row r="18" spans="1:16" s="37" customFormat="1" ht="11.25">
      <c r="A18" s="119"/>
      <c r="B18" s="132" t="s">
        <v>41</v>
      </c>
      <c r="C18" s="133" t="s">
        <v>42</v>
      </c>
      <c r="D18" s="134">
        <v>0</v>
      </c>
      <c r="E18" s="135">
        <f t="shared" si="0"/>
        <v>0</v>
      </c>
      <c r="F18" s="96">
        <v>0</v>
      </c>
      <c r="G18" s="136">
        <f t="shared" si="1"/>
        <v>0</v>
      </c>
      <c r="H18" s="96">
        <v>0</v>
      </c>
      <c r="I18" s="111">
        <f t="shared" si="2"/>
        <v>0</v>
      </c>
      <c r="J18" s="100">
        <f t="shared" ref="J18" si="7">H18-F18</f>
        <v>0</v>
      </c>
      <c r="K18" s="97">
        <v>0</v>
      </c>
      <c r="L18" s="111">
        <f t="shared" si="4"/>
        <v>0</v>
      </c>
      <c r="M18" s="96">
        <f t="shared" si="5"/>
        <v>0</v>
      </c>
      <c r="N18" s="137">
        <v>0</v>
      </c>
    </row>
    <row r="19" spans="1:16" s="37" customFormat="1" ht="11.25">
      <c r="A19" s="119"/>
      <c r="B19" s="132" t="s">
        <v>43</v>
      </c>
      <c r="C19" s="133" t="s">
        <v>44</v>
      </c>
      <c r="D19" s="134">
        <v>4044660</v>
      </c>
      <c r="E19" s="135">
        <f t="shared" si="0"/>
        <v>8.3306783080018109E-3</v>
      </c>
      <c r="F19" s="96">
        <v>5000000</v>
      </c>
      <c r="G19" s="136">
        <f t="shared" si="1"/>
        <v>5.225916364434504E-3</v>
      </c>
      <c r="H19" s="96">
        <v>5000000</v>
      </c>
      <c r="I19" s="111">
        <f t="shared" si="2"/>
        <v>7.0334864288879358E-3</v>
      </c>
      <c r="J19" s="100">
        <f t="shared" si="3"/>
        <v>0</v>
      </c>
      <c r="K19" s="97">
        <v>4246068</v>
      </c>
      <c r="L19" s="111">
        <f t="shared" si="4"/>
        <v>7.2836211348835918E-3</v>
      </c>
      <c r="M19" s="96">
        <f t="shared" si="5"/>
        <v>753932</v>
      </c>
      <c r="N19" s="137">
        <f t="shared" si="6"/>
        <v>0.84921360000000001</v>
      </c>
    </row>
    <row r="20" spans="1:16" s="37" customFormat="1" ht="11.25">
      <c r="A20" s="119"/>
      <c r="B20" s="132" t="s">
        <v>45</v>
      </c>
      <c r="C20" s="133" t="s">
        <v>46</v>
      </c>
      <c r="D20" s="134">
        <v>0</v>
      </c>
      <c r="E20" s="135">
        <f t="shared" si="0"/>
        <v>0</v>
      </c>
      <c r="F20" s="96">
        <v>0</v>
      </c>
      <c r="G20" s="136">
        <f t="shared" si="1"/>
        <v>0</v>
      </c>
      <c r="H20" s="96">
        <v>0</v>
      </c>
      <c r="I20" s="111">
        <f t="shared" si="2"/>
        <v>0</v>
      </c>
      <c r="J20" s="100">
        <f t="shared" si="3"/>
        <v>0</v>
      </c>
      <c r="K20" s="97">
        <v>0</v>
      </c>
      <c r="L20" s="111">
        <f t="shared" si="4"/>
        <v>0</v>
      </c>
      <c r="M20" s="96">
        <f t="shared" si="5"/>
        <v>0</v>
      </c>
      <c r="N20" s="137">
        <v>0</v>
      </c>
    </row>
    <row r="21" spans="1:16" s="37" customFormat="1" ht="11.25">
      <c r="A21" s="119"/>
      <c r="B21" s="132" t="s">
        <v>47</v>
      </c>
      <c r="C21" s="133" t="s">
        <v>48</v>
      </c>
      <c r="D21" s="134">
        <v>714629</v>
      </c>
      <c r="E21" s="135">
        <f t="shared" si="0"/>
        <v>1.4719022880956686E-3</v>
      </c>
      <c r="F21" s="96">
        <v>0</v>
      </c>
      <c r="G21" s="136">
        <f t="shared" si="1"/>
        <v>0</v>
      </c>
      <c r="H21" s="96">
        <v>385000</v>
      </c>
      <c r="I21" s="111">
        <f t="shared" si="2"/>
        <v>5.4157845502437107E-4</v>
      </c>
      <c r="J21" s="100">
        <f>H21-F21</f>
        <v>385000</v>
      </c>
      <c r="K21" s="97">
        <v>302009</v>
      </c>
      <c r="L21" s="111">
        <f t="shared" si="4"/>
        <v>5.1806027018998723E-4</v>
      </c>
      <c r="M21" s="96">
        <f t="shared" si="5"/>
        <v>82991</v>
      </c>
      <c r="N21" s="137">
        <f t="shared" si="6"/>
        <v>0.78443896103896105</v>
      </c>
    </row>
    <row r="22" spans="1:16" s="37" customFormat="1" ht="11.25">
      <c r="A22" s="119"/>
      <c r="B22" s="138"/>
      <c r="C22" s="139" t="s">
        <v>49</v>
      </c>
      <c r="D22" s="77">
        <v>413852738.19999999</v>
      </c>
      <c r="E22" s="135">
        <f t="shared" si="0"/>
        <v>0.85240144507323057</v>
      </c>
      <c r="F22" s="100">
        <f>SUM(F15:F21)</f>
        <v>476770000</v>
      </c>
      <c r="G22" s="136">
        <f t="shared" si="1"/>
        <v>0.49831202901428767</v>
      </c>
      <c r="H22" s="100">
        <f>SUM(H15:H21)</f>
        <v>439665000</v>
      </c>
      <c r="I22" s="111">
        <f t="shared" si="2"/>
        <v>0.61847556215140287</v>
      </c>
      <c r="J22" s="100">
        <f>H22-F22</f>
        <v>-37105000</v>
      </c>
      <c r="K22" s="140">
        <f>SUM(K15:K21)</f>
        <v>413795606</v>
      </c>
      <c r="L22" s="111">
        <f t="shared" si="4"/>
        <v>0.70981680495544675</v>
      </c>
      <c r="M22" s="100">
        <f t="shared" si="5"/>
        <v>25869394</v>
      </c>
      <c r="N22" s="137">
        <f t="shared" si="6"/>
        <v>0.94116112494740312</v>
      </c>
      <c r="P22" s="141"/>
    </row>
    <row r="23" spans="1:16" s="37" customFormat="1" ht="11.25">
      <c r="A23" s="119"/>
      <c r="B23" s="132" t="s">
        <v>50</v>
      </c>
      <c r="C23" s="133" t="s">
        <v>51</v>
      </c>
      <c r="D23" s="134">
        <v>0</v>
      </c>
      <c r="E23" s="135">
        <f t="shared" si="0"/>
        <v>0</v>
      </c>
      <c r="F23" s="96">
        <v>0</v>
      </c>
      <c r="G23" s="136">
        <f t="shared" si="1"/>
        <v>0</v>
      </c>
      <c r="H23" s="96">
        <v>0</v>
      </c>
      <c r="I23" s="111">
        <f t="shared" si="2"/>
        <v>0</v>
      </c>
      <c r="J23" s="96">
        <v>0</v>
      </c>
      <c r="K23" s="97">
        <v>0</v>
      </c>
      <c r="L23" s="111">
        <f t="shared" si="4"/>
        <v>0</v>
      </c>
      <c r="M23" s="96">
        <f t="shared" si="5"/>
        <v>0</v>
      </c>
      <c r="N23" s="137">
        <v>0</v>
      </c>
    </row>
    <row r="24" spans="1:16" s="37" customFormat="1" ht="11.25">
      <c r="A24" s="119"/>
      <c r="B24" s="132" t="s">
        <v>52</v>
      </c>
      <c r="C24" s="133" t="s">
        <v>53</v>
      </c>
      <c r="D24" s="134">
        <v>56775398</v>
      </c>
      <c r="E24" s="135">
        <f t="shared" si="0"/>
        <v>0.11693877273906074</v>
      </c>
      <c r="F24" s="96">
        <v>90000000</v>
      </c>
      <c r="G24" s="136">
        <f t="shared" si="1"/>
        <v>9.4066494559821065E-2</v>
      </c>
      <c r="H24" s="96">
        <v>55220000</v>
      </c>
      <c r="I24" s="111">
        <f t="shared" si="2"/>
        <v>7.7677824120638353E-2</v>
      </c>
      <c r="J24" s="100">
        <f>H24-F24</f>
        <v>-34780000</v>
      </c>
      <c r="K24" s="97">
        <v>18212829</v>
      </c>
      <c r="L24" s="111">
        <f t="shared" si="4"/>
        <v>3.1241926938150966E-2</v>
      </c>
      <c r="M24" s="96">
        <f t="shared" si="5"/>
        <v>37007171</v>
      </c>
      <c r="N24" s="137">
        <f t="shared" si="6"/>
        <v>0.32982305324157912</v>
      </c>
    </row>
    <row r="25" spans="1:16" s="37" customFormat="1" ht="11.25">
      <c r="A25" s="119"/>
      <c r="B25" s="138"/>
      <c r="C25" s="139" t="s">
        <v>54</v>
      </c>
      <c r="D25" s="77">
        <v>56775398</v>
      </c>
      <c r="E25" s="135">
        <f t="shared" si="0"/>
        <v>0.11693877273906074</v>
      </c>
      <c r="F25" s="100">
        <v>90000000</v>
      </c>
      <c r="G25" s="136">
        <f t="shared" si="1"/>
        <v>9.4066494559821065E-2</v>
      </c>
      <c r="H25" s="100">
        <f>SUM(H23:H24)</f>
        <v>55220000</v>
      </c>
      <c r="I25" s="111">
        <f t="shared" si="2"/>
        <v>7.7677824120638353E-2</v>
      </c>
      <c r="J25" s="100">
        <f t="shared" ref="J25" si="8">H25-F25</f>
        <v>-34780000</v>
      </c>
      <c r="K25" s="140">
        <f>K23+K24</f>
        <v>18212829</v>
      </c>
      <c r="L25" s="111">
        <f t="shared" si="4"/>
        <v>3.1241926938150966E-2</v>
      </c>
      <c r="M25" s="100">
        <f t="shared" si="5"/>
        <v>37007171</v>
      </c>
      <c r="N25" s="137">
        <f t="shared" si="6"/>
        <v>0.32982305324157912</v>
      </c>
    </row>
    <row r="26" spans="1:16" s="37" customFormat="1" ht="11.25">
      <c r="A26" s="119"/>
      <c r="B26" s="132" t="s">
        <v>50</v>
      </c>
      <c r="C26" s="133" t="s">
        <v>51</v>
      </c>
      <c r="D26" s="134">
        <v>4988840</v>
      </c>
      <c r="E26" s="135">
        <f t="shared" si="0"/>
        <v>1.0275380667371733E-2</v>
      </c>
      <c r="F26" s="96">
        <v>0</v>
      </c>
      <c r="G26" s="136">
        <f t="shared" si="1"/>
        <v>0</v>
      </c>
      <c r="H26" s="96">
        <v>0</v>
      </c>
      <c r="I26" s="111">
        <f t="shared" si="2"/>
        <v>0</v>
      </c>
      <c r="J26" s="100">
        <f>H26-F26</f>
        <v>0</v>
      </c>
      <c r="K26" s="97">
        <v>0</v>
      </c>
      <c r="L26" s="111">
        <f t="shared" si="4"/>
        <v>0</v>
      </c>
      <c r="M26" s="96">
        <f t="shared" si="5"/>
        <v>0</v>
      </c>
      <c r="N26" s="137">
        <v>0</v>
      </c>
      <c r="O26" s="142"/>
    </row>
    <row r="27" spans="1:16" s="37" customFormat="1" ht="11.25">
      <c r="A27" s="119"/>
      <c r="B27" s="143" t="s">
        <v>52</v>
      </c>
      <c r="C27" s="144" t="s">
        <v>53</v>
      </c>
      <c r="D27" s="97">
        <v>9896910</v>
      </c>
      <c r="E27" s="135">
        <f t="shared" si="0"/>
        <v>2.0384401520336989E-2</v>
      </c>
      <c r="F27" s="96">
        <v>390000000</v>
      </c>
      <c r="G27" s="136">
        <f t="shared" si="1"/>
        <v>0.4076214764258913</v>
      </c>
      <c r="H27" s="96">
        <v>216000000</v>
      </c>
      <c r="I27" s="111">
        <f t="shared" si="2"/>
        <v>0.30384661372795879</v>
      </c>
      <c r="J27" s="100">
        <f>H27-F27</f>
        <v>-174000000</v>
      </c>
      <c r="K27" s="97">
        <v>150952694</v>
      </c>
      <c r="L27" s="111">
        <f t="shared" si="4"/>
        <v>0.25894126810640233</v>
      </c>
      <c r="M27" s="96">
        <f t="shared" si="5"/>
        <v>65047306</v>
      </c>
      <c r="N27" s="137">
        <f t="shared" si="6"/>
        <v>0.69885506481481485</v>
      </c>
    </row>
    <row r="28" spans="1:16" s="37" customFormat="1" ht="11.25">
      <c r="A28" s="119"/>
      <c r="B28" s="145"/>
      <c r="C28" s="146" t="s">
        <v>55</v>
      </c>
      <c r="D28" s="140">
        <v>14885750</v>
      </c>
      <c r="E28" s="135">
        <f t="shared" si="0"/>
        <v>3.0659782187708724E-2</v>
      </c>
      <c r="F28" s="100">
        <v>390000000</v>
      </c>
      <c r="G28" s="136">
        <f t="shared" si="1"/>
        <v>0.4076214764258913</v>
      </c>
      <c r="H28" s="100">
        <f>SUM(H26:H27)</f>
        <v>216000000</v>
      </c>
      <c r="I28" s="111">
        <f t="shared" si="2"/>
        <v>0.30384661372795879</v>
      </c>
      <c r="J28" s="100">
        <f>H28-F28</f>
        <v>-174000000</v>
      </c>
      <c r="K28" s="140">
        <f>K26+K27</f>
        <v>150952694</v>
      </c>
      <c r="L28" s="111">
        <f t="shared" si="4"/>
        <v>0.25894126810640233</v>
      </c>
      <c r="M28" s="100">
        <f>H28-K28</f>
        <v>65047306</v>
      </c>
      <c r="N28" s="137">
        <f t="shared" si="6"/>
        <v>0.69885506481481485</v>
      </c>
    </row>
    <row r="29" spans="1:16" s="37" customFormat="1" ht="11.25">
      <c r="A29" s="119"/>
      <c r="B29" s="147"/>
      <c r="C29" s="148" t="s">
        <v>56</v>
      </c>
      <c r="D29" s="104">
        <v>71661148</v>
      </c>
      <c r="E29" s="135">
        <f t="shared" si="0"/>
        <v>0.14759855492676946</v>
      </c>
      <c r="F29" s="91">
        <f>F25+F28</f>
        <v>480000000</v>
      </c>
      <c r="G29" s="136">
        <f t="shared" si="1"/>
        <v>0.50168797098571238</v>
      </c>
      <c r="H29" s="91">
        <f>H25+H28</f>
        <v>271220000</v>
      </c>
      <c r="I29" s="111">
        <f t="shared" si="2"/>
        <v>0.38152443784859719</v>
      </c>
      <c r="J29" s="100">
        <f>H29-F29</f>
        <v>-208780000</v>
      </c>
      <c r="K29" s="104">
        <f>K25+K28</f>
        <v>169165523</v>
      </c>
      <c r="L29" s="111">
        <f t="shared" si="4"/>
        <v>0.29018319504455331</v>
      </c>
      <c r="M29" s="91">
        <f>H29-K29</f>
        <v>102054477</v>
      </c>
      <c r="N29" s="149">
        <f t="shared" si="6"/>
        <v>0.62372068062827224</v>
      </c>
      <c r="O29" s="142"/>
    </row>
    <row r="30" spans="1:16" s="37" customFormat="1" ht="11.25">
      <c r="A30" s="119"/>
      <c r="B30" s="147"/>
      <c r="C30" s="148" t="s">
        <v>57</v>
      </c>
      <c r="D30" s="104">
        <v>485513886.19999999</v>
      </c>
      <c r="E30" s="135">
        <f t="shared" si="0"/>
        <v>1</v>
      </c>
      <c r="F30" s="91">
        <f>F22+F29</f>
        <v>956770000</v>
      </c>
      <c r="G30" s="136">
        <f t="shared" si="1"/>
        <v>1</v>
      </c>
      <c r="H30" s="91">
        <f>H22+H29</f>
        <v>710885000</v>
      </c>
      <c r="I30" s="111">
        <f t="shared" si="2"/>
        <v>1</v>
      </c>
      <c r="J30" s="91">
        <f>H30-F30</f>
        <v>-245885000</v>
      </c>
      <c r="K30" s="104">
        <f>K22+K29</f>
        <v>582961129</v>
      </c>
      <c r="L30" s="111">
        <f t="shared" si="4"/>
        <v>1</v>
      </c>
      <c r="M30" s="91">
        <f>H30-K30</f>
        <v>127923871</v>
      </c>
      <c r="N30" s="137">
        <f t="shared" si="6"/>
        <v>0.82004983787813779</v>
      </c>
    </row>
    <row r="31" spans="1:16" s="37" customFormat="1" ht="11.25">
      <c r="A31" s="119"/>
      <c r="B31" s="145"/>
      <c r="C31" s="146" t="s">
        <v>58</v>
      </c>
      <c r="D31" s="140">
        <v>6090891</v>
      </c>
      <c r="E31" s="76"/>
      <c r="F31" s="100"/>
      <c r="G31" s="100"/>
      <c r="H31" s="100"/>
      <c r="I31" s="100"/>
      <c r="J31" s="100"/>
      <c r="K31" s="140">
        <v>8394209</v>
      </c>
      <c r="L31" s="100"/>
      <c r="M31" s="100"/>
      <c r="N31" s="137"/>
      <c r="O31" s="141"/>
    </row>
    <row r="32" spans="1:16" s="37" customFormat="1" ht="11.25">
      <c r="A32" s="119"/>
      <c r="B32" s="145"/>
      <c r="C32" s="146" t="s">
        <v>59</v>
      </c>
      <c r="D32" s="140">
        <v>105800</v>
      </c>
      <c r="E32" s="76"/>
      <c r="F32" s="100"/>
      <c r="G32" s="100"/>
      <c r="H32" s="100"/>
      <c r="I32" s="100"/>
      <c r="J32" s="100"/>
      <c r="K32" s="140">
        <v>0</v>
      </c>
      <c r="L32" s="100"/>
      <c r="M32" s="100"/>
      <c r="N32" s="137"/>
    </row>
    <row r="33" spans="1:15" s="37" customFormat="1" ht="12" thickBot="1">
      <c r="A33" s="119"/>
      <c r="B33" s="147"/>
      <c r="C33" s="148" t="s">
        <v>60</v>
      </c>
      <c r="D33" s="104">
        <v>491710577.19999999</v>
      </c>
      <c r="E33" s="82"/>
      <c r="F33" s="91"/>
      <c r="G33" s="91"/>
      <c r="H33" s="91"/>
      <c r="I33" s="91"/>
      <c r="J33" s="91"/>
      <c r="K33" s="104">
        <f>K30+K31+K32</f>
        <v>591355338</v>
      </c>
      <c r="L33" s="91"/>
      <c r="M33" s="91"/>
      <c r="N33" s="137"/>
    </row>
    <row r="34" spans="1:15" s="37" customFormat="1" ht="12" thickTop="1">
      <c r="A34" s="119"/>
      <c r="B34" s="260" t="s">
        <v>61</v>
      </c>
      <c r="C34" s="260"/>
      <c r="D34" s="30"/>
      <c r="E34" s="31"/>
      <c r="F34" s="30"/>
      <c r="G34" s="32"/>
      <c r="H34" s="30"/>
      <c r="I34" s="32"/>
      <c r="J34" s="33"/>
      <c r="K34" s="30"/>
      <c r="L34" s="32"/>
      <c r="M34" s="30"/>
      <c r="N34" s="137"/>
    </row>
    <row r="35" spans="1:15" s="37" customFormat="1" ht="11.25">
      <c r="A35" s="119"/>
      <c r="B35" s="150" t="s">
        <v>62</v>
      </c>
      <c r="C35" s="151" t="s">
        <v>34</v>
      </c>
      <c r="D35" s="26"/>
      <c r="E35" s="22"/>
      <c r="F35" s="26"/>
      <c r="G35" s="27"/>
      <c r="H35" s="26"/>
      <c r="I35" s="27"/>
      <c r="J35" s="28"/>
      <c r="K35" s="26"/>
      <c r="L35" s="27"/>
      <c r="M35" s="26"/>
      <c r="N35" s="137"/>
    </row>
    <row r="36" spans="1:15" s="37" customFormat="1" ht="11.25">
      <c r="A36" s="119"/>
      <c r="B36" s="143"/>
      <c r="C36" s="152" t="s">
        <v>63</v>
      </c>
      <c r="D36" s="104">
        <v>413852738.19999999</v>
      </c>
      <c r="E36" s="153">
        <f>D36/$D$83</f>
        <v>0.85240144507323057</v>
      </c>
      <c r="F36" s="91">
        <f>SUM(F37:F41)</f>
        <v>476770000</v>
      </c>
      <c r="G36" s="111">
        <f>F36/$F$83</f>
        <v>0.49831202901428767</v>
      </c>
      <c r="H36" s="91">
        <f>SUM(H38:H41)</f>
        <v>439665000</v>
      </c>
      <c r="I36" s="111">
        <f>H36/$H$83</f>
        <v>0.61847556215140287</v>
      </c>
      <c r="J36" s="91">
        <f>SUM(J37:J41)</f>
        <v>-37105000</v>
      </c>
      <c r="K36" s="104">
        <f>SUM(K37:K41)</f>
        <v>413795606</v>
      </c>
      <c r="L36" s="111">
        <f>K36/$K$83</f>
        <v>0.70981680495544675</v>
      </c>
      <c r="M36" s="91">
        <f>H36-K36</f>
        <v>25869394</v>
      </c>
      <c r="N36" s="137">
        <f>K36/H36</f>
        <v>0.94116112494740312</v>
      </c>
    </row>
    <row r="37" spans="1:15" s="37" customFormat="1" ht="11.25">
      <c r="A37" s="119"/>
      <c r="B37" s="143" t="s">
        <v>64</v>
      </c>
      <c r="C37" s="154" t="s">
        <v>65</v>
      </c>
      <c r="D37" s="97"/>
      <c r="E37" s="153"/>
      <c r="F37" s="96"/>
      <c r="G37" s="111"/>
      <c r="H37" s="96"/>
      <c r="I37" s="111"/>
      <c r="J37" s="96"/>
      <c r="K37" s="97"/>
      <c r="L37" s="111"/>
      <c r="M37" s="96"/>
      <c r="N37" s="137"/>
    </row>
    <row r="38" spans="1:15" s="37" customFormat="1" ht="11.25">
      <c r="A38" s="119"/>
      <c r="B38" s="143" t="s">
        <v>103</v>
      </c>
      <c r="C38" s="154" t="s">
        <v>104</v>
      </c>
      <c r="D38" s="97">
        <v>64433479</v>
      </c>
      <c r="E38" s="153">
        <f t="shared" ref="E38:E83" si="9">D38/$D$83</f>
        <v>0.13271191789035178</v>
      </c>
      <c r="F38" s="96">
        <v>42000000</v>
      </c>
      <c r="G38" s="111">
        <f t="shared" ref="G38:G83" si="10">F38/$F$83</f>
        <v>4.3897697461249829E-2</v>
      </c>
      <c r="H38" s="96">
        <v>29300000</v>
      </c>
      <c r="I38" s="111">
        <f t="shared" ref="I38:I83" si="11">H38/$H$83</f>
        <v>4.1216230473283301E-2</v>
      </c>
      <c r="J38" s="96">
        <f>H38-F38</f>
        <v>-12700000</v>
      </c>
      <c r="K38" s="97">
        <v>25397321</v>
      </c>
      <c r="L38" s="111">
        <f t="shared" ref="L38:L83" si="12">K38/$K$83</f>
        <v>4.3566062532447165E-2</v>
      </c>
      <c r="M38" s="96">
        <f>H38-K38</f>
        <v>3902679</v>
      </c>
      <c r="N38" s="137">
        <f t="shared" ref="N38:N91" si="13">K38/H38</f>
        <v>0.86680276450511951</v>
      </c>
    </row>
    <row r="39" spans="1:15" s="37" customFormat="1" ht="11.25">
      <c r="A39" s="119"/>
      <c r="B39" s="143" t="s">
        <v>105</v>
      </c>
      <c r="C39" s="154" t="s">
        <v>106</v>
      </c>
      <c r="D39" s="97">
        <v>232647385.19999999</v>
      </c>
      <c r="E39" s="153">
        <f t="shared" si="9"/>
        <v>0.47917761327255731</v>
      </c>
      <c r="F39" s="96">
        <v>289500000</v>
      </c>
      <c r="G39" s="111">
        <f t="shared" si="10"/>
        <v>0.30258055750075774</v>
      </c>
      <c r="H39" s="96">
        <v>270650000</v>
      </c>
      <c r="I39" s="111">
        <f t="shared" si="11"/>
        <v>0.38072262039570393</v>
      </c>
      <c r="J39" s="96">
        <f>H39-F39</f>
        <v>-18850000</v>
      </c>
      <c r="K39" s="97">
        <v>260080253</v>
      </c>
      <c r="L39" s="111">
        <f t="shared" si="12"/>
        <v>0.44613652619710087</v>
      </c>
      <c r="M39" s="96">
        <f>H39-K39</f>
        <v>10569747</v>
      </c>
      <c r="N39" s="137">
        <f t="shared" si="13"/>
        <v>0.9609468058377979</v>
      </c>
      <c r="O39" s="141"/>
    </row>
    <row r="40" spans="1:15" s="37" customFormat="1" ht="11.25">
      <c r="A40" s="119"/>
      <c r="B40" s="143" t="s">
        <v>107</v>
      </c>
      <c r="C40" s="154" t="s">
        <v>108</v>
      </c>
      <c r="D40" s="97">
        <v>102512006</v>
      </c>
      <c r="E40" s="153">
        <f t="shared" si="9"/>
        <v>0.21114124418219371</v>
      </c>
      <c r="F40" s="96">
        <v>110200000</v>
      </c>
      <c r="G40" s="111">
        <f t="shared" si="10"/>
        <v>0.11517919667213646</v>
      </c>
      <c r="H40" s="96">
        <v>108545000</v>
      </c>
      <c r="I40" s="111">
        <f t="shared" si="11"/>
        <v>0.1526899568847282</v>
      </c>
      <c r="J40" s="96">
        <f>H40-F40</f>
        <v>-1655000</v>
      </c>
      <c r="K40" s="97">
        <v>101594415</v>
      </c>
      <c r="L40" s="111">
        <f t="shared" si="12"/>
        <v>0.174273051745788</v>
      </c>
      <c r="M40" s="96">
        <f>H40-K40</f>
        <v>6950585</v>
      </c>
      <c r="N40" s="137">
        <f t="shared" si="13"/>
        <v>0.93596586669123405</v>
      </c>
      <c r="O40" s="141"/>
    </row>
    <row r="41" spans="1:15" s="37" customFormat="1" ht="11.25">
      <c r="A41" s="119"/>
      <c r="B41" s="143" t="s">
        <v>109</v>
      </c>
      <c r="C41" s="154" t="s">
        <v>110</v>
      </c>
      <c r="D41" s="97">
        <v>14259868</v>
      </c>
      <c r="E41" s="153">
        <f t="shared" si="9"/>
        <v>2.9370669728127748E-2</v>
      </c>
      <c r="F41" s="96">
        <v>35070000</v>
      </c>
      <c r="G41" s="111">
        <f t="shared" si="10"/>
        <v>3.6654577380143605E-2</v>
      </c>
      <c r="H41" s="96">
        <v>31170000</v>
      </c>
      <c r="I41" s="111">
        <f t="shared" si="11"/>
        <v>4.3846754397687392E-2</v>
      </c>
      <c r="J41" s="96">
        <f>H41-F41</f>
        <v>-3900000</v>
      </c>
      <c r="K41" s="97">
        <v>26723617</v>
      </c>
      <c r="L41" s="111">
        <f t="shared" si="12"/>
        <v>4.5841164480110642E-2</v>
      </c>
      <c r="M41" s="96">
        <f>H41-K41</f>
        <v>4446383</v>
      </c>
      <c r="N41" s="137">
        <f t="shared" si="13"/>
        <v>0.85735056143727939</v>
      </c>
    </row>
    <row r="42" spans="1:15" s="37" customFormat="1" ht="11.25">
      <c r="A42" s="119"/>
      <c r="B42" s="143"/>
      <c r="C42" s="152" t="s">
        <v>76</v>
      </c>
      <c r="D42" s="104">
        <v>71661148</v>
      </c>
      <c r="E42" s="153">
        <f t="shared" si="9"/>
        <v>0.14759855492676946</v>
      </c>
      <c r="F42" s="91">
        <v>480000000</v>
      </c>
      <c r="G42" s="111">
        <f t="shared" si="10"/>
        <v>0.50168797098571238</v>
      </c>
      <c r="H42" s="91">
        <f>H57+H82</f>
        <v>271220000</v>
      </c>
      <c r="I42" s="111">
        <f t="shared" si="11"/>
        <v>0.38152443784859719</v>
      </c>
      <c r="J42" s="91">
        <f>J57+J82</f>
        <v>-208780000</v>
      </c>
      <c r="K42" s="91">
        <f>K57+K82</f>
        <v>169165523</v>
      </c>
      <c r="L42" s="111">
        <f t="shared" si="12"/>
        <v>0.29018319504455331</v>
      </c>
      <c r="M42" s="91">
        <f>M57+M82</f>
        <v>102054477</v>
      </c>
      <c r="N42" s="137">
        <f t="shared" si="13"/>
        <v>0.62372068062827224</v>
      </c>
    </row>
    <row r="43" spans="1:15" s="37" customFormat="1" ht="11.25">
      <c r="A43" s="119"/>
      <c r="B43" s="143" t="s">
        <v>64</v>
      </c>
      <c r="C43" s="154" t="s">
        <v>65</v>
      </c>
      <c r="D43" s="97"/>
      <c r="E43" s="153"/>
      <c r="F43" s="96"/>
      <c r="G43" s="111"/>
      <c r="H43" s="96"/>
      <c r="I43" s="111"/>
      <c r="J43" s="96"/>
      <c r="K43" s="97"/>
      <c r="L43" s="111"/>
      <c r="M43" s="96"/>
      <c r="N43" s="137"/>
    </row>
    <row r="44" spans="1:15" s="37" customFormat="1" ht="11.25">
      <c r="A44" s="119"/>
      <c r="B44" s="143" t="s">
        <v>111</v>
      </c>
      <c r="C44" s="154" t="s">
        <v>112</v>
      </c>
      <c r="D44" s="97">
        <v>0</v>
      </c>
      <c r="E44" s="153">
        <f t="shared" si="9"/>
        <v>0</v>
      </c>
      <c r="F44" s="96">
        <v>2000000</v>
      </c>
      <c r="G44" s="111">
        <f t="shared" si="10"/>
        <v>2.0903665457738013E-3</v>
      </c>
      <c r="H44" s="96">
        <v>2000000</v>
      </c>
      <c r="I44" s="111">
        <f t="shared" si="11"/>
        <v>2.8133945715551742E-3</v>
      </c>
      <c r="J44" s="96">
        <v>0</v>
      </c>
      <c r="K44" s="97">
        <v>0</v>
      </c>
      <c r="L44" s="111">
        <f t="shared" si="12"/>
        <v>0</v>
      </c>
      <c r="M44" s="96">
        <f>H44-K44</f>
        <v>2000000</v>
      </c>
      <c r="N44" s="137">
        <f t="shared" si="13"/>
        <v>0</v>
      </c>
    </row>
    <row r="45" spans="1:15" s="37" customFormat="1" ht="11.25">
      <c r="A45" s="119"/>
      <c r="B45" s="143" t="s">
        <v>113</v>
      </c>
      <c r="C45" s="154" t="s">
        <v>114</v>
      </c>
      <c r="D45" s="97">
        <v>1476894</v>
      </c>
      <c r="E45" s="153">
        <f t="shared" si="9"/>
        <v>3.0419191746693238E-3</v>
      </c>
      <c r="F45" s="96">
        <v>0</v>
      </c>
      <c r="G45" s="111">
        <f t="shared" si="10"/>
        <v>0</v>
      </c>
      <c r="H45" s="96">
        <v>0</v>
      </c>
      <c r="I45" s="111">
        <f t="shared" si="11"/>
        <v>0</v>
      </c>
      <c r="J45" s="96">
        <v>0</v>
      </c>
      <c r="K45" s="97">
        <v>0</v>
      </c>
      <c r="L45" s="111">
        <f t="shared" si="12"/>
        <v>0</v>
      </c>
      <c r="M45" s="96"/>
      <c r="N45" s="137">
        <v>0</v>
      </c>
      <c r="O45" s="141"/>
    </row>
    <row r="46" spans="1:15" s="37" customFormat="1" ht="11.25">
      <c r="A46" s="119"/>
      <c r="B46" s="143" t="s">
        <v>115</v>
      </c>
      <c r="C46" s="154" t="s">
        <v>116</v>
      </c>
      <c r="D46" s="97">
        <v>0</v>
      </c>
      <c r="E46" s="153">
        <f t="shared" si="9"/>
        <v>0</v>
      </c>
      <c r="F46" s="96">
        <v>54045000</v>
      </c>
      <c r="G46" s="111">
        <f t="shared" si="10"/>
        <v>5.6486929983172549E-2</v>
      </c>
      <c r="H46" s="96">
        <v>24045000</v>
      </c>
      <c r="I46" s="111">
        <f t="shared" si="11"/>
        <v>3.3824036236522081E-2</v>
      </c>
      <c r="J46" s="96">
        <f>H46-F46</f>
        <v>-30000000</v>
      </c>
      <c r="K46" s="97">
        <v>0</v>
      </c>
      <c r="L46" s="111">
        <f t="shared" si="12"/>
        <v>0</v>
      </c>
      <c r="M46" s="96">
        <f>H46-K46</f>
        <v>24045000</v>
      </c>
      <c r="N46" s="137">
        <f t="shared" si="13"/>
        <v>0</v>
      </c>
    </row>
    <row r="47" spans="1:15" s="37" customFormat="1" ht="22.5">
      <c r="A47" s="119"/>
      <c r="B47" s="143" t="s">
        <v>117</v>
      </c>
      <c r="C47" s="154" t="s">
        <v>118</v>
      </c>
      <c r="D47" s="97">
        <v>0</v>
      </c>
      <c r="E47" s="153">
        <f t="shared" si="9"/>
        <v>0</v>
      </c>
      <c r="F47" s="96">
        <v>500000</v>
      </c>
      <c r="G47" s="111">
        <f t="shared" si="10"/>
        <v>5.2259163644345033E-4</v>
      </c>
      <c r="H47" s="96">
        <v>13500000</v>
      </c>
      <c r="I47" s="111">
        <f t="shared" si="11"/>
        <v>1.8990413357997424E-2</v>
      </c>
      <c r="J47" s="96">
        <f>H47-F47</f>
        <v>13000000</v>
      </c>
      <c r="K47" s="97">
        <v>9913955</v>
      </c>
      <c r="L47" s="111">
        <f t="shared" si="12"/>
        <v>1.7006202483870927E-2</v>
      </c>
      <c r="M47" s="96">
        <f t="shared" ref="M47:M56" si="14">H47-K47</f>
        <v>3586045</v>
      </c>
      <c r="N47" s="137">
        <f t="shared" si="13"/>
        <v>0.73436703703703698</v>
      </c>
    </row>
    <row r="48" spans="1:15" s="37" customFormat="1" ht="11.25">
      <c r="A48" s="119"/>
      <c r="B48" s="143" t="s">
        <v>119</v>
      </c>
      <c r="C48" s="154" t="s">
        <v>120</v>
      </c>
      <c r="D48" s="97">
        <v>0</v>
      </c>
      <c r="E48" s="153">
        <f t="shared" si="9"/>
        <v>0</v>
      </c>
      <c r="F48" s="96">
        <v>3500000</v>
      </c>
      <c r="G48" s="111">
        <f t="shared" si="10"/>
        <v>3.6581414551041525E-3</v>
      </c>
      <c r="H48" s="96">
        <v>700000</v>
      </c>
      <c r="I48" s="111">
        <f t="shared" si="11"/>
        <v>9.84688100044311E-4</v>
      </c>
      <c r="J48" s="96">
        <f t="shared" ref="J48:J55" si="15">H48-F48</f>
        <v>-2800000</v>
      </c>
      <c r="K48" s="97">
        <v>0</v>
      </c>
      <c r="L48" s="111">
        <f t="shared" si="12"/>
        <v>0</v>
      </c>
      <c r="M48" s="96">
        <f>H48-K48</f>
        <v>700000</v>
      </c>
      <c r="N48" s="137">
        <f t="shared" si="13"/>
        <v>0</v>
      </c>
    </row>
    <row r="49" spans="1:14" s="37" customFormat="1" ht="11.25">
      <c r="A49" s="119"/>
      <c r="B49" s="143" t="s">
        <v>121</v>
      </c>
      <c r="C49" s="154" t="s">
        <v>122</v>
      </c>
      <c r="D49" s="97">
        <v>0</v>
      </c>
      <c r="E49" s="153">
        <f t="shared" si="9"/>
        <v>0</v>
      </c>
      <c r="F49" s="96">
        <v>1000000</v>
      </c>
      <c r="G49" s="111">
        <f t="shared" si="10"/>
        <v>1.0451832728869007E-3</v>
      </c>
      <c r="H49" s="96">
        <v>0</v>
      </c>
      <c r="I49" s="111">
        <f t="shared" si="11"/>
        <v>0</v>
      </c>
      <c r="J49" s="96">
        <f t="shared" si="15"/>
        <v>-1000000</v>
      </c>
      <c r="K49" s="97">
        <v>0</v>
      </c>
      <c r="L49" s="111">
        <f t="shared" si="12"/>
        <v>0</v>
      </c>
      <c r="M49" s="96">
        <f t="shared" si="14"/>
        <v>0</v>
      </c>
      <c r="N49" s="137">
        <v>0</v>
      </c>
    </row>
    <row r="50" spans="1:14" s="37" customFormat="1" ht="11.25">
      <c r="A50" s="119"/>
      <c r="B50" s="143" t="s">
        <v>123</v>
      </c>
      <c r="C50" s="154" t="s">
        <v>124</v>
      </c>
      <c r="D50" s="97">
        <v>323187</v>
      </c>
      <c r="E50" s="153">
        <f t="shared" si="9"/>
        <v>6.6565964267161675E-4</v>
      </c>
      <c r="F50" s="96">
        <v>6125000</v>
      </c>
      <c r="G50" s="111">
        <f t="shared" si="10"/>
        <v>6.4017475464322668E-3</v>
      </c>
      <c r="H50" s="96">
        <v>445000</v>
      </c>
      <c r="I50" s="111">
        <f t="shared" si="11"/>
        <v>6.2598029217102624E-4</v>
      </c>
      <c r="J50" s="96">
        <f t="shared" si="15"/>
        <v>-5680000</v>
      </c>
      <c r="K50" s="97">
        <v>441898</v>
      </c>
      <c r="L50" s="111">
        <f t="shared" si="12"/>
        <v>7.5802309625347245E-4</v>
      </c>
      <c r="M50" s="96">
        <f t="shared" si="14"/>
        <v>3102</v>
      </c>
      <c r="N50" s="137">
        <f t="shared" si="13"/>
        <v>0.9930292134831461</v>
      </c>
    </row>
    <row r="51" spans="1:14" s="37" customFormat="1" ht="22.5">
      <c r="A51" s="119"/>
      <c r="B51" s="143" t="s">
        <v>125</v>
      </c>
      <c r="C51" s="154" t="s">
        <v>126</v>
      </c>
      <c r="D51" s="97">
        <v>6000000</v>
      </c>
      <c r="E51" s="153">
        <f t="shared" si="9"/>
        <v>1.2358039946005565E-2</v>
      </c>
      <c r="F51" s="96">
        <v>0</v>
      </c>
      <c r="G51" s="111">
        <f t="shared" si="10"/>
        <v>0</v>
      </c>
      <c r="H51" s="96">
        <v>0</v>
      </c>
      <c r="I51" s="111">
        <f t="shared" si="11"/>
        <v>0</v>
      </c>
      <c r="J51" s="96">
        <f t="shared" si="15"/>
        <v>0</v>
      </c>
      <c r="K51" s="97">
        <v>0</v>
      </c>
      <c r="L51" s="111">
        <f t="shared" si="12"/>
        <v>0</v>
      </c>
      <c r="M51" s="96">
        <f t="shared" si="14"/>
        <v>0</v>
      </c>
      <c r="N51" s="137">
        <v>0</v>
      </c>
    </row>
    <row r="52" spans="1:14" s="37" customFormat="1" ht="11.25">
      <c r="A52" s="119"/>
      <c r="B52" s="143" t="s">
        <v>127</v>
      </c>
      <c r="C52" s="154" t="s">
        <v>128</v>
      </c>
      <c r="D52" s="97">
        <v>217479</v>
      </c>
      <c r="E52" s="153">
        <f t="shared" si="9"/>
        <v>4.4793569490289071E-4</v>
      </c>
      <c r="F52" s="96">
        <v>3000000</v>
      </c>
      <c r="G52" s="111">
        <f t="shared" si="10"/>
        <v>3.1355498186607022E-3</v>
      </c>
      <c r="H52" s="96">
        <v>3000000</v>
      </c>
      <c r="I52" s="111">
        <f t="shared" si="11"/>
        <v>4.2200918573327617E-3</v>
      </c>
      <c r="J52" s="96">
        <f t="shared" si="15"/>
        <v>0</v>
      </c>
      <c r="K52" s="97">
        <v>224287</v>
      </c>
      <c r="L52" s="111">
        <f t="shared" si="12"/>
        <v>3.8473748735998485E-4</v>
      </c>
      <c r="M52" s="96">
        <f t="shared" si="14"/>
        <v>2775713</v>
      </c>
      <c r="N52" s="137">
        <f t="shared" si="13"/>
        <v>7.4762333333333333E-2</v>
      </c>
    </row>
    <row r="53" spans="1:14" s="37" customFormat="1" ht="22.5">
      <c r="A53" s="119"/>
      <c r="B53" s="143" t="s">
        <v>129</v>
      </c>
      <c r="C53" s="154" t="s">
        <v>130</v>
      </c>
      <c r="D53" s="97">
        <v>10915836</v>
      </c>
      <c r="E53" s="153">
        <f t="shared" si="9"/>
        <v>2.2483056222007601E-2</v>
      </c>
      <c r="F53" s="96">
        <v>7000000</v>
      </c>
      <c r="G53" s="111">
        <f t="shared" si="10"/>
        <v>7.3162829102083049E-3</v>
      </c>
      <c r="H53" s="96">
        <v>4000000</v>
      </c>
      <c r="I53" s="111">
        <f t="shared" si="11"/>
        <v>5.6267891431103483E-3</v>
      </c>
      <c r="J53" s="96">
        <f t="shared" si="15"/>
        <v>-3000000</v>
      </c>
      <c r="K53" s="97">
        <v>3128798</v>
      </c>
      <c r="L53" s="111">
        <f t="shared" si="12"/>
        <v>5.3670782567734462E-3</v>
      </c>
      <c r="M53" s="96">
        <f t="shared" si="14"/>
        <v>871202</v>
      </c>
      <c r="N53" s="137">
        <f t="shared" si="13"/>
        <v>0.78219950000000005</v>
      </c>
    </row>
    <row r="54" spans="1:14" s="37" customFormat="1" ht="11.25">
      <c r="A54" s="119"/>
      <c r="B54" s="143" t="s">
        <v>131</v>
      </c>
      <c r="C54" s="154" t="s">
        <v>132</v>
      </c>
      <c r="D54" s="97">
        <v>23585204</v>
      </c>
      <c r="E54" s="153">
        <f t="shared" si="9"/>
        <v>4.8577815527781704E-2</v>
      </c>
      <c r="F54" s="96">
        <v>4800000</v>
      </c>
      <c r="G54" s="111">
        <f t="shared" si="10"/>
        <v>5.0168797098571237E-3</v>
      </c>
      <c r="H54" s="96">
        <v>2500000</v>
      </c>
      <c r="I54" s="111">
        <f t="shared" si="11"/>
        <v>3.5167432144439679E-3</v>
      </c>
      <c r="J54" s="96">
        <f t="shared" si="15"/>
        <v>-2300000</v>
      </c>
      <c r="K54" s="97">
        <v>2377937</v>
      </c>
      <c r="L54" s="111">
        <f t="shared" si="12"/>
        <v>4.0790661361574249E-3</v>
      </c>
      <c r="M54" s="96">
        <f t="shared" si="14"/>
        <v>122063</v>
      </c>
      <c r="N54" s="137">
        <f t="shared" si="13"/>
        <v>0.95117479999999999</v>
      </c>
    </row>
    <row r="55" spans="1:14" s="37" customFormat="1" ht="22.5">
      <c r="A55" s="119"/>
      <c r="B55" s="143" t="s">
        <v>133</v>
      </c>
      <c r="C55" s="154" t="s">
        <v>134</v>
      </c>
      <c r="D55" s="97">
        <v>10204085</v>
      </c>
      <c r="E55" s="153">
        <f t="shared" si="9"/>
        <v>2.1017081673739366E-2</v>
      </c>
      <c r="F55" s="96">
        <v>8030000</v>
      </c>
      <c r="G55" s="111">
        <f t="shared" si="10"/>
        <v>8.3928216812818122E-3</v>
      </c>
      <c r="H55" s="96">
        <v>5030000</v>
      </c>
      <c r="I55" s="111">
        <f t="shared" si="11"/>
        <v>7.0756873474612627E-3</v>
      </c>
      <c r="J55" s="96">
        <f t="shared" si="15"/>
        <v>-3000000</v>
      </c>
      <c r="K55" s="97">
        <v>2125954</v>
      </c>
      <c r="L55" s="111">
        <f t="shared" si="12"/>
        <v>3.6468194777357103E-3</v>
      </c>
      <c r="M55" s="96">
        <f t="shared" si="14"/>
        <v>2904046</v>
      </c>
      <c r="N55" s="137">
        <f t="shared" si="13"/>
        <v>0.42265487077534791</v>
      </c>
    </row>
    <row r="56" spans="1:14" s="37" customFormat="1" ht="11.25">
      <c r="A56" s="119"/>
      <c r="B56" s="143" t="s">
        <v>135</v>
      </c>
      <c r="C56" s="154" t="s">
        <v>136</v>
      </c>
      <c r="D56" s="97">
        <v>4052713</v>
      </c>
      <c r="E56" s="153">
        <f t="shared" si="9"/>
        <v>8.3472648572826755E-3</v>
      </c>
      <c r="F56" s="96">
        <v>0</v>
      </c>
      <c r="G56" s="111">
        <f t="shared" si="10"/>
        <v>0</v>
      </c>
      <c r="H56" s="96">
        <v>0</v>
      </c>
      <c r="I56" s="111">
        <f t="shared" si="11"/>
        <v>0</v>
      </c>
      <c r="J56" s="96">
        <v>0</v>
      </c>
      <c r="K56" s="97">
        <v>0</v>
      </c>
      <c r="L56" s="111">
        <f t="shared" si="12"/>
        <v>0</v>
      </c>
      <c r="M56" s="96">
        <f t="shared" si="14"/>
        <v>0</v>
      </c>
      <c r="N56" s="137">
        <v>0</v>
      </c>
    </row>
    <row r="57" spans="1:14" s="37" customFormat="1" ht="22.5">
      <c r="A57" s="119"/>
      <c r="B57" s="143"/>
      <c r="C57" s="155" t="s">
        <v>54</v>
      </c>
      <c r="D57" s="140">
        <v>56775398</v>
      </c>
      <c r="E57" s="153">
        <f t="shared" si="9"/>
        <v>0.11693877273906074</v>
      </c>
      <c r="F57" s="100">
        <f>SUM(F44:F56)</f>
        <v>90000000</v>
      </c>
      <c r="G57" s="111">
        <f t="shared" si="10"/>
        <v>9.4066494559821065E-2</v>
      </c>
      <c r="H57" s="100">
        <f>SUM(H44:H56)</f>
        <v>55220000</v>
      </c>
      <c r="I57" s="111">
        <f t="shared" si="11"/>
        <v>7.7677824120638353E-2</v>
      </c>
      <c r="J57" s="100">
        <f>SUM(J44:J56)</f>
        <v>-34780000</v>
      </c>
      <c r="K57" s="140">
        <f>SUM(K44:K56)</f>
        <v>18212829</v>
      </c>
      <c r="L57" s="111">
        <f t="shared" si="12"/>
        <v>3.1241926938150966E-2</v>
      </c>
      <c r="M57" s="100">
        <f>H57-K57</f>
        <v>37007171</v>
      </c>
      <c r="N57" s="137">
        <f t="shared" si="13"/>
        <v>0.32982305324157912</v>
      </c>
    </row>
    <row r="58" spans="1:14" s="37" customFormat="1" ht="11.25">
      <c r="A58" s="119"/>
      <c r="B58" s="143" t="s">
        <v>64</v>
      </c>
      <c r="C58" s="154" t="s">
        <v>65</v>
      </c>
      <c r="D58" s="97"/>
      <c r="E58" s="153"/>
      <c r="F58" s="96"/>
      <c r="G58" s="111"/>
      <c r="H58" s="96"/>
      <c r="I58" s="111"/>
      <c r="J58" s="96"/>
      <c r="K58" s="97"/>
      <c r="L58" s="111"/>
      <c r="M58" s="96"/>
      <c r="N58" s="137"/>
    </row>
    <row r="59" spans="1:14" s="37" customFormat="1" ht="11.25">
      <c r="A59" s="119"/>
      <c r="B59" s="143" t="s">
        <v>137</v>
      </c>
      <c r="C59" s="154" t="s">
        <v>138</v>
      </c>
      <c r="D59" s="97">
        <v>0</v>
      </c>
      <c r="E59" s="153">
        <f t="shared" si="9"/>
        <v>0</v>
      </c>
      <c r="F59" s="96">
        <v>0</v>
      </c>
      <c r="G59" s="111">
        <f t="shared" si="10"/>
        <v>0</v>
      </c>
      <c r="H59" s="96">
        <v>500000</v>
      </c>
      <c r="I59" s="111">
        <f t="shared" si="11"/>
        <v>7.0334864288879354E-4</v>
      </c>
      <c r="J59" s="96">
        <f t="shared" ref="J59:J60" si="16">H59-F59</f>
        <v>500000</v>
      </c>
      <c r="K59" s="96">
        <v>0</v>
      </c>
      <c r="L59" s="111">
        <f t="shared" si="12"/>
        <v>0</v>
      </c>
      <c r="M59" s="96">
        <v>0</v>
      </c>
      <c r="N59" s="137">
        <f t="shared" si="13"/>
        <v>0</v>
      </c>
    </row>
    <row r="60" spans="1:14" s="37" customFormat="1" ht="22.5">
      <c r="A60" s="119"/>
      <c r="B60" s="143" t="s">
        <v>139</v>
      </c>
      <c r="C60" s="154" t="s">
        <v>140</v>
      </c>
      <c r="D60" s="97">
        <v>2200</v>
      </c>
      <c r="E60" s="153">
        <f t="shared" si="9"/>
        <v>4.5312813135353735E-6</v>
      </c>
      <c r="F60" s="96">
        <v>0</v>
      </c>
      <c r="G60" s="111">
        <f t="shared" si="10"/>
        <v>0</v>
      </c>
      <c r="H60" s="96">
        <v>3300</v>
      </c>
      <c r="I60" s="111">
        <f t="shared" si="11"/>
        <v>4.6421010430660377E-6</v>
      </c>
      <c r="J60" s="96">
        <f t="shared" si="16"/>
        <v>3300</v>
      </c>
      <c r="K60" s="96">
        <v>3600</v>
      </c>
      <c r="L60" s="111">
        <f t="shared" si="12"/>
        <v>6.1753688555107765E-6</v>
      </c>
      <c r="M60" s="96">
        <f t="shared" ref="M60:M81" si="17">H60-K60</f>
        <v>-300</v>
      </c>
      <c r="N60" s="137">
        <f t="shared" si="13"/>
        <v>1.0909090909090908</v>
      </c>
    </row>
    <row r="61" spans="1:14" s="37" customFormat="1" ht="11.25">
      <c r="A61" s="119"/>
      <c r="B61" s="143" t="s">
        <v>115</v>
      </c>
      <c r="C61" s="154" t="s">
        <v>116</v>
      </c>
      <c r="D61" s="97">
        <v>0</v>
      </c>
      <c r="E61" s="153">
        <f t="shared" si="9"/>
        <v>0</v>
      </c>
      <c r="F61" s="96">
        <v>60000000</v>
      </c>
      <c r="G61" s="111">
        <f t="shared" si="10"/>
        <v>6.2710996373214048E-2</v>
      </c>
      <c r="H61" s="96">
        <v>9000000</v>
      </c>
      <c r="I61" s="111">
        <f t="shared" si="11"/>
        <v>1.2660275571998284E-2</v>
      </c>
      <c r="J61" s="96">
        <f>H61-F61</f>
        <v>-51000000</v>
      </c>
      <c r="K61" s="97">
        <v>7948400</v>
      </c>
      <c r="L61" s="111">
        <f t="shared" si="12"/>
        <v>1.3634528280872736E-2</v>
      </c>
      <c r="M61" s="96">
        <f>H61-K61</f>
        <v>1051600</v>
      </c>
      <c r="N61" s="137">
        <f t="shared" si="13"/>
        <v>0.88315555555555558</v>
      </c>
    </row>
    <row r="62" spans="1:14" s="37" customFormat="1" ht="11.25">
      <c r="A62" s="119"/>
      <c r="B62" s="143" t="s">
        <v>141</v>
      </c>
      <c r="C62" s="154" t="s">
        <v>142</v>
      </c>
      <c r="D62" s="97">
        <v>507240</v>
      </c>
      <c r="E62" s="153">
        <f t="shared" si="9"/>
        <v>1.0447486970353104E-3</v>
      </c>
      <c r="F62" s="96">
        <v>0</v>
      </c>
      <c r="G62" s="111">
        <f t="shared" si="10"/>
        <v>0</v>
      </c>
      <c r="H62" s="96">
        <v>0</v>
      </c>
      <c r="I62" s="111">
        <f t="shared" si="11"/>
        <v>0</v>
      </c>
      <c r="J62" s="96">
        <f t="shared" ref="J62:J63" si="18">H62-F62</f>
        <v>0</v>
      </c>
      <c r="K62" s="97">
        <v>0</v>
      </c>
      <c r="L62" s="111">
        <f t="shared" si="12"/>
        <v>0</v>
      </c>
      <c r="M62" s="96">
        <f t="shared" si="17"/>
        <v>0</v>
      </c>
      <c r="N62" s="137">
        <v>0</v>
      </c>
    </row>
    <row r="63" spans="1:14" s="37" customFormat="1" ht="11.25">
      <c r="A63" s="119"/>
      <c r="B63" s="143" t="s">
        <v>143</v>
      </c>
      <c r="C63" s="154" t="s">
        <v>144</v>
      </c>
      <c r="D63" s="97">
        <v>0</v>
      </c>
      <c r="E63" s="153">
        <f t="shared" si="9"/>
        <v>0</v>
      </c>
      <c r="F63" s="96">
        <v>30000000</v>
      </c>
      <c r="G63" s="111">
        <f t="shared" si="10"/>
        <v>3.1355498186607024E-2</v>
      </c>
      <c r="H63" s="96">
        <v>10000000</v>
      </c>
      <c r="I63" s="111">
        <f t="shared" si="11"/>
        <v>1.4066972857775872E-2</v>
      </c>
      <c r="J63" s="96">
        <f t="shared" si="18"/>
        <v>-20000000</v>
      </c>
      <c r="K63" s="97">
        <v>25716740</v>
      </c>
      <c r="L63" s="111">
        <f t="shared" si="12"/>
        <v>4.4113987572574502E-2</v>
      </c>
      <c r="M63" s="96">
        <f t="shared" si="17"/>
        <v>-15716740</v>
      </c>
      <c r="N63" s="137">
        <f t="shared" si="13"/>
        <v>2.5716739999999998</v>
      </c>
    </row>
    <row r="64" spans="1:14" s="37" customFormat="1" ht="22.5">
      <c r="A64" s="119"/>
      <c r="B64" s="143" t="s">
        <v>117</v>
      </c>
      <c r="C64" s="154" t="s">
        <v>118</v>
      </c>
      <c r="D64" s="97">
        <v>0</v>
      </c>
      <c r="E64" s="153">
        <f t="shared" si="9"/>
        <v>0</v>
      </c>
      <c r="F64" s="96">
        <v>50000000</v>
      </c>
      <c r="G64" s="111">
        <f t="shared" si="10"/>
        <v>5.2259163644345033E-2</v>
      </c>
      <c r="H64" s="96">
        <v>20000000</v>
      </c>
      <c r="I64" s="111">
        <f t="shared" si="11"/>
        <v>2.8133945715551743E-2</v>
      </c>
      <c r="J64" s="96">
        <f>H64-F64</f>
        <v>-30000000</v>
      </c>
      <c r="K64" s="97">
        <v>0</v>
      </c>
      <c r="L64" s="111">
        <f t="shared" si="12"/>
        <v>0</v>
      </c>
      <c r="M64" s="96">
        <f t="shared" si="17"/>
        <v>20000000</v>
      </c>
      <c r="N64" s="137">
        <f t="shared" si="13"/>
        <v>0</v>
      </c>
    </row>
    <row r="65" spans="1:14" s="37" customFormat="1" ht="11.25">
      <c r="A65" s="119"/>
      <c r="B65" s="143" t="s">
        <v>119</v>
      </c>
      <c r="C65" s="154" t="s">
        <v>120</v>
      </c>
      <c r="D65" s="97">
        <v>0</v>
      </c>
      <c r="E65" s="153">
        <f t="shared" si="9"/>
        <v>0</v>
      </c>
      <c r="F65" s="96">
        <v>30000000</v>
      </c>
      <c r="G65" s="111">
        <f t="shared" si="10"/>
        <v>3.1355498186607024E-2</v>
      </c>
      <c r="H65" s="96">
        <v>0</v>
      </c>
      <c r="I65" s="111">
        <f t="shared" si="11"/>
        <v>0</v>
      </c>
      <c r="J65" s="96">
        <f>H65-F65</f>
        <v>-30000000</v>
      </c>
      <c r="K65" s="97">
        <v>0</v>
      </c>
      <c r="L65" s="111">
        <f t="shared" si="12"/>
        <v>0</v>
      </c>
      <c r="M65" s="96">
        <f t="shared" si="17"/>
        <v>0</v>
      </c>
      <c r="N65" s="137">
        <v>0</v>
      </c>
    </row>
    <row r="66" spans="1:14" s="37" customFormat="1" ht="11.25">
      <c r="A66" s="119"/>
      <c r="B66" s="143" t="s">
        <v>121</v>
      </c>
      <c r="C66" s="154" t="s">
        <v>122</v>
      </c>
      <c r="D66" s="97">
        <v>0</v>
      </c>
      <c r="E66" s="153">
        <f t="shared" si="9"/>
        <v>0</v>
      </c>
      <c r="F66" s="96">
        <v>8000000</v>
      </c>
      <c r="G66" s="111">
        <f t="shared" si="10"/>
        <v>8.3614661830952054E-3</v>
      </c>
      <c r="H66" s="96">
        <v>4000000</v>
      </c>
      <c r="I66" s="111">
        <f t="shared" si="11"/>
        <v>5.6267891431103483E-3</v>
      </c>
      <c r="J66" s="96">
        <f t="shared" ref="J66:J81" si="19">H66-F66</f>
        <v>-4000000</v>
      </c>
      <c r="K66" s="97">
        <v>233794</v>
      </c>
      <c r="L66" s="111">
        <f t="shared" si="12"/>
        <v>4.0104560727924625E-4</v>
      </c>
      <c r="M66" s="96">
        <f>H66-K66</f>
        <v>3766206</v>
      </c>
      <c r="N66" s="137">
        <f t="shared" si="13"/>
        <v>5.84485E-2</v>
      </c>
    </row>
    <row r="67" spans="1:14" s="37" customFormat="1" ht="11.25">
      <c r="A67" s="119"/>
      <c r="B67" s="143" t="s">
        <v>145</v>
      </c>
      <c r="C67" s="154" t="s">
        <v>146</v>
      </c>
      <c r="D67" s="97">
        <v>3600</v>
      </c>
      <c r="E67" s="153">
        <f t="shared" si="9"/>
        <v>7.414823967603339E-6</v>
      </c>
      <c r="F67" s="96">
        <v>0</v>
      </c>
      <c r="G67" s="111">
        <f t="shared" si="10"/>
        <v>0</v>
      </c>
      <c r="H67" s="96">
        <v>3300</v>
      </c>
      <c r="I67" s="111">
        <f t="shared" si="11"/>
        <v>4.6421010430660377E-6</v>
      </c>
      <c r="J67" s="96">
        <f t="shared" si="19"/>
        <v>3300</v>
      </c>
      <c r="K67" s="97">
        <v>3300</v>
      </c>
      <c r="L67" s="111">
        <f t="shared" si="12"/>
        <v>5.6607547842182113E-6</v>
      </c>
      <c r="M67" s="96">
        <f>H67-K67</f>
        <v>0</v>
      </c>
      <c r="N67" s="137">
        <f t="shared" si="13"/>
        <v>1</v>
      </c>
    </row>
    <row r="68" spans="1:14" s="37" customFormat="1" ht="11.25">
      <c r="A68" s="119"/>
      <c r="B68" s="143" t="s">
        <v>147</v>
      </c>
      <c r="C68" s="154" t="s">
        <v>148</v>
      </c>
      <c r="D68" s="97">
        <v>3300</v>
      </c>
      <c r="E68" s="153">
        <f t="shared" si="9"/>
        <v>6.7969219703030607E-6</v>
      </c>
      <c r="F68" s="96">
        <v>0</v>
      </c>
      <c r="G68" s="111">
        <f t="shared" si="10"/>
        <v>0</v>
      </c>
      <c r="H68" s="96">
        <v>3300</v>
      </c>
      <c r="I68" s="111">
        <f t="shared" si="11"/>
        <v>4.6421010430660377E-6</v>
      </c>
      <c r="J68" s="96">
        <f t="shared" si="19"/>
        <v>3300</v>
      </c>
      <c r="K68" s="97">
        <v>3600</v>
      </c>
      <c r="L68" s="111">
        <f t="shared" si="12"/>
        <v>6.1753688555107765E-6</v>
      </c>
      <c r="M68" s="96">
        <f t="shared" ref="M68:M73" si="20">H68-K68</f>
        <v>-300</v>
      </c>
      <c r="N68" s="137">
        <f t="shared" si="13"/>
        <v>1.0909090909090908</v>
      </c>
    </row>
    <row r="69" spans="1:14" s="37" customFormat="1" ht="11.25">
      <c r="A69" s="119"/>
      <c r="B69" s="143" t="s">
        <v>149</v>
      </c>
      <c r="C69" s="154" t="s">
        <v>150</v>
      </c>
      <c r="D69" s="97">
        <v>189540</v>
      </c>
      <c r="E69" s="153">
        <f t="shared" si="9"/>
        <v>3.903904818943158E-4</v>
      </c>
      <c r="F69" s="96">
        <v>0</v>
      </c>
      <c r="G69" s="111">
        <f t="shared" si="10"/>
        <v>0</v>
      </c>
      <c r="H69" s="96">
        <v>3300</v>
      </c>
      <c r="I69" s="111">
        <f t="shared" si="11"/>
        <v>4.6421010430660377E-6</v>
      </c>
      <c r="J69" s="96">
        <f t="shared" si="19"/>
        <v>3300</v>
      </c>
      <c r="K69" s="97">
        <v>3600</v>
      </c>
      <c r="L69" s="111">
        <f t="shared" si="12"/>
        <v>6.1753688555107765E-6</v>
      </c>
      <c r="M69" s="96">
        <f t="shared" si="20"/>
        <v>-300</v>
      </c>
      <c r="N69" s="137">
        <f t="shared" si="13"/>
        <v>1.0909090909090908</v>
      </c>
    </row>
    <row r="70" spans="1:14" s="37" customFormat="1" ht="22.5">
      <c r="A70" s="119"/>
      <c r="B70" s="143" t="s">
        <v>151</v>
      </c>
      <c r="C70" s="154" t="s">
        <v>152</v>
      </c>
      <c r="D70" s="97">
        <v>0</v>
      </c>
      <c r="E70" s="153">
        <f t="shared" si="9"/>
        <v>0</v>
      </c>
      <c r="F70" s="96">
        <v>132000000</v>
      </c>
      <c r="G70" s="111">
        <f t="shared" si="10"/>
        <v>0.13796419202107091</v>
      </c>
      <c r="H70" s="96">
        <v>32000000</v>
      </c>
      <c r="I70" s="111">
        <f t="shared" si="11"/>
        <v>4.5014313144882787E-2</v>
      </c>
      <c r="J70" s="96">
        <f t="shared" si="19"/>
        <v>-100000000</v>
      </c>
      <c r="K70" s="97">
        <v>8382900</v>
      </c>
      <c r="L70" s="111">
        <f t="shared" si="12"/>
        <v>1.4379860994128135E-2</v>
      </c>
      <c r="M70" s="96">
        <f t="shared" si="20"/>
        <v>23617100</v>
      </c>
      <c r="N70" s="137">
        <f t="shared" si="13"/>
        <v>0.26196562499999998</v>
      </c>
    </row>
    <row r="71" spans="1:14" s="37" customFormat="1" ht="11.25">
      <c r="A71" s="119"/>
      <c r="B71" s="143" t="s">
        <v>123</v>
      </c>
      <c r="C71" s="154" t="s">
        <v>124</v>
      </c>
      <c r="D71" s="97">
        <v>0</v>
      </c>
      <c r="E71" s="153">
        <f t="shared" si="9"/>
        <v>0</v>
      </c>
      <c r="F71" s="96">
        <v>30000000</v>
      </c>
      <c r="G71" s="111">
        <f t="shared" si="10"/>
        <v>3.1355498186607024E-2</v>
      </c>
      <c r="H71" s="96">
        <v>10000000</v>
      </c>
      <c r="I71" s="111">
        <f t="shared" si="11"/>
        <v>1.4066972857775872E-2</v>
      </c>
      <c r="J71" s="96">
        <f t="shared" si="19"/>
        <v>-20000000</v>
      </c>
      <c r="K71" s="97">
        <v>0</v>
      </c>
      <c r="L71" s="111">
        <f t="shared" si="12"/>
        <v>0</v>
      </c>
      <c r="M71" s="96">
        <f t="shared" si="20"/>
        <v>10000000</v>
      </c>
      <c r="N71" s="137">
        <f t="shared" si="13"/>
        <v>0</v>
      </c>
    </row>
    <row r="72" spans="1:14" s="37" customFormat="1" ht="22.5">
      <c r="A72" s="119"/>
      <c r="B72" s="143" t="s">
        <v>125</v>
      </c>
      <c r="C72" s="154" t="s">
        <v>126</v>
      </c>
      <c r="D72" s="97">
        <v>9180230</v>
      </c>
      <c r="E72" s="153">
        <f t="shared" si="9"/>
        <v>1.890827484225311E-2</v>
      </c>
      <c r="F72" s="96">
        <v>0</v>
      </c>
      <c r="G72" s="111">
        <f t="shared" si="10"/>
        <v>0</v>
      </c>
      <c r="H72" s="96">
        <v>35000000</v>
      </c>
      <c r="I72" s="111">
        <f t="shared" si="11"/>
        <v>4.9234405002215549E-2</v>
      </c>
      <c r="J72" s="96">
        <f t="shared" si="19"/>
        <v>35000000</v>
      </c>
      <c r="K72" s="97">
        <v>11319290</v>
      </c>
      <c r="L72" s="111">
        <f t="shared" si="12"/>
        <v>1.941688637013738E-2</v>
      </c>
      <c r="M72" s="96">
        <f t="shared" si="20"/>
        <v>23680710</v>
      </c>
      <c r="N72" s="137">
        <f t="shared" si="13"/>
        <v>0.3234082857142857</v>
      </c>
    </row>
    <row r="73" spans="1:14" s="37" customFormat="1" ht="11.25">
      <c r="A73" s="119"/>
      <c r="B73" s="143" t="s">
        <v>127</v>
      </c>
      <c r="C73" s="154" t="s">
        <v>128</v>
      </c>
      <c r="D73" s="97">
        <v>1582620</v>
      </c>
      <c r="E73" s="153">
        <f t="shared" si="9"/>
        <v>3.2596801965578881E-3</v>
      </c>
      <c r="F73" s="96">
        <v>30000000</v>
      </c>
      <c r="G73" s="111">
        <f t="shared" si="10"/>
        <v>3.1355498186607024E-2</v>
      </c>
      <c r="H73" s="96">
        <v>2000000</v>
      </c>
      <c r="I73" s="111">
        <f t="shared" si="11"/>
        <v>2.8133945715551742E-3</v>
      </c>
      <c r="J73" s="96">
        <f t="shared" si="19"/>
        <v>-28000000</v>
      </c>
      <c r="K73" s="97">
        <v>2933030</v>
      </c>
      <c r="L73" s="111">
        <f t="shared" si="12"/>
        <v>5.0312616984107697E-3</v>
      </c>
      <c r="M73" s="96">
        <f t="shared" si="20"/>
        <v>-933030</v>
      </c>
      <c r="N73" s="137">
        <f t="shared" si="13"/>
        <v>1.466515</v>
      </c>
    </row>
    <row r="74" spans="1:14" s="37" customFormat="1" ht="11.25">
      <c r="A74" s="119"/>
      <c r="B74" s="143" t="s">
        <v>153</v>
      </c>
      <c r="C74" s="154" t="s">
        <v>154</v>
      </c>
      <c r="D74" s="97">
        <v>3600</v>
      </c>
      <c r="E74" s="153">
        <f t="shared" si="9"/>
        <v>7.414823967603339E-6</v>
      </c>
      <c r="F74" s="96">
        <v>0</v>
      </c>
      <c r="G74" s="111">
        <f t="shared" si="10"/>
        <v>0</v>
      </c>
      <c r="H74" s="96">
        <v>3300</v>
      </c>
      <c r="I74" s="111">
        <f t="shared" si="11"/>
        <v>4.6421010430660377E-6</v>
      </c>
      <c r="J74" s="96">
        <f t="shared" si="19"/>
        <v>3300</v>
      </c>
      <c r="K74" s="97">
        <v>3600</v>
      </c>
      <c r="L74" s="111">
        <f t="shared" si="12"/>
        <v>6.1753688555107765E-6</v>
      </c>
      <c r="M74" s="96">
        <f t="shared" si="17"/>
        <v>-300</v>
      </c>
      <c r="N74" s="137">
        <f t="shared" si="13"/>
        <v>1.0909090909090908</v>
      </c>
    </row>
    <row r="75" spans="1:14" s="37" customFormat="1" ht="22.5">
      <c r="A75" s="119"/>
      <c r="B75" s="143" t="s">
        <v>155</v>
      </c>
      <c r="C75" s="154" t="s">
        <v>156</v>
      </c>
      <c r="D75" s="97">
        <v>3600</v>
      </c>
      <c r="E75" s="153">
        <f t="shared" si="9"/>
        <v>7.414823967603339E-6</v>
      </c>
      <c r="F75" s="96">
        <v>0</v>
      </c>
      <c r="G75" s="111">
        <f t="shared" si="10"/>
        <v>0</v>
      </c>
      <c r="H75" s="96">
        <v>3300</v>
      </c>
      <c r="I75" s="111">
        <f t="shared" si="11"/>
        <v>4.6421010430660377E-6</v>
      </c>
      <c r="J75" s="96">
        <f t="shared" si="19"/>
        <v>3300</v>
      </c>
      <c r="K75" s="97">
        <v>3600</v>
      </c>
      <c r="L75" s="111">
        <f t="shared" si="12"/>
        <v>6.1753688555107765E-6</v>
      </c>
      <c r="M75" s="96">
        <f t="shared" si="17"/>
        <v>-300</v>
      </c>
      <c r="N75" s="137">
        <f t="shared" si="13"/>
        <v>1.0909090909090908</v>
      </c>
    </row>
    <row r="76" spans="1:14" s="37" customFormat="1" ht="22.5">
      <c r="A76" s="119"/>
      <c r="B76" s="143" t="s">
        <v>157</v>
      </c>
      <c r="C76" s="154" t="s">
        <v>158</v>
      </c>
      <c r="D76" s="97">
        <v>3600</v>
      </c>
      <c r="E76" s="153">
        <f t="shared" si="9"/>
        <v>7.414823967603339E-6</v>
      </c>
      <c r="F76" s="96">
        <v>0</v>
      </c>
      <c r="G76" s="111">
        <f t="shared" si="10"/>
        <v>0</v>
      </c>
      <c r="H76" s="96">
        <v>3300</v>
      </c>
      <c r="I76" s="111">
        <f t="shared" si="11"/>
        <v>4.6421010430660377E-6</v>
      </c>
      <c r="J76" s="96">
        <f>H76-F76</f>
        <v>3300</v>
      </c>
      <c r="K76" s="97">
        <v>3600</v>
      </c>
      <c r="L76" s="111">
        <f t="shared" si="12"/>
        <v>6.1753688555107765E-6</v>
      </c>
      <c r="M76" s="96">
        <f t="shared" si="17"/>
        <v>-300</v>
      </c>
      <c r="N76" s="137">
        <f t="shared" si="13"/>
        <v>1.0909090909090908</v>
      </c>
    </row>
    <row r="77" spans="1:14" s="37" customFormat="1" ht="11.25">
      <c r="A77" s="119"/>
      <c r="B77" s="143" t="s">
        <v>131</v>
      </c>
      <c r="C77" s="154" t="s">
        <v>132</v>
      </c>
      <c r="D77" s="97">
        <v>0</v>
      </c>
      <c r="E77" s="153">
        <f t="shared" si="9"/>
        <v>0</v>
      </c>
      <c r="F77" s="96">
        <v>20000000</v>
      </c>
      <c r="G77" s="111">
        <f t="shared" si="10"/>
        <v>2.0903665457738016E-2</v>
      </c>
      <c r="H77" s="96">
        <v>20000000</v>
      </c>
      <c r="I77" s="111">
        <f t="shared" si="11"/>
        <v>2.8133945715551743E-2</v>
      </c>
      <c r="J77" s="96">
        <f>H77-F77</f>
        <v>0</v>
      </c>
      <c r="K77" s="97">
        <v>18679890</v>
      </c>
      <c r="L77" s="111">
        <f t="shared" si="12"/>
        <v>3.204311414732422E-2</v>
      </c>
      <c r="M77" s="96">
        <f t="shared" si="17"/>
        <v>1320110</v>
      </c>
      <c r="N77" s="137">
        <f t="shared" si="13"/>
        <v>0.93399449999999995</v>
      </c>
    </row>
    <row r="78" spans="1:14" s="37" customFormat="1" ht="11.25">
      <c r="A78" s="119"/>
      <c r="B78" s="143" t="s">
        <v>159</v>
      </c>
      <c r="C78" s="154" t="s">
        <v>160</v>
      </c>
      <c r="D78" s="97">
        <v>3406220</v>
      </c>
      <c r="E78" s="153">
        <f t="shared" si="9"/>
        <v>7.015700470813846E-3</v>
      </c>
      <c r="F78" s="96">
        <v>0</v>
      </c>
      <c r="G78" s="111">
        <f t="shared" si="10"/>
        <v>0</v>
      </c>
      <c r="H78" s="96">
        <v>30000000</v>
      </c>
      <c r="I78" s="111">
        <f t="shared" si="11"/>
        <v>4.2200918573327612E-2</v>
      </c>
      <c r="J78" s="96">
        <f t="shared" si="19"/>
        <v>30000000</v>
      </c>
      <c r="K78" s="97">
        <v>23733720</v>
      </c>
      <c r="L78" s="111">
        <f t="shared" si="12"/>
        <v>4.0712354253725894E-2</v>
      </c>
      <c r="M78" s="96">
        <f t="shared" si="17"/>
        <v>6266280</v>
      </c>
      <c r="N78" s="137">
        <f t="shared" si="13"/>
        <v>0.79112400000000005</v>
      </c>
    </row>
    <row r="79" spans="1:14" s="37" customFormat="1" ht="11.25">
      <c r="A79" s="119"/>
      <c r="B79" s="143" t="s">
        <v>161</v>
      </c>
      <c r="C79" s="154" t="s">
        <v>162</v>
      </c>
      <c r="D79" s="97">
        <v>0</v>
      </c>
      <c r="E79" s="153">
        <f t="shared" si="9"/>
        <v>0</v>
      </c>
      <c r="F79" s="96">
        <v>0</v>
      </c>
      <c r="G79" s="111">
        <f t="shared" si="10"/>
        <v>0</v>
      </c>
      <c r="H79" s="96">
        <v>40000000</v>
      </c>
      <c r="I79" s="111">
        <f t="shared" si="11"/>
        <v>5.6267891431103487E-2</v>
      </c>
      <c r="J79" s="96">
        <f t="shared" si="19"/>
        <v>40000000</v>
      </c>
      <c r="K79" s="97">
        <v>51980030</v>
      </c>
      <c r="L79" s="111">
        <f t="shared" si="12"/>
        <v>8.9165516214032167E-2</v>
      </c>
      <c r="M79" s="96">
        <f t="shared" si="17"/>
        <v>-11980030</v>
      </c>
      <c r="N79" s="137">
        <f t="shared" si="13"/>
        <v>1.29950075</v>
      </c>
    </row>
    <row r="80" spans="1:14" s="37" customFormat="1" ht="23.45" customHeight="1">
      <c r="A80" s="119"/>
      <c r="B80" s="143" t="s">
        <v>163</v>
      </c>
      <c r="C80" s="154" t="s">
        <v>164</v>
      </c>
      <c r="D80" s="97">
        <v>0</v>
      </c>
      <c r="E80" s="153">
        <f t="shared" si="9"/>
        <v>0</v>
      </c>
      <c r="F80" s="96">
        <v>0</v>
      </c>
      <c r="G80" s="111">
        <f t="shared" si="10"/>
        <v>0</v>
      </c>
      <c r="H80" s="96">
        <v>2976900</v>
      </c>
      <c r="I80" s="111">
        <f t="shared" si="11"/>
        <v>4.1875971500312994E-3</v>
      </c>
      <c r="J80" s="96">
        <f t="shared" si="19"/>
        <v>2976900</v>
      </c>
      <c r="K80" s="97">
        <v>0</v>
      </c>
      <c r="L80" s="111">
        <f t="shared" si="12"/>
        <v>0</v>
      </c>
      <c r="M80" s="96">
        <f t="shared" si="17"/>
        <v>2976900</v>
      </c>
      <c r="N80" s="137">
        <f t="shared" si="13"/>
        <v>0</v>
      </c>
    </row>
    <row r="81" spans="1:15" s="37" customFormat="1" ht="11.25">
      <c r="A81" s="119"/>
      <c r="B81" s="143" t="s">
        <v>165</v>
      </c>
      <c r="C81" s="154" t="s">
        <v>166</v>
      </c>
      <c r="D81" s="97">
        <v>0</v>
      </c>
      <c r="E81" s="153">
        <f t="shared" si="9"/>
        <v>0</v>
      </c>
      <c r="F81" s="96">
        <v>0</v>
      </c>
      <c r="G81" s="111">
        <f t="shared" si="10"/>
        <v>0</v>
      </c>
      <c r="H81" s="96">
        <v>500000</v>
      </c>
      <c r="I81" s="111">
        <f t="shared" si="11"/>
        <v>7.0334864288879354E-4</v>
      </c>
      <c r="J81" s="96">
        <f t="shared" si="19"/>
        <v>500000</v>
      </c>
      <c r="K81" s="97">
        <v>0</v>
      </c>
      <c r="L81" s="111">
        <f t="shared" si="12"/>
        <v>0</v>
      </c>
      <c r="M81" s="96">
        <f t="shared" si="17"/>
        <v>500000</v>
      </c>
      <c r="N81" s="137">
        <f t="shared" si="13"/>
        <v>0</v>
      </c>
    </row>
    <row r="82" spans="1:15" s="37" customFormat="1" ht="11.25">
      <c r="A82" s="119"/>
      <c r="B82" s="143"/>
      <c r="C82" s="155" t="s">
        <v>55</v>
      </c>
      <c r="D82" s="140">
        <v>14885750</v>
      </c>
      <c r="E82" s="153">
        <f t="shared" si="9"/>
        <v>3.0659782187708724E-2</v>
      </c>
      <c r="F82" s="100">
        <f>SUM(F59:F81)</f>
        <v>390000000</v>
      </c>
      <c r="G82" s="111">
        <f t="shared" si="10"/>
        <v>0.4076214764258913</v>
      </c>
      <c r="H82" s="100">
        <f>SUM(H59:H81)</f>
        <v>216000000</v>
      </c>
      <c r="I82" s="111">
        <f t="shared" si="11"/>
        <v>0.30384661372795879</v>
      </c>
      <c r="J82" s="100">
        <f>SUM(J59:J81)</f>
        <v>-174000000</v>
      </c>
      <c r="K82" s="140">
        <f>SUM(K59:K81)</f>
        <v>150952694</v>
      </c>
      <c r="L82" s="111">
        <f t="shared" si="12"/>
        <v>0.25894126810640233</v>
      </c>
      <c r="M82" s="100">
        <f>H82-K82</f>
        <v>65047306</v>
      </c>
      <c r="N82" s="137">
        <f t="shared" si="13"/>
        <v>0.69885506481481485</v>
      </c>
      <c r="O82" s="142"/>
    </row>
    <row r="83" spans="1:15" s="161" customFormat="1" ht="16.5" customHeight="1">
      <c r="A83" s="156"/>
      <c r="B83" s="157"/>
      <c r="C83" s="152" t="s">
        <v>57</v>
      </c>
      <c r="D83" s="158">
        <v>485513886.19999999</v>
      </c>
      <c r="E83" s="153">
        <f t="shared" si="9"/>
        <v>1</v>
      </c>
      <c r="F83" s="159">
        <v>956770000</v>
      </c>
      <c r="G83" s="111">
        <f t="shared" si="10"/>
        <v>1</v>
      </c>
      <c r="H83" s="159">
        <v>710885000</v>
      </c>
      <c r="I83" s="111">
        <f t="shared" si="11"/>
        <v>1</v>
      </c>
      <c r="J83" s="159">
        <v>-245885000</v>
      </c>
      <c r="K83" s="158">
        <v>582961129</v>
      </c>
      <c r="L83" s="111">
        <f t="shared" si="12"/>
        <v>1</v>
      </c>
      <c r="M83" s="159">
        <v>127923871</v>
      </c>
      <c r="N83" s="149">
        <f t="shared" si="13"/>
        <v>0.82004983787813779</v>
      </c>
      <c r="O83" s="160"/>
    </row>
    <row r="84" spans="1:15" s="37" customFormat="1" ht="22.5">
      <c r="A84" s="119"/>
      <c r="B84" s="143"/>
      <c r="C84" s="152" t="s">
        <v>82</v>
      </c>
      <c r="D84" s="104">
        <v>6196691</v>
      </c>
      <c r="E84" s="82"/>
      <c r="F84" s="91"/>
      <c r="G84" s="91"/>
      <c r="H84" s="91"/>
      <c r="I84" s="111"/>
      <c r="J84" s="91"/>
      <c r="K84" s="104">
        <f>K85</f>
        <v>8394209</v>
      </c>
      <c r="L84" s="111"/>
      <c r="M84" s="91"/>
      <c r="N84" s="137"/>
    </row>
    <row r="85" spans="1:15" s="37" customFormat="1" ht="22.5">
      <c r="A85" s="119"/>
      <c r="B85" s="143"/>
      <c r="C85" s="152" t="s">
        <v>83</v>
      </c>
      <c r="D85" s="104">
        <v>6090891</v>
      </c>
      <c r="E85" s="82"/>
      <c r="F85" s="91"/>
      <c r="G85" s="91"/>
      <c r="H85" s="91"/>
      <c r="I85" s="111"/>
      <c r="J85" s="91"/>
      <c r="K85" s="104">
        <f>K87</f>
        <v>8394209</v>
      </c>
      <c r="L85" s="111"/>
      <c r="M85" s="91"/>
      <c r="N85" s="137"/>
    </row>
    <row r="86" spans="1:15" s="37" customFormat="1" ht="11.25">
      <c r="A86" s="119"/>
      <c r="B86" s="143" t="s">
        <v>64</v>
      </c>
      <c r="C86" s="154" t="s">
        <v>65</v>
      </c>
      <c r="D86" s="97"/>
      <c r="E86" s="59"/>
      <c r="F86" s="96"/>
      <c r="G86" s="96"/>
      <c r="H86" s="96"/>
      <c r="I86" s="111"/>
      <c r="J86" s="96"/>
      <c r="K86" s="97"/>
      <c r="L86" s="111"/>
      <c r="M86" s="96"/>
      <c r="N86" s="137"/>
    </row>
    <row r="87" spans="1:15" s="37" customFormat="1" ht="11.25">
      <c r="A87" s="119"/>
      <c r="B87" s="132" t="s">
        <v>107</v>
      </c>
      <c r="C87" s="162" t="s">
        <v>108</v>
      </c>
      <c r="D87" s="134">
        <v>6090891</v>
      </c>
      <c r="E87" s="59"/>
      <c r="F87" s="96"/>
      <c r="G87" s="96"/>
      <c r="H87" s="96"/>
      <c r="I87" s="111"/>
      <c r="J87" s="96"/>
      <c r="K87" s="97">
        <v>8394209</v>
      </c>
      <c r="L87" s="111"/>
      <c r="M87" s="96"/>
      <c r="N87" s="137"/>
    </row>
    <row r="88" spans="1:15" s="37" customFormat="1" ht="22.5">
      <c r="A88" s="119"/>
      <c r="B88" s="132"/>
      <c r="C88" s="163" t="s">
        <v>86</v>
      </c>
      <c r="D88" s="83">
        <v>105800</v>
      </c>
      <c r="E88" s="82"/>
      <c r="F88" s="91"/>
      <c r="G88" s="91"/>
      <c r="H88" s="91"/>
      <c r="I88" s="111"/>
      <c r="J88" s="91"/>
      <c r="K88" s="104">
        <v>0</v>
      </c>
      <c r="L88" s="91"/>
      <c r="M88" s="91"/>
      <c r="N88" s="137"/>
    </row>
    <row r="89" spans="1:15" s="37" customFormat="1" ht="11.25">
      <c r="A89" s="119"/>
      <c r="B89" s="132" t="s">
        <v>64</v>
      </c>
      <c r="C89" s="162" t="s">
        <v>65</v>
      </c>
      <c r="D89" s="134"/>
      <c r="E89" s="59"/>
      <c r="F89" s="59"/>
      <c r="G89" s="59"/>
      <c r="H89" s="59"/>
      <c r="I89" s="111"/>
      <c r="J89" s="59"/>
      <c r="K89" s="59"/>
      <c r="L89" s="59"/>
      <c r="M89" s="59"/>
      <c r="N89" s="137"/>
    </row>
    <row r="90" spans="1:15" s="37" customFormat="1" ht="11.25">
      <c r="A90" s="119"/>
      <c r="B90" s="132" t="s">
        <v>107</v>
      </c>
      <c r="C90" s="162" t="s">
        <v>108</v>
      </c>
      <c r="D90" s="134">
        <v>105800</v>
      </c>
      <c r="E90" s="59"/>
      <c r="F90" s="59"/>
      <c r="G90" s="59"/>
      <c r="H90" s="59"/>
      <c r="I90" s="111"/>
      <c r="J90" s="59"/>
      <c r="L90" s="59"/>
      <c r="M90" s="59"/>
      <c r="N90" s="137"/>
    </row>
    <row r="91" spans="1:15" s="37" customFormat="1" ht="12" thickBot="1">
      <c r="A91" s="119"/>
      <c r="B91" s="132"/>
      <c r="C91" s="164" t="s">
        <v>60</v>
      </c>
      <c r="D91" s="165">
        <v>491710577.19999999</v>
      </c>
      <c r="E91" s="166"/>
      <c r="F91" s="166">
        <f>F36+F42</f>
        <v>956770000</v>
      </c>
      <c r="G91" s="166"/>
      <c r="H91" s="166">
        <f>H36+H42+H84</f>
        <v>710885000</v>
      </c>
      <c r="I91" s="111"/>
      <c r="J91" s="166">
        <f t="shared" ref="J91:M91" si="21">J36+J42+J84</f>
        <v>-245885000</v>
      </c>
      <c r="K91" s="166">
        <f t="shared" si="21"/>
        <v>591355338</v>
      </c>
      <c r="L91" s="166"/>
      <c r="M91" s="166">
        <f t="shared" si="21"/>
        <v>127923871</v>
      </c>
      <c r="N91" s="137">
        <f t="shared" si="13"/>
        <v>0.83185794889468756</v>
      </c>
    </row>
    <row r="92" spans="1:15" s="37" customFormat="1" ht="12" thickTop="1">
      <c r="A92" s="119"/>
      <c r="B92" s="261"/>
      <c r="C92" s="261"/>
      <c r="D92" s="261"/>
      <c r="E92" s="261"/>
      <c r="F92" s="261"/>
      <c r="G92" s="261"/>
      <c r="H92" s="261"/>
      <c r="I92" s="261"/>
      <c r="J92" s="261"/>
      <c r="K92" s="261"/>
      <c r="L92" s="261"/>
      <c r="M92" s="261"/>
      <c r="N92" s="261"/>
    </row>
    <row r="93" spans="1:15" s="37" customFormat="1" ht="11.25">
      <c r="A93" s="119"/>
      <c r="B93" s="120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</row>
  </sheetData>
  <mergeCells count="21">
    <mergeCell ref="B2:N2"/>
    <mergeCell ref="B3:N3"/>
    <mergeCell ref="B4:N4"/>
    <mergeCell ref="A5:A6"/>
    <mergeCell ref="B6:B7"/>
    <mergeCell ref="C6:E7"/>
    <mergeCell ref="F6:G7"/>
    <mergeCell ref="H6:N7"/>
    <mergeCell ref="B13:C13"/>
    <mergeCell ref="B34:C34"/>
    <mergeCell ref="B92:N92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O28" sqref="O28"/>
    </sheetView>
  </sheetViews>
  <sheetFormatPr defaultRowHeight="11.25"/>
  <cols>
    <col min="1" max="1" width="16.375" style="167" customWidth="1"/>
    <col min="2" max="2" width="40.375" style="167" customWidth="1"/>
    <col min="3" max="3" width="12.875" style="219" customWidth="1"/>
    <col min="4" max="4" width="9" style="206"/>
    <col min="5" max="5" width="10.75" style="206" customWidth="1"/>
    <col min="6" max="6" width="9" style="206"/>
    <col min="7" max="7" width="10.75" style="206" customWidth="1"/>
    <col min="8" max="8" width="9" style="206"/>
    <col min="9" max="9" width="11.375" style="206" customWidth="1"/>
    <col min="10" max="10" width="11.875" style="219" customWidth="1"/>
    <col min="11" max="13" width="9" style="206"/>
    <col min="14" max="14" width="9" style="167"/>
    <col min="15" max="15" width="9.375" style="167" bestFit="1" customWidth="1"/>
    <col min="16" max="16384" width="9" style="167"/>
  </cols>
  <sheetData>
    <row r="1" spans="1:13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3">
      <c r="A2" s="297" t="s">
        <v>167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3">
      <c r="A3" s="298" t="s">
        <v>1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13" ht="12" thickBot="1">
      <c r="A4" s="168"/>
      <c r="B4" s="168"/>
      <c r="C4" s="207"/>
      <c r="D4" s="188"/>
      <c r="E4" s="188"/>
      <c r="F4" s="188"/>
      <c r="G4" s="188"/>
      <c r="H4" s="188"/>
      <c r="I4" s="188"/>
      <c r="J4" s="207"/>
      <c r="K4" s="188"/>
      <c r="L4" s="188"/>
      <c r="M4" s="188"/>
    </row>
    <row r="5" spans="1:13" ht="12" thickTop="1">
      <c r="A5" s="299" t="s">
        <v>2</v>
      </c>
      <c r="B5" s="301" t="s">
        <v>168</v>
      </c>
      <c r="C5" s="301"/>
      <c r="D5" s="301"/>
      <c r="E5" s="301" t="s">
        <v>3</v>
      </c>
      <c r="F5" s="301"/>
      <c r="G5" s="301" t="s">
        <v>4</v>
      </c>
      <c r="H5" s="301"/>
      <c r="I5" s="301"/>
      <c r="J5" s="301"/>
      <c r="K5" s="301"/>
      <c r="L5" s="301"/>
      <c r="M5" s="303"/>
    </row>
    <row r="6" spans="1:13">
      <c r="A6" s="300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4"/>
    </row>
    <row r="7" spans="1:13">
      <c r="A7" s="169" t="s">
        <v>5</v>
      </c>
      <c r="B7" s="279" t="s">
        <v>169</v>
      </c>
      <c r="C7" s="279"/>
      <c r="D7" s="279"/>
      <c r="E7" s="279" t="s">
        <v>7</v>
      </c>
      <c r="F7" s="279"/>
      <c r="G7" s="279" t="s">
        <v>170</v>
      </c>
      <c r="H7" s="279"/>
      <c r="I7" s="279"/>
      <c r="J7" s="279"/>
      <c r="K7" s="279"/>
      <c r="L7" s="279"/>
      <c r="M7" s="280"/>
    </row>
    <row r="8" spans="1:13">
      <c r="A8" s="281" t="s">
        <v>9</v>
      </c>
      <c r="B8" s="282"/>
      <c r="C8" s="287" t="s">
        <v>10</v>
      </c>
      <c r="D8" s="288"/>
      <c r="E8" s="288"/>
      <c r="F8" s="288"/>
      <c r="G8" s="288"/>
      <c r="H8" s="288"/>
      <c r="I8" s="288"/>
      <c r="J8" s="288"/>
      <c r="K8" s="288"/>
      <c r="L8" s="288"/>
      <c r="M8" s="289"/>
    </row>
    <row r="9" spans="1:13">
      <c r="A9" s="283"/>
      <c r="B9" s="284"/>
      <c r="C9" s="221" t="s">
        <v>11</v>
      </c>
      <c r="D9" s="189">
        <v>2024</v>
      </c>
      <c r="E9" s="290" t="s">
        <v>12</v>
      </c>
      <c r="F9" s="291"/>
      <c r="G9" s="290" t="s">
        <v>12</v>
      </c>
      <c r="H9" s="291"/>
      <c r="I9" s="170" t="s">
        <v>12</v>
      </c>
      <c r="J9" s="290" t="s">
        <v>12</v>
      </c>
      <c r="K9" s="291"/>
      <c r="L9" s="292" t="s">
        <v>13</v>
      </c>
      <c r="M9" s="294" t="s">
        <v>14</v>
      </c>
    </row>
    <row r="10" spans="1:13" ht="45">
      <c r="A10" s="283"/>
      <c r="B10" s="284"/>
      <c r="C10" s="222" t="s">
        <v>15</v>
      </c>
      <c r="D10" s="171" t="s">
        <v>16</v>
      </c>
      <c r="E10" s="172" t="s">
        <v>17</v>
      </c>
      <c r="F10" s="173" t="s">
        <v>16</v>
      </c>
      <c r="G10" s="172" t="s">
        <v>18</v>
      </c>
      <c r="H10" s="173" t="s">
        <v>16</v>
      </c>
      <c r="I10" s="174" t="s">
        <v>19</v>
      </c>
      <c r="J10" s="208" t="s">
        <v>20</v>
      </c>
      <c r="K10" s="173" t="s">
        <v>16</v>
      </c>
      <c r="L10" s="293"/>
      <c r="M10" s="295"/>
    </row>
    <row r="11" spans="1:13" ht="12" thickBot="1">
      <c r="A11" s="285"/>
      <c r="B11" s="286"/>
      <c r="C11" s="209" t="s">
        <v>21</v>
      </c>
      <c r="D11" s="175" t="s">
        <v>22</v>
      </c>
      <c r="E11" s="175" t="s">
        <v>23</v>
      </c>
      <c r="F11" s="175" t="s">
        <v>24</v>
      </c>
      <c r="G11" s="175" t="s">
        <v>25</v>
      </c>
      <c r="H11" s="175" t="s">
        <v>26</v>
      </c>
      <c r="I11" s="175" t="s">
        <v>27</v>
      </c>
      <c r="J11" s="209" t="s">
        <v>28</v>
      </c>
      <c r="K11" s="175" t="s">
        <v>29</v>
      </c>
      <c r="L11" s="175" t="s">
        <v>30</v>
      </c>
      <c r="M11" s="176" t="s">
        <v>31</v>
      </c>
    </row>
    <row r="12" spans="1:13" ht="12" thickTop="1">
      <c r="A12" s="274" t="s">
        <v>32</v>
      </c>
      <c r="B12" s="275"/>
      <c r="C12" s="210"/>
      <c r="D12" s="16"/>
      <c r="E12" s="15"/>
      <c r="F12" s="16"/>
      <c r="G12" s="15"/>
      <c r="H12" s="16"/>
      <c r="I12" s="17"/>
      <c r="J12" s="210"/>
      <c r="K12" s="16"/>
      <c r="L12" s="15"/>
      <c r="M12" s="18"/>
    </row>
    <row r="13" spans="1:13">
      <c r="A13" s="19" t="s">
        <v>33</v>
      </c>
      <c r="B13" s="177" t="s">
        <v>34</v>
      </c>
      <c r="C13" s="210"/>
      <c r="D13" s="16"/>
      <c r="E13" s="15"/>
      <c r="F13" s="16"/>
      <c r="G13" s="15"/>
      <c r="H13" s="16"/>
      <c r="I13" s="178"/>
      <c r="J13" s="210"/>
      <c r="K13" s="16"/>
      <c r="L13" s="15"/>
      <c r="M13" s="18"/>
    </row>
    <row r="14" spans="1:13">
      <c r="A14" s="3" t="s">
        <v>35</v>
      </c>
      <c r="B14" s="4" t="s">
        <v>36</v>
      </c>
      <c r="C14" s="213">
        <v>8513994</v>
      </c>
      <c r="D14" s="190">
        <f>C14/$C$29</f>
        <v>0.27317722528402605</v>
      </c>
      <c r="E14" s="191">
        <v>39000000</v>
      </c>
      <c r="F14" s="190">
        <f>E14/$E$29</f>
        <v>6.6568804833919373E-2</v>
      </c>
      <c r="G14" s="192">
        <v>34800000</v>
      </c>
      <c r="H14" s="193">
        <f>G14/$G$29</f>
        <v>0.23191496451301188</v>
      </c>
      <c r="I14" s="192">
        <f>G14-E14</f>
        <v>-4200000</v>
      </c>
      <c r="J14" s="211">
        <v>34099724</v>
      </c>
      <c r="K14" s="190">
        <f>J14/$J$29</f>
        <v>0.23171777801972057</v>
      </c>
      <c r="L14" s="191">
        <f>G14-J14</f>
        <v>700276</v>
      </c>
      <c r="M14" s="194">
        <f>J14/G14</f>
        <v>0.9798771264367816</v>
      </c>
    </row>
    <row r="15" spans="1:13">
      <c r="A15" s="3" t="s">
        <v>37</v>
      </c>
      <c r="B15" s="4" t="s">
        <v>38</v>
      </c>
      <c r="C15" s="213">
        <v>1406146</v>
      </c>
      <c r="D15" s="190">
        <f t="shared" ref="D15:D29" si="0">C15/$C$29</f>
        <v>4.5117140395475035E-2</v>
      </c>
      <c r="E15" s="191">
        <v>7113000</v>
      </c>
      <c r="F15" s="190">
        <f t="shared" ref="F15:F29" si="1">E15/$E$29</f>
        <v>1.2141125866247909E-2</v>
      </c>
      <c r="G15" s="192">
        <v>6113000</v>
      </c>
      <c r="H15" s="193">
        <f t="shared" ref="H15:H29" si="2">G15/$G$29</f>
        <v>4.0738395921495453E-2</v>
      </c>
      <c r="I15" s="192">
        <f t="shared" ref="I15:I20" si="3">G15-E15</f>
        <v>-1000000</v>
      </c>
      <c r="J15" s="211">
        <v>5640172</v>
      </c>
      <c r="K15" s="190">
        <f t="shared" ref="K15:K29" si="4">J15/$J$29</f>
        <v>3.8326648142050751E-2</v>
      </c>
      <c r="L15" s="191">
        <f t="shared" ref="L15:L20" si="5">G15-J15</f>
        <v>472828</v>
      </c>
      <c r="M15" s="194">
        <f t="shared" ref="M15:M29" si="6">J15/G15</f>
        <v>0.92265205300179942</v>
      </c>
    </row>
    <row r="16" spans="1:13">
      <c r="A16" s="3" t="s">
        <v>39</v>
      </c>
      <c r="B16" s="4" t="s">
        <v>40</v>
      </c>
      <c r="C16" s="213">
        <v>899982.6</v>
      </c>
      <c r="D16" s="190">
        <f t="shared" si="0"/>
        <v>2.887654718477644E-2</v>
      </c>
      <c r="E16" s="191">
        <v>10000000</v>
      </c>
      <c r="F16" s="190">
        <f t="shared" si="1"/>
        <v>1.706892431638958E-2</v>
      </c>
      <c r="G16" s="192">
        <v>12200000</v>
      </c>
      <c r="H16" s="193">
        <f t="shared" si="2"/>
        <v>8.1303522041917958E-2</v>
      </c>
      <c r="I16" s="192">
        <f t="shared" si="3"/>
        <v>2200000</v>
      </c>
      <c r="J16" s="211">
        <v>11164729</v>
      </c>
      <c r="K16" s="190">
        <f t="shared" si="4"/>
        <v>7.5867657933898144E-2</v>
      </c>
      <c r="L16" s="191">
        <f t="shared" si="5"/>
        <v>1035271</v>
      </c>
      <c r="M16" s="194">
        <f t="shared" si="6"/>
        <v>0.91514172131147542</v>
      </c>
    </row>
    <row r="17" spans="1:15">
      <c r="A17" s="3" t="s">
        <v>41</v>
      </c>
      <c r="B17" s="4" t="s">
        <v>42</v>
      </c>
      <c r="C17" s="213">
        <v>0</v>
      </c>
      <c r="D17" s="190">
        <f t="shared" si="0"/>
        <v>0</v>
      </c>
      <c r="E17" s="191">
        <v>0</v>
      </c>
      <c r="F17" s="190">
        <f t="shared" si="1"/>
        <v>0</v>
      </c>
      <c r="G17" s="192">
        <v>0</v>
      </c>
      <c r="H17" s="193">
        <f t="shared" si="2"/>
        <v>0</v>
      </c>
      <c r="I17" s="192">
        <f t="shared" si="3"/>
        <v>0</v>
      </c>
      <c r="J17" s="211">
        <v>0</v>
      </c>
      <c r="K17" s="190">
        <f t="shared" si="4"/>
        <v>0</v>
      </c>
      <c r="L17" s="191">
        <f t="shared" si="5"/>
        <v>0</v>
      </c>
      <c r="M17" s="194">
        <v>0</v>
      </c>
    </row>
    <row r="18" spans="1:15">
      <c r="A18" s="3" t="s">
        <v>43</v>
      </c>
      <c r="B18" s="4" t="s">
        <v>44</v>
      </c>
      <c r="C18" s="213">
        <v>0</v>
      </c>
      <c r="D18" s="190">
        <f t="shared" si="0"/>
        <v>0</v>
      </c>
      <c r="E18" s="191">
        <v>0</v>
      </c>
      <c r="F18" s="190">
        <f t="shared" si="1"/>
        <v>0</v>
      </c>
      <c r="G18" s="192">
        <v>0</v>
      </c>
      <c r="H18" s="193">
        <f t="shared" si="2"/>
        <v>0</v>
      </c>
      <c r="I18" s="192">
        <f t="shared" si="3"/>
        <v>0</v>
      </c>
      <c r="J18" s="211">
        <v>0</v>
      </c>
      <c r="K18" s="190">
        <f t="shared" si="4"/>
        <v>0</v>
      </c>
      <c r="L18" s="191">
        <f t="shared" si="5"/>
        <v>0</v>
      </c>
      <c r="M18" s="194">
        <v>0</v>
      </c>
    </row>
    <row r="19" spans="1:15">
      <c r="A19" s="3" t="s">
        <v>45</v>
      </c>
      <c r="B19" s="4" t="s">
        <v>46</v>
      </c>
      <c r="C19" s="213">
        <v>0</v>
      </c>
      <c r="D19" s="190">
        <f t="shared" si="0"/>
        <v>0</v>
      </c>
      <c r="E19" s="191">
        <v>0</v>
      </c>
      <c r="F19" s="190">
        <f t="shared" si="1"/>
        <v>0</v>
      </c>
      <c r="G19" s="192">
        <v>0</v>
      </c>
      <c r="H19" s="193">
        <f t="shared" si="2"/>
        <v>0</v>
      </c>
      <c r="I19" s="192">
        <f t="shared" si="3"/>
        <v>0</v>
      </c>
      <c r="J19" s="211">
        <v>0</v>
      </c>
      <c r="K19" s="190">
        <f t="shared" si="4"/>
        <v>0</v>
      </c>
      <c r="L19" s="191">
        <f t="shared" si="5"/>
        <v>0</v>
      </c>
      <c r="M19" s="194">
        <v>0</v>
      </c>
    </row>
    <row r="20" spans="1:15">
      <c r="A20" s="3" t="s">
        <v>47</v>
      </c>
      <c r="B20" s="4" t="s">
        <v>48</v>
      </c>
      <c r="C20" s="213">
        <v>0</v>
      </c>
      <c r="D20" s="190">
        <f t="shared" si="0"/>
        <v>0</v>
      </c>
      <c r="E20" s="191">
        <v>0</v>
      </c>
      <c r="F20" s="190">
        <f t="shared" si="1"/>
        <v>0</v>
      </c>
      <c r="G20" s="192">
        <v>50000</v>
      </c>
      <c r="H20" s="193">
        <f t="shared" si="2"/>
        <v>3.3321115590949986E-4</v>
      </c>
      <c r="I20" s="192">
        <f t="shared" si="3"/>
        <v>50000</v>
      </c>
      <c r="J20" s="211">
        <v>0</v>
      </c>
      <c r="K20" s="190">
        <f t="shared" si="4"/>
        <v>0</v>
      </c>
      <c r="L20" s="191">
        <f t="shared" si="5"/>
        <v>50000</v>
      </c>
      <c r="M20" s="194">
        <f t="shared" si="6"/>
        <v>0</v>
      </c>
    </row>
    <row r="21" spans="1:15">
      <c r="A21" s="7"/>
      <c r="B21" s="8" t="s">
        <v>49</v>
      </c>
      <c r="C21" s="214">
        <v>10820122.6</v>
      </c>
      <c r="D21" s="190">
        <f t="shared" si="0"/>
        <v>0.34717091286427754</v>
      </c>
      <c r="E21" s="195">
        <f>SUM(E14:E20)</f>
        <v>56113000</v>
      </c>
      <c r="F21" s="190">
        <f t="shared" si="1"/>
        <v>9.5778855016556863E-2</v>
      </c>
      <c r="G21" s="196">
        <f>SUM(G14:G20)</f>
        <v>53163000</v>
      </c>
      <c r="H21" s="193">
        <f t="shared" si="2"/>
        <v>0.35429009363233482</v>
      </c>
      <c r="I21" s="196">
        <f t="shared" ref="I21:L21" si="7">SUM(I14:I20)</f>
        <v>-2950000</v>
      </c>
      <c r="J21" s="212">
        <f>SUM(J14:J20)</f>
        <v>50904625</v>
      </c>
      <c r="K21" s="190">
        <f t="shared" si="4"/>
        <v>0.34591208409566948</v>
      </c>
      <c r="L21" s="195">
        <f t="shared" si="7"/>
        <v>2258375</v>
      </c>
      <c r="M21" s="197">
        <f t="shared" si="6"/>
        <v>0.95751979760359651</v>
      </c>
    </row>
    <row r="22" spans="1:15">
      <c r="A22" s="3" t="s">
        <v>50</v>
      </c>
      <c r="B22" s="4" t="s">
        <v>51</v>
      </c>
      <c r="C22" s="213">
        <v>0</v>
      </c>
      <c r="D22" s="190">
        <f t="shared" si="0"/>
        <v>0</v>
      </c>
      <c r="E22" s="191">
        <v>0</v>
      </c>
      <c r="F22" s="190">
        <f t="shared" si="1"/>
        <v>0</v>
      </c>
      <c r="G22" s="191">
        <v>0</v>
      </c>
      <c r="H22" s="193">
        <f t="shared" si="2"/>
        <v>0</v>
      </c>
      <c r="I22" s="191">
        <f>G22-E22</f>
        <v>0</v>
      </c>
      <c r="J22" s="213">
        <v>0</v>
      </c>
      <c r="K22" s="190">
        <f t="shared" si="4"/>
        <v>0</v>
      </c>
      <c r="L22" s="191">
        <v>0</v>
      </c>
      <c r="M22" s="194">
        <v>0</v>
      </c>
    </row>
    <row r="23" spans="1:15">
      <c r="A23" s="3" t="s">
        <v>52</v>
      </c>
      <c r="B23" s="4" t="s">
        <v>53</v>
      </c>
      <c r="C23" s="213">
        <v>20346436</v>
      </c>
      <c r="D23" s="190">
        <f t="shared" si="0"/>
        <v>0.65282908713572241</v>
      </c>
      <c r="E23" s="191">
        <v>329747000</v>
      </c>
      <c r="F23" s="190">
        <f t="shared" si="1"/>
        <v>0.56284265865565153</v>
      </c>
      <c r="G23" s="191">
        <v>96892000</v>
      </c>
      <c r="H23" s="193">
        <f t="shared" si="2"/>
        <v>0.64570990636766523</v>
      </c>
      <c r="I23" s="191">
        <f>G23-E23</f>
        <v>-232855000</v>
      </c>
      <c r="J23" s="213">
        <v>96255961</v>
      </c>
      <c r="K23" s="190">
        <f t="shared" si="4"/>
        <v>0.65408791590433057</v>
      </c>
      <c r="L23" s="191">
        <f>G23-J23</f>
        <v>636039</v>
      </c>
      <c r="M23" s="194">
        <f t="shared" si="6"/>
        <v>0.99343558807744703</v>
      </c>
    </row>
    <row r="24" spans="1:15">
      <c r="A24" s="7"/>
      <c r="B24" s="8" t="s">
        <v>54</v>
      </c>
      <c r="C24" s="214">
        <v>20346436</v>
      </c>
      <c r="D24" s="190">
        <f t="shared" si="0"/>
        <v>0.65282908713572241</v>
      </c>
      <c r="E24" s="195">
        <v>329747000</v>
      </c>
      <c r="F24" s="190">
        <f t="shared" si="1"/>
        <v>0.56284265865565153</v>
      </c>
      <c r="G24" s="195">
        <f>SUM(G22:G23)</f>
        <v>96892000</v>
      </c>
      <c r="H24" s="193">
        <f t="shared" si="2"/>
        <v>0.64570990636766523</v>
      </c>
      <c r="I24" s="195">
        <f t="shared" ref="I24:L24" si="8">SUM(I22:I23)</f>
        <v>-232855000</v>
      </c>
      <c r="J24" s="214">
        <f>SUM(J22:J23)</f>
        <v>96255961</v>
      </c>
      <c r="K24" s="190">
        <f t="shared" si="4"/>
        <v>0.65408791590433057</v>
      </c>
      <c r="L24" s="195">
        <f t="shared" si="8"/>
        <v>636039</v>
      </c>
      <c r="M24" s="194">
        <f t="shared" si="6"/>
        <v>0.99343558807744703</v>
      </c>
    </row>
    <row r="25" spans="1:15">
      <c r="A25" s="3" t="s">
        <v>50</v>
      </c>
      <c r="B25" s="4" t="s">
        <v>51</v>
      </c>
      <c r="C25" s="213">
        <v>0</v>
      </c>
      <c r="D25" s="190">
        <f t="shared" si="0"/>
        <v>0</v>
      </c>
      <c r="E25" s="191">
        <v>0</v>
      </c>
      <c r="F25" s="190">
        <f t="shared" si="1"/>
        <v>0</v>
      </c>
      <c r="G25" s="191">
        <v>0</v>
      </c>
      <c r="H25" s="193">
        <f t="shared" si="2"/>
        <v>0</v>
      </c>
      <c r="I25" s="191">
        <v>0</v>
      </c>
      <c r="J25" s="213">
        <v>0</v>
      </c>
      <c r="K25" s="190">
        <f t="shared" si="4"/>
        <v>0</v>
      </c>
      <c r="L25" s="191">
        <v>0</v>
      </c>
      <c r="M25" s="194">
        <v>0</v>
      </c>
    </row>
    <row r="26" spans="1:15">
      <c r="A26" s="3" t="s">
        <v>52</v>
      </c>
      <c r="B26" s="4" t="s">
        <v>53</v>
      </c>
      <c r="C26" s="213">
        <v>0</v>
      </c>
      <c r="D26" s="190">
        <f t="shared" si="0"/>
        <v>0</v>
      </c>
      <c r="E26" s="191">
        <v>200000000</v>
      </c>
      <c r="F26" s="190">
        <f t="shared" si="1"/>
        <v>0.34137848632779161</v>
      </c>
      <c r="G26" s="191">
        <v>0</v>
      </c>
      <c r="H26" s="193">
        <f t="shared" si="2"/>
        <v>0</v>
      </c>
      <c r="I26" s="191">
        <f>G26-E26</f>
        <v>-200000000</v>
      </c>
      <c r="J26" s="213">
        <v>0</v>
      </c>
      <c r="K26" s="190">
        <f t="shared" si="4"/>
        <v>0</v>
      </c>
      <c r="L26" s="191">
        <f>G26-J26</f>
        <v>0</v>
      </c>
      <c r="M26" s="194">
        <v>0</v>
      </c>
    </row>
    <row r="27" spans="1:15">
      <c r="A27" s="7"/>
      <c r="B27" s="8" t="s">
        <v>55</v>
      </c>
      <c r="C27" s="214">
        <v>0</v>
      </c>
      <c r="D27" s="190">
        <f t="shared" si="0"/>
        <v>0</v>
      </c>
      <c r="E27" s="195">
        <v>200000000</v>
      </c>
      <c r="F27" s="190">
        <f t="shared" si="1"/>
        <v>0.34137848632779161</v>
      </c>
      <c r="G27" s="195">
        <f>SUM(G25:G26)</f>
        <v>0</v>
      </c>
      <c r="H27" s="193">
        <f t="shared" si="2"/>
        <v>0</v>
      </c>
      <c r="I27" s="195">
        <f t="shared" ref="I27" si="9">SUM(I25:I26)</f>
        <v>-200000000</v>
      </c>
      <c r="J27" s="214">
        <f>SUM(J25:J26)</f>
        <v>0</v>
      </c>
      <c r="K27" s="190">
        <f t="shared" si="4"/>
        <v>0</v>
      </c>
      <c r="L27" s="195">
        <f>SUM(L25:L26)</f>
        <v>0</v>
      </c>
      <c r="M27" s="194">
        <v>0</v>
      </c>
    </row>
    <row r="28" spans="1:15">
      <c r="A28" s="9"/>
      <c r="B28" s="10" t="s">
        <v>56</v>
      </c>
      <c r="C28" s="112">
        <v>20346436</v>
      </c>
      <c r="D28" s="190">
        <f t="shared" si="0"/>
        <v>0.65282908713572241</v>
      </c>
      <c r="E28" s="198">
        <v>529747000</v>
      </c>
      <c r="F28" s="190">
        <f t="shared" si="1"/>
        <v>0.90422114498344319</v>
      </c>
      <c r="G28" s="198">
        <f>G24+G27</f>
        <v>96892000</v>
      </c>
      <c r="H28" s="193">
        <f t="shared" si="2"/>
        <v>0.64570990636766523</v>
      </c>
      <c r="I28" s="198">
        <f t="shared" ref="I28:L28" si="10">I24+I27</f>
        <v>-432855000</v>
      </c>
      <c r="J28" s="112">
        <f>J24+J27</f>
        <v>96255961</v>
      </c>
      <c r="K28" s="190">
        <f t="shared" si="4"/>
        <v>0.65408791590433057</v>
      </c>
      <c r="L28" s="198">
        <f t="shared" si="10"/>
        <v>636039</v>
      </c>
      <c r="M28" s="194">
        <f>J28/G28</f>
        <v>0.99343558807744703</v>
      </c>
    </row>
    <row r="29" spans="1:15">
      <c r="A29" s="9"/>
      <c r="B29" s="10" t="s">
        <v>57</v>
      </c>
      <c r="C29" s="112">
        <v>31166558.600000001</v>
      </c>
      <c r="D29" s="190">
        <f t="shared" si="0"/>
        <v>1</v>
      </c>
      <c r="E29" s="198">
        <f>E21+E28</f>
        <v>585860000</v>
      </c>
      <c r="F29" s="190">
        <f t="shared" si="1"/>
        <v>1</v>
      </c>
      <c r="G29" s="198">
        <f>G21+G28</f>
        <v>150055000</v>
      </c>
      <c r="H29" s="193">
        <f t="shared" si="2"/>
        <v>1</v>
      </c>
      <c r="I29" s="198">
        <f>I21+I28</f>
        <v>-435805000</v>
      </c>
      <c r="J29" s="112">
        <f>J21+J28</f>
        <v>147160586</v>
      </c>
      <c r="K29" s="190">
        <f t="shared" si="4"/>
        <v>1</v>
      </c>
      <c r="L29" s="198">
        <f>L21+L28</f>
        <v>2894414</v>
      </c>
      <c r="M29" s="199">
        <f t="shared" si="6"/>
        <v>0.98071097930758722</v>
      </c>
    </row>
    <row r="30" spans="1:15">
      <c r="A30" s="7"/>
      <c r="B30" s="8" t="s">
        <v>58</v>
      </c>
      <c r="C30" s="214">
        <v>0</v>
      </c>
      <c r="D30" s="195"/>
      <c r="E30" s="195"/>
      <c r="F30" s="195"/>
      <c r="G30" s="195"/>
      <c r="H30" s="195"/>
      <c r="I30" s="195"/>
      <c r="J30" s="214">
        <v>0</v>
      </c>
      <c r="K30" s="195"/>
      <c r="L30" s="195"/>
      <c r="M30" s="200"/>
    </row>
    <row r="31" spans="1:15">
      <c r="A31" s="7"/>
      <c r="B31" s="8" t="s">
        <v>59</v>
      </c>
      <c r="C31" s="214">
        <v>0</v>
      </c>
      <c r="D31" s="195"/>
      <c r="E31" s="195"/>
      <c r="F31" s="195"/>
      <c r="G31" s="195"/>
      <c r="H31" s="195"/>
      <c r="I31" s="195"/>
      <c r="J31" s="214">
        <v>0</v>
      </c>
      <c r="K31" s="195"/>
      <c r="L31" s="195"/>
      <c r="M31" s="200"/>
    </row>
    <row r="32" spans="1:15" ht="12" thickBot="1">
      <c r="A32" s="9"/>
      <c r="B32" s="10" t="s">
        <v>60</v>
      </c>
      <c r="C32" s="112">
        <v>31166558.600000001</v>
      </c>
      <c r="D32" s="198"/>
      <c r="E32" s="198"/>
      <c r="F32" s="198"/>
      <c r="G32" s="198"/>
      <c r="H32" s="198"/>
      <c r="I32" s="198"/>
      <c r="J32" s="112">
        <f>J29+J30+J31</f>
        <v>147160586</v>
      </c>
      <c r="K32" s="198"/>
      <c r="L32" s="198"/>
      <c r="M32" s="201"/>
      <c r="O32" s="186"/>
    </row>
    <row r="33" spans="1:15" ht="12" thickTop="1">
      <c r="A33" s="276" t="s">
        <v>61</v>
      </c>
      <c r="B33" s="277"/>
      <c r="C33" s="215"/>
      <c r="D33" s="20"/>
      <c r="E33" s="179"/>
      <c r="F33" s="20"/>
      <c r="G33" s="179"/>
      <c r="H33" s="20"/>
      <c r="I33" s="180"/>
      <c r="J33" s="215"/>
      <c r="K33" s="20"/>
      <c r="L33" s="179"/>
      <c r="M33" s="181"/>
    </row>
    <row r="34" spans="1:15">
      <c r="A34" s="19" t="s">
        <v>62</v>
      </c>
      <c r="B34" s="177" t="s">
        <v>34</v>
      </c>
      <c r="C34" s="210"/>
      <c r="D34" s="16"/>
      <c r="E34" s="15"/>
      <c r="F34" s="16"/>
      <c r="G34" s="15"/>
      <c r="H34" s="16"/>
      <c r="I34" s="178"/>
      <c r="J34" s="210"/>
      <c r="K34" s="16"/>
      <c r="L34" s="15"/>
      <c r="M34" s="18"/>
    </row>
    <row r="35" spans="1:15">
      <c r="A35" s="3"/>
      <c r="B35" s="182" t="s">
        <v>63</v>
      </c>
      <c r="C35" s="112">
        <v>10820122.6</v>
      </c>
      <c r="D35" s="190">
        <f>C35/$C$53</f>
        <v>0.34717091286427754</v>
      </c>
      <c r="E35" s="198">
        <f>SUM(E37)</f>
        <v>56113000</v>
      </c>
      <c r="F35" s="190">
        <f>E35/$E$53</f>
        <v>9.5778855016556863E-2</v>
      </c>
      <c r="G35" s="198">
        <f t="shared" ref="G35:L35" si="11">SUM(G37)</f>
        <v>53163000</v>
      </c>
      <c r="H35" s="190">
        <f>G35/$G$53</f>
        <v>0.35429009363233482</v>
      </c>
      <c r="I35" s="198">
        <f t="shared" si="11"/>
        <v>-2950000</v>
      </c>
      <c r="J35" s="112">
        <f t="shared" si="11"/>
        <v>50904625</v>
      </c>
      <c r="K35" s="190">
        <f>J35/$J$53</f>
        <v>0.34591208409566948</v>
      </c>
      <c r="L35" s="198">
        <f t="shared" si="11"/>
        <v>2258375</v>
      </c>
      <c r="M35" s="190">
        <f>J35/G35</f>
        <v>0.95751979760359651</v>
      </c>
    </row>
    <row r="36" spans="1:15">
      <c r="A36" s="3" t="s">
        <v>64</v>
      </c>
      <c r="B36" s="13" t="s">
        <v>65</v>
      </c>
      <c r="C36" s="213"/>
      <c r="D36" s="190"/>
      <c r="E36" s="191"/>
      <c r="F36" s="190"/>
      <c r="G36" s="191"/>
      <c r="H36" s="190"/>
      <c r="I36" s="191"/>
      <c r="J36" s="213"/>
      <c r="K36" s="190"/>
      <c r="L36" s="191"/>
      <c r="M36" s="190"/>
    </row>
    <row r="37" spans="1:15">
      <c r="A37" s="3" t="s">
        <v>171</v>
      </c>
      <c r="B37" s="13" t="s">
        <v>172</v>
      </c>
      <c r="C37" s="213">
        <v>10820122.6</v>
      </c>
      <c r="D37" s="190">
        <f t="shared" ref="D36:D53" si="12">C37/$C$53</f>
        <v>0.34717091286427754</v>
      </c>
      <c r="E37" s="191">
        <v>56113000</v>
      </c>
      <c r="F37" s="190">
        <f t="shared" ref="F36:F53" si="13">E37/$E$53</f>
        <v>9.5778855016556863E-2</v>
      </c>
      <c r="G37" s="192">
        <v>53163000</v>
      </c>
      <c r="H37" s="190">
        <f t="shared" ref="H36:H53" si="14">G37/$G$53</f>
        <v>0.35429009363233482</v>
      </c>
      <c r="I37" s="192">
        <f>G37-E37</f>
        <v>-2950000</v>
      </c>
      <c r="J37" s="211">
        <v>50904625</v>
      </c>
      <c r="K37" s="190">
        <f t="shared" ref="K36:K53" si="15">J37/$J$53</f>
        <v>0.34591208409566948</v>
      </c>
      <c r="L37" s="191">
        <f>G37-J37</f>
        <v>2258375</v>
      </c>
      <c r="M37" s="190">
        <f t="shared" ref="M37:M56" si="16">J37/G37</f>
        <v>0.95751979760359651</v>
      </c>
    </row>
    <row r="38" spans="1:15">
      <c r="A38" s="3"/>
      <c r="B38" s="182" t="s">
        <v>76</v>
      </c>
      <c r="C38" s="112">
        <v>20346436</v>
      </c>
      <c r="D38" s="190">
        <f t="shared" si="12"/>
        <v>0.65282908713572241</v>
      </c>
      <c r="E38" s="198">
        <f>E49+E52</f>
        <v>529747000</v>
      </c>
      <c r="F38" s="190">
        <f t="shared" si="13"/>
        <v>0.90422114498344319</v>
      </c>
      <c r="G38" s="202">
        <f>G49+G52</f>
        <v>96892000</v>
      </c>
      <c r="H38" s="190">
        <f t="shared" si="14"/>
        <v>0.64570990636766523</v>
      </c>
      <c r="I38" s="202">
        <f>I49+I52</f>
        <v>-432855000</v>
      </c>
      <c r="J38" s="216">
        <f>J49+J52</f>
        <v>96255961</v>
      </c>
      <c r="K38" s="190">
        <f t="shared" si="15"/>
        <v>0.65408791590433057</v>
      </c>
      <c r="L38" s="198">
        <f>L49+L52</f>
        <v>636039</v>
      </c>
      <c r="M38" s="190">
        <f t="shared" si="16"/>
        <v>0.99343558807744703</v>
      </c>
    </row>
    <row r="39" spans="1:15">
      <c r="A39" s="3" t="s">
        <v>64</v>
      </c>
      <c r="B39" s="13" t="s">
        <v>65</v>
      </c>
      <c r="C39" s="213"/>
      <c r="D39" s="190"/>
      <c r="E39" s="191"/>
      <c r="F39" s="190"/>
      <c r="G39" s="192"/>
      <c r="H39" s="190"/>
      <c r="I39" s="192"/>
      <c r="J39" s="211"/>
      <c r="K39" s="190"/>
      <c r="L39" s="191"/>
      <c r="M39" s="190"/>
    </row>
    <row r="40" spans="1:15">
      <c r="A40" s="3" t="s">
        <v>111</v>
      </c>
      <c r="B40" s="13" t="s">
        <v>112</v>
      </c>
      <c r="C40" s="213">
        <v>0</v>
      </c>
      <c r="D40" s="190">
        <f t="shared" si="12"/>
        <v>0</v>
      </c>
      <c r="E40" s="191">
        <v>3000000</v>
      </c>
      <c r="F40" s="190">
        <f t="shared" si="13"/>
        <v>5.1206772949168745E-3</v>
      </c>
      <c r="G40" s="192">
        <v>0</v>
      </c>
      <c r="H40" s="190">
        <f t="shared" si="14"/>
        <v>0</v>
      </c>
      <c r="I40" s="192">
        <f>G40-E40</f>
        <v>-3000000</v>
      </c>
      <c r="J40" s="211">
        <v>0</v>
      </c>
      <c r="K40" s="190">
        <f t="shared" si="15"/>
        <v>0</v>
      </c>
      <c r="L40" s="191">
        <f>G40-J40</f>
        <v>0</v>
      </c>
      <c r="M40" s="190"/>
    </row>
    <row r="41" spans="1:15" ht="22.5">
      <c r="A41" s="3" t="s">
        <v>173</v>
      </c>
      <c r="B41" s="13" t="s">
        <v>174</v>
      </c>
      <c r="C41" s="213">
        <v>6865906</v>
      </c>
      <c r="D41" s="190">
        <f t="shared" si="12"/>
        <v>0.22029721305194086</v>
      </c>
      <c r="E41" s="191">
        <v>0</v>
      </c>
      <c r="F41" s="190">
        <f t="shared" si="13"/>
        <v>0</v>
      </c>
      <c r="G41" s="192">
        <v>0</v>
      </c>
      <c r="H41" s="190">
        <f t="shared" si="14"/>
        <v>0</v>
      </c>
      <c r="I41" s="192">
        <f t="shared" ref="I41:I47" si="17">G41-E41</f>
        <v>0</v>
      </c>
      <c r="J41" s="211">
        <v>0</v>
      </c>
      <c r="K41" s="190">
        <f t="shared" si="15"/>
        <v>0</v>
      </c>
      <c r="L41" s="191">
        <f t="shared" ref="L41:L48" si="18">G41-J41</f>
        <v>0</v>
      </c>
      <c r="M41" s="190"/>
    </row>
    <row r="42" spans="1:15">
      <c r="A42" s="3" t="s">
        <v>175</v>
      </c>
      <c r="B42" s="13" t="s">
        <v>176</v>
      </c>
      <c r="C42" s="213">
        <v>0</v>
      </c>
      <c r="D42" s="190">
        <f t="shared" si="12"/>
        <v>0</v>
      </c>
      <c r="E42" s="191">
        <v>0</v>
      </c>
      <c r="F42" s="190">
        <f t="shared" si="13"/>
        <v>0</v>
      </c>
      <c r="G42" s="192">
        <v>18342940</v>
      </c>
      <c r="H42" s="190">
        <f t="shared" si="14"/>
        <v>0.12224144480357202</v>
      </c>
      <c r="I42" s="192">
        <f t="shared" si="17"/>
        <v>18342940</v>
      </c>
      <c r="J42" s="211">
        <v>18342939</v>
      </c>
      <c r="K42" s="190">
        <f t="shared" si="15"/>
        <v>0.12464573224789958</v>
      </c>
      <c r="L42" s="191">
        <f t="shared" si="18"/>
        <v>1</v>
      </c>
      <c r="M42" s="190">
        <f t="shared" si="16"/>
        <v>0.99999994548311233</v>
      </c>
    </row>
    <row r="43" spans="1:15" ht="22.5">
      <c r="A43" s="3" t="s">
        <v>177</v>
      </c>
      <c r="B43" s="13" t="s">
        <v>178</v>
      </c>
      <c r="C43" s="213">
        <v>13480530</v>
      </c>
      <c r="D43" s="190">
        <f t="shared" si="12"/>
        <v>0.43253187408378158</v>
      </c>
      <c r="E43" s="191">
        <v>0</v>
      </c>
      <c r="F43" s="190">
        <f t="shared" si="13"/>
        <v>0</v>
      </c>
      <c r="G43" s="192">
        <v>0</v>
      </c>
      <c r="H43" s="190">
        <f t="shared" si="14"/>
        <v>0</v>
      </c>
      <c r="I43" s="192">
        <f t="shared" si="17"/>
        <v>0</v>
      </c>
      <c r="J43" s="211">
        <v>0</v>
      </c>
      <c r="K43" s="190">
        <f t="shared" si="15"/>
        <v>0</v>
      </c>
      <c r="L43" s="191">
        <f t="shared" si="18"/>
        <v>0</v>
      </c>
      <c r="M43" s="190"/>
    </row>
    <row r="44" spans="1:15">
      <c r="A44" s="3" t="s">
        <v>179</v>
      </c>
      <c r="B44" s="13" t="s">
        <v>180</v>
      </c>
      <c r="C44" s="213">
        <v>0</v>
      </c>
      <c r="D44" s="190">
        <f t="shared" si="12"/>
        <v>0</v>
      </c>
      <c r="E44" s="191">
        <v>0</v>
      </c>
      <c r="F44" s="190">
        <f t="shared" si="13"/>
        <v>0</v>
      </c>
      <c r="G44" s="192">
        <v>53401184</v>
      </c>
      <c r="H44" s="190">
        <f t="shared" si="14"/>
        <v>0.35587740495151776</v>
      </c>
      <c r="I44" s="192">
        <f>G44-E44</f>
        <v>53401184</v>
      </c>
      <c r="J44" s="211">
        <v>53401184</v>
      </c>
      <c r="K44" s="190">
        <f t="shared" si="15"/>
        <v>0.36287694586918812</v>
      </c>
      <c r="L44" s="191">
        <f t="shared" si="18"/>
        <v>0</v>
      </c>
      <c r="M44" s="190">
        <f t="shared" si="16"/>
        <v>1</v>
      </c>
      <c r="O44" s="220"/>
    </row>
    <row r="45" spans="1:15">
      <c r="A45" s="3" t="s">
        <v>181</v>
      </c>
      <c r="B45" s="13" t="s">
        <v>182</v>
      </c>
      <c r="C45" s="213">
        <v>0</v>
      </c>
      <c r="D45" s="190">
        <f t="shared" si="12"/>
        <v>0</v>
      </c>
      <c r="E45" s="191">
        <v>0</v>
      </c>
      <c r="F45" s="190">
        <f t="shared" si="13"/>
        <v>0</v>
      </c>
      <c r="G45" s="192">
        <v>3870553</v>
      </c>
      <c r="H45" s="190">
        <f t="shared" si="14"/>
        <v>2.5794228782779649E-2</v>
      </c>
      <c r="I45" s="192">
        <f>G45-E45</f>
        <v>3870553</v>
      </c>
      <c r="J45" s="211">
        <v>3870553</v>
      </c>
      <c r="K45" s="190">
        <f t="shared" si="15"/>
        <v>2.6301560120180548E-2</v>
      </c>
      <c r="L45" s="191">
        <f t="shared" si="18"/>
        <v>0</v>
      </c>
      <c r="M45" s="190">
        <f t="shared" si="16"/>
        <v>1</v>
      </c>
    </row>
    <row r="46" spans="1:15" ht="22.5">
      <c r="A46" s="3" t="s">
        <v>183</v>
      </c>
      <c r="B46" s="13" t="s">
        <v>184</v>
      </c>
      <c r="C46" s="213">
        <v>0</v>
      </c>
      <c r="D46" s="190">
        <f t="shared" si="12"/>
        <v>0</v>
      </c>
      <c r="E46" s="191">
        <v>0</v>
      </c>
      <c r="F46" s="190">
        <f t="shared" si="13"/>
        <v>0</v>
      </c>
      <c r="G46" s="192">
        <v>20357323</v>
      </c>
      <c r="H46" s="190">
        <f t="shared" si="14"/>
        <v>0.13566574256106095</v>
      </c>
      <c r="I46" s="192">
        <f>G46-E46</f>
        <v>20357323</v>
      </c>
      <c r="J46" s="211">
        <v>19730485</v>
      </c>
      <c r="K46" s="190">
        <f t="shared" si="15"/>
        <v>0.13407452046976764</v>
      </c>
      <c r="L46" s="191">
        <f>G46-J46</f>
        <v>626838</v>
      </c>
      <c r="M46" s="190">
        <f t="shared" si="16"/>
        <v>0.96920823037488768</v>
      </c>
    </row>
    <row r="47" spans="1:15">
      <c r="A47" s="3" t="s">
        <v>185</v>
      </c>
      <c r="B47" s="13" t="s">
        <v>186</v>
      </c>
      <c r="C47" s="213">
        <v>0</v>
      </c>
      <c r="D47" s="190">
        <f t="shared" si="12"/>
        <v>0</v>
      </c>
      <c r="E47" s="191">
        <v>2000000</v>
      </c>
      <c r="F47" s="190">
        <f t="shared" si="13"/>
        <v>3.4137848632779162E-3</v>
      </c>
      <c r="G47" s="192">
        <v>920000</v>
      </c>
      <c r="H47" s="190">
        <f t="shared" si="14"/>
        <v>6.1310852687347971E-3</v>
      </c>
      <c r="I47" s="192">
        <f t="shared" si="17"/>
        <v>-1080000</v>
      </c>
      <c r="J47" s="211">
        <v>910800</v>
      </c>
      <c r="K47" s="190">
        <f t="shared" si="15"/>
        <v>6.1891571972946613E-3</v>
      </c>
      <c r="L47" s="191">
        <f t="shared" si="18"/>
        <v>9200</v>
      </c>
      <c r="M47" s="190">
        <f t="shared" si="16"/>
        <v>0.99</v>
      </c>
    </row>
    <row r="48" spans="1:15">
      <c r="A48" s="3" t="s">
        <v>187</v>
      </c>
      <c r="B48" s="13" t="s">
        <v>188</v>
      </c>
      <c r="C48" s="213">
        <v>0</v>
      </c>
      <c r="D48" s="190">
        <f t="shared" si="12"/>
        <v>0</v>
      </c>
      <c r="E48" s="191">
        <v>324747000</v>
      </c>
      <c r="F48" s="190">
        <f t="shared" si="13"/>
        <v>0.55430819649745677</v>
      </c>
      <c r="G48" s="192">
        <v>0</v>
      </c>
      <c r="H48" s="190">
        <f t="shared" si="14"/>
        <v>0</v>
      </c>
      <c r="I48" s="192">
        <f>G48-E48</f>
        <v>-324747000</v>
      </c>
      <c r="J48" s="211">
        <v>0</v>
      </c>
      <c r="K48" s="190">
        <f t="shared" si="15"/>
        <v>0</v>
      </c>
      <c r="L48" s="191">
        <f t="shared" si="18"/>
        <v>0</v>
      </c>
      <c r="M48" s="190"/>
    </row>
    <row r="49" spans="1:13" ht="22.5">
      <c r="A49" s="3"/>
      <c r="B49" s="183" t="s">
        <v>54</v>
      </c>
      <c r="C49" s="214">
        <v>20346436</v>
      </c>
      <c r="D49" s="190">
        <f t="shared" si="12"/>
        <v>0.65282908713572241</v>
      </c>
      <c r="E49" s="195">
        <f>SUM(E40:E48)</f>
        <v>329747000</v>
      </c>
      <c r="F49" s="190">
        <f t="shared" si="13"/>
        <v>0.56284265865565153</v>
      </c>
      <c r="G49" s="195">
        <f>SUM(G40:G48)</f>
        <v>96892000</v>
      </c>
      <c r="H49" s="190">
        <f t="shared" si="14"/>
        <v>0.64570990636766523</v>
      </c>
      <c r="I49" s="195">
        <f>SUM(I40:I48)</f>
        <v>-232855000</v>
      </c>
      <c r="J49" s="214">
        <f>SUM(J40:J48)</f>
        <v>96255961</v>
      </c>
      <c r="K49" s="190">
        <f t="shared" si="15"/>
        <v>0.65408791590433057</v>
      </c>
      <c r="L49" s="195">
        <f>SUM(L40:L48)</f>
        <v>636039</v>
      </c>
      <c r="M49" s="190">
        <f t="shared" si="16"/>
        <v>0.99343558807744703</v>
      </c>
    </row>
    <row r="50" spans="1:13">
      <c r="A50" s="3" t="s">
        <v>64</v>
      </c>
      <c r="B50" s="13" t="s">
        <v>65</v>
      </c>
      <c r="C50" s="213"/>
      <c r="D50" s="190"/>
      <c r="E50" s="191"/>
      <c r="F50" s="190"/>
      <c r="G50" s="191"/>
      <c r="H50" s="190"/>
      <c r="I50" s="191"/>
      <c r="J50" s="213"/>
      <c r="K50" s="190"/>
      <c r="L50" s="191"/>
      <c r="M50" s="190"/>
    </row>
    <row r="51" spans="1:13">
      <c r="A51" s="3" t="s">
        <v>187</v>
      </c>
      <c r="B51" s="13" t="s">
        <v>188</v>
      </c>
      <c r="C51" s="213">
        <v>0</v>
      </c>
      <c r="D51" s="190">
        <f t="shared" si="12"/>
        <v>0</v>
      </c>
      <c r="E51" s="191">
        <v>200000000</v>
      </c>
      <c r="F51" s="190">
        <f t="shared" si="13"/>
        <v>0.34137848632779161</v>
      </c>
      <c r="G51" s="191">
        <v>0</v>
      </c>
      <c r="H51" s="190">
        <f t="shared" si="14"/>
        <v>0</v>
      </c>
      <c r="I51" s="191">
        <f>G51-E51</f>
        <v>-200000000</v>
      </c>
      <c r="J51" s="213">
        <v>0</v>
      </c>
      <c r="K51" s="190">
        <f t="shared" si="15"/>
        <v>0</v>
      </c>
      <c r="L51" s="191">
        <f>G51-J51</f>
        <v>0</v>
      </c>
      <c r="M51" s="190"/>
    </row>
    <row r="52" spans="1:13">
      <c r="A52" s="3"/>
      <c r="B52" s="183" t="s">
        <v>55</v>
      </c>
      <c r="C52" s="214">
        <v>0</v>
      </c>
      <c r="D52" s="190">
        <f t="shared" si="12"/>
        <v>0</v>
      </c>
      <c r="E52" s="195">
        <v>200000000</v>
      </c>
      <c r="F52" s="190">
        <f t="shared" si="13"/>
        <v>0.34137848632779161</v>
      </c>
      <c r="G52" s="195">
        <f>SUM(G51:G51)</f>
        <v>0</v>
      </c>
      <c r="H52" s="190">
        <f t="shared" si="14"/>
        <v>0</v>
      </c>
      <c r="I52" s="195">
        <f>SUM(I51:I51)</f>
        <v>-200000000</v>
      </c>
      <c r="J52" s="214">
        <f>SUM(J51:J51)</f>
        <v>0</v>
      </c>
      <c r="K52" s="190">
        <f t="shared" si="15"/>
        <v>0</v>
      </c>
      <c r="L52" s="195">
        <f>SUM(L51:L51)</f>
        <v>0</v>
      </c>
      <c r="M52" s="190"/>
    </row>
    <row r="53" spans="1:13">
      <c r="A53" s="3"/>
      <c r="B53" s="187" t="s">
        <v>57</v>
      </c>
      <c r="C53" s="217">
        <f>C35+C38</f>
        <v>31166558.600000001</v>
      </c>
      <c r="D53" s="204">
        <f t="shared" si="12"/>
        <v>1</v>
      </c>
      <c r="E53" s="203">
        <f t="shared" ref="E53:L53" si="19">E35+E38</f>
        <v>585860000</v>
      </c>
      <c r="F53" s="204">
        <f t="shared" si="13"/>
        <v>1</v>
      </c>
      <c r="G53" s="203">
        <f t="shared" si="19"/>
        <v>150055000</v>
      </c>
      <c r="H53" s="204">
        <f t="shared" si="14"/>
        <v>1</v>
      </c>
      <c r="I53" s="203">
        <f t="shared" si="19"/>
        <v>-435805000</v>
      </c>
      <c r="J53" s="217">
        <f t="shared" si="19"/>
        <v>147160586</v>
      </c>
      <c r="K53" s="204">
        <f t="shared" si="15"/>
        <v>1</v>
      </c>
      <c r="L53" s="203">
        <f t="shared" si="19"/>
        <v>2894414</v>
      </c>
      <c r="M53" s="199">
        <f t="shared" si="16"/>
        <v>0.98071097930758722</v>
      </c>
    </row>
    <row r="54" spans="1:13">
      <c r="A54" s="3" t="s">
        <v>64</v>
      </c>
      <c r="B54" s="13" t="s">
        <v>65</v>
      </c>
      <c r="C54" s="213"/>
      <c r="D54" s="191"/>
      <c r="E54" s="191"/>
      <c r="F54" s="191"/>
      <c r="G54" s="191"/>
      <c r="H54" s="204"/>
      <c r="I54" s="191"/>
      <c r="J54" s="213"/>
      <c r="K54" s="204"/>
      <c r="L54" s="191"/>
      <c r="M54" s="199"/>
    </row>
    <row r="55" spans="1:13">
      <c r="A55" s="3" t="s">
        <v>64</v>
      </c>
      <c r="B55" s="13" t="s">
        <v>65</v>
      </c>
      <c r="C55" s="213"/>
      <c r="D55" s="191"/>
      <c r="E55" s="191"/>
      <c r="F55" s="191"/>
      <c r="G55" s="191"/>
      <c r="H55" s="204"/>
      <c r="I55" s="191"/>
      <c r="J55" s="213"/>
      <c r="K55" s="204"/>
      <c r="L55" s="191"/>
      <c r="M55" s="199"/>
    </row>
    <row r="56" spans="1:13" ht="12" thickBot="1">
      <c r="A56" s="3"/>
      <c r="B56" s="184" t="s">
        <v>60</v>
      </c>
      <c r="C56" s="218">
        <v>31166558.600000001</v>
      </c>
      <c r="D56" s="205"/>
      <c r="E56" s="205">
        <v>585860000</v>
      </c>
      <c r="F56" s="205"/>
      <c r="G56" s="205">
        <f>G35+G38</f>
        <v>150055000</v>
      </c>
      <c r="H56" s="205"/>
      <c r="I56" s="205">
        <f t="shared" ref="I56:L56" si="20">I35+I38</f>
        <v>-435805000</v>
      </c>
      <c r="J56" s="218">
        <f>J35+J38</f>
        <v>147160586</v>
      </c>
      <c r="K56" s="205"/>
      <c r="L56" s="205">
        <f t="shared" si="20"/>
        <v>2894414</v>
      </c>
      <c r="M56" s="223">
        <f t="shared" si="16"/>
        <v>0.98071097930758722</v>
      </c>
    </row>
    <row r="57" spans="1:13" ht="12" thickTop="1">
      <c r="A57" s="278"/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</row>
    <row r="58" spans="1:13">
      <c r="A58" s="185"/>
      <c r="B58" s="168"/>
      <c r="C58" s="207"/>
      <c r="D58" s="188"/>
      <c r="E58" s="188"/>
      <c r="F58" s="188"/>
      <c r="G58" s="188"/>
      <c r="H58" s="188"/>
      <c r="I58" s="188"/>
      <c r="J58" s="207"/>
      <c r="K58" s="188"/>
      <c r="L58" s="188"/>
      <c r="M58" s="188"/>
    </row>
  </sheetData>
  <mergeCells count="20">
    <mergeCell ref="A1:M1"/>
    <mergeCell ref="A2:M2"/>
    <mergeCell ref="A3:M3"/>
    <mergeCell ref="A5:A6"/>
    <mergeCell ref="B5:D6"/>
    <mergeCell ref="E5:F6"/>
    <mergeCell ref="G5:M6"/>
    <mergeCell ref="A12:B12"/>
    <mergeCell ref="A33:B33"/>
    <mergeCell ref="A57:M57"/>
    <mergeCell ref="B7:D7"/>
    <mergeCell ref="E7:F7"/>
    <mergeCell ref="G7:M7"/>
    <mergeCell ref="A8:B11"/>
    <mergeCell ref="C8:M8"/>
    <mergeCell ref="E9:F9"/>
    <mergeCell ref="G9:H9"/>
    <mergeCell ref="J9:K9"/>
    <mergeCell ref="L9:L10"/>
    <mergeCell ref="M9:M10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Administrimi i pyjeve</vt:lpstr>
      <vt:lpstr>Mbrojtja e Mjedisit</vt:lpstr>
      <vt:lpstr>Menaxhimi i mbetjeve urbane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2026-04-29T07:47:25Z</dcterms:created>
  <dcterms:modified xsi:type="dcterms:W3CDTF">2026-05-05T12:19:10Z</dcterms:modified>
</cp:coreProperties>
</file>