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-120" yWindow="-120" windowWidth="29040" windowHeight="15720" tabRatio="853" firstSheet="3" activeTab="3"/>
  </bookViews>
  <sheets>
    <sheet name="Sheet3" sheetId="72" state="hidden" r:id="rId1"/>
    <sheet name="Sheet2" sheetId="71" state="hidden" r:id="rId2"/>
    <sheet name="Sheet4" sheetId="73" state="hidden" r:id="rId3"/>
    <sheet name="Aneksi 2.0 Planif" sheetId="39" r:id="rId4"/>
    <sheet name="Aneksi 2.0 Forcat e Luftimit" sheetId="38" r:id="rId5"/>
    <sheet name="123" sheetId="7" state="hidden" r:id="rId6"/>
    <sheet name="Aneksi 2.0 MBSHT.LUFTIMIT" sheetId="74" r:id="rId7"/>
    <sheet name="Aneksi 2.0 Mbësht .Shëndetësinë" sheetId="41" r:id="rId8"/>
    <sheet name="Aneksi 2.0 Arsimi Ushtarak" sheetId="6" r:id="rId9"/>
    <sheet name="Aneksi 2.0 Mbeshtet. Ushtaraket" sheetId="5" r:id="rId10"/>
    <sheet name="Aneksi 2.0 Emergjencat Civile" sheetId="40" r:id="rId11"/>
  </sheets>
  <externalReferences>
    <externalReference r:id="rId12"/>
    <externalReference r:id="rId13"/>
    <externalReference r:id="rId14"/>
  </externalReferences>
  <definedNames>
    <definedName name="JR_PAGE_ANCHOR_0_1">#REF!</definedName>
    <definedName name="_xlnm.Print_Area" localSheetId="8">'Aneksi 2.0 Arsimi Ushtarak'!$A$1:$M$59</definedName>
    <definedName name="_xlnm.Print_Area" localSheetId="10">'Aneksi 2.0 Emergjencat Civile'!$A$1:$M$87</definedName>
    <definedName name="_xlnm.Print_Area" localSheetId="4">'Aneksi 2.0 Forcat e Luftimit'!$A$1:$N$106</definedName>
    <definedName name="_xlnm.Print_Area" localSheetId="7">'Aneksi 2.0 Mbësht .Shëndetësinë'!$A$1:$M$52</definedName>
    <definedName name="_xlnm.Print_Area" localSheetId="9">'Aneksi 2.0 Mbeshtet. Ushtaraket'!$A$1:$M$45</definedName>
    <definedName name="_xlnm.Print_Area" localSheetId="6">'Aneksi 2.0 MBSHT.LUFTIMIT'!$A$1:$M$136</definedName>
    <definedName name="_xlnm.Print_Area" localSheetId="3">'Aneksi 2.0 Planif'!$A$1:$M$54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8" l="1"/>
  <c r="G100" i="38"/>
  <c r="N97" i="38"/>
  <c r="N96" i="38"/>
  <c r="N91" i="38"/>
  <c r="N90" i="38"/>
  <c r="N88" i="38"/>
  <c r="N87" i="38"/>
  <c r="N85" i="38"/>
  <c r="N84" i="38"/>
  <c r="N83" i="38"/>
  <c r="N80" i="38"/>
  <c r="N74" i="38"/>
  <c r="N73" i="38"/>
  <c r="N72" i="38"/>
  <c r="N70" i="38"/>
  <c r="N69" i="38"/>
  <c r="N64" i="38"/>
  <c r="N63" i="38"/>
  <c r="N61" i="38"/>
  <c r="N59" i="38"/>
  <c r="N49" i="38"/>
  <c r="N48" i="38"/>
  <c r="N47" i="38"/>
  <c r="N45" i="38"/>
  <c r="N44" i="38"/>
  <c r="N43" i="38"/>
  <c r="N40" i="38"/>
  <c r="N39" i="38"/>
  <c r="N38" i="38"/>
  <c r="N37" i="38"/>
  <c r="K129" i="74"/>
  <c r="K127" i="74"/>
  <c r="K126" i="74"/>
  <c r="K125" i="74"/>
  <c r="K124" i="74"/>
  <c r="K123" i="74"/>
  <c r="K122" i="74"/>
  <c r="K121" i="74"/>
  <c r="K120" i="74"/>
  <c r="K119" i="74"/>
  <c r="K118" i="74"/>
  <c r="K117" i="74"/>
  <c r="K116" i="74"/>
  <c r="K115" i="74"/>
  <c r="K114" i="74"/>
  <c r="K113" i="74"/>
  <c r="K112" i="74"/>
  <c r="K111" i="74"/>
  <c r="K110" i="74"/>
  <c r="K109" i="74"/>
  <c r="K108" i="74"/>
  <c r="K107" i="74"/>
  <c r="K106" i="74"/>
  <c r="K105" i="74"/>
  <c r="K104" i="74"/>
  <c r="K103" i="74"/>
  <c r="K102" i="74"/>
  <c r="K101" i="74"/>
  <c r="K100" i="74"/>
  <c r="K99" i="74"/>
  <c r="K98" i="74"/>
  <c r="K97" i="74"/>
  <c r="K96" i="74"/>
  <c r="K95" i="74"/>
  <c r="K94" i="74"/>
  <c r="K93" i="74"/>
  <c r="K92" i="74"/>
  <c r="K91" i="74"/>
  <c r="K90" i="74"/>
  <c r="K89" i="74"/>
  <c r="K88" i="74"/>
  <c r="K87" i="74"/>
  <c r="K86" i="74"/>
  <c r="K85" i="74"/>
  <c r="K84" i="74"/>
  <c r="K83" i="74"/>
  <c r="K82" i="74"/>
  <c r="K81" i="74"/>
  <c r="K80" i="74"/>
  <c r="K79" i="74"/>
  <c r="K78" i="74"/>
  <c r="K77" i="74"/>
  <c r="K76" i="74"/>
  <c r="K75" i="74"/>
  <c r="K74" i="74"/>
  <c r="K73" i="74"/>
  <c r="K72" i="74"/>
  <c r="K71" i="74"/>
  <c r="K70" i="74"/>
  <c r="K69" i="74"/>
  <c r="K68" i="74"/>
  <c r="K67" i="74"/>
  <c r="K66" i="74"/>
  <c r="K65" i="74"/>
  <c r="K64" i="74"/>
  <c r="K63" i="74"/>
  <c r="K62" i="74"/>
  <c r="K61" i="74"/>
  <c r="K60" i="74"/>
  <c r="K59" i="74"/>
  <c r="K58" i="74"/>
  <c r="K57" i="74"/>
  <c r="K56" i="74"/>
  <c r="K55" i="74"/>
  <c r="K54" i="74"/>
  <c r="K53" i="74"/>
  <c r="K52" i="74"/>
  <c r="K51" i="74"/>
  <c r="K50" i="74"/>
  <c r="K49" i="74"/>
  <c r="K48" i="74"/>
  <c r="K47" i="74"/>
  <c r="K46" i="74"/>
  <c r="K45" i="74"/>
  <c r="K44" i="74"/>
  <c r="K43" i="74"/>
  <c r="K42" i="74"/>
  <c r="K41" i="74"/>
  <c r="K40" i="74"/>
  <c r="K39" i="74"/>
  <c r="K38" i="74"/>
  <c r="K37" i="74"/>
  <c r="K36" i="74"/>
  <c r="K35" i="74"/>
  <c r="K34" i="74"/>
  <c r="K33" i="74"/>
  <c r="H129" i="74"/>
  <c r="H127" i="74"/>
  <c r="H126" i="74"/>
  <c r="H125" i="74"/>
  <c r="H124" i="74"/>
  <c r="H123" i="74"/>
  <c r="H122" i="74"/>
  <c r="H121" i="74"/>
  <c r="H120" i="74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F129" i="74"/>
  <c r="F127" i="74"/>
  <c r="F126" i="74"/>
  <c r="F125" i="74"/>
  <c r="F124" i="74"/>
  <c r="F123" i="74"/>
  <c r="F122" i="74"/>
  <c r="F121" i="74"/>
  <c r="F120" i="74"/>
  <c r="F119" i="74"/>
  <c r="F118" i="74"/>
  <c r="F117" i="74"/>
  <c r="F116" i="74"/>
  <c r="F115" i="74"/>
  <c r="F114" i="74"/>
  <c r="F113" i="74"/>
  <c r="F112" i="74"/>
  <c r="F111" i="74"/>
  <c r="F110" i="74"/>
  <c r="F109" i="74"/>
  <c r="F108" i="74"/>
  <c r="F107" i="74"/>
  <c r="F106" i="74"/>
  <c r="F105" i="74"/>
  <c r="F104" i="74"/>
  <c r="F103" i="74"/>
  <c r="F102" i="74"/>
  <c r="F101" i="74"/>
  <c r="F100" i="74"/>
  <c r="F99" i="74"/>
  <c r="F98" i="74"/>
  <c r="F97" i="74"/>
  <c r="F96" i="74"/>
  <c r="F95" i="74"/>
  <c r="F94" i="74"/>
  <c r="F93" i="74"/>
  <c r="F92" i="74"/>
  <c r="F91" i="74"/>
  <c r="F90" i="74"/>
  <c r="F89" i="74"/>
  <c r="F88" i="74"/>
  <c r="F87" i="74"/>
  <c r="F86" i="74"/>
  <c r="F85" i="74"/>
  <c r="F84" i="74"/>
  <c r="F83" i="74"/>
  <c r="F82" i="74"/>
  <c r="F81" i="74"/>
  <c r="F80" i="74"/>
  <c r="F79" i="74"/>
  <c r="F78" i="74"/>
  <c r="F77" i="74"/>
  <c r="F76" i="74"/>
  <c r="F75" i="74"/>
  <c r="F74" i="74"/>
  <c r="F73" i="74"/>
  <c r="F72" i="74"/>
  <c r="F71" i="74"/>
  <c r="F70" i="74"/>
  <c r="F69" i="74"/>
  <c r="F68" i="74"/>
  <c r="F67" i="74"/>
  <c r="F66" i="74"/>
  <c r="F65" i="74"/>
  <c r="F64" i="74"/>
  <c r="F63" i="74"/>
  <c r="F62" i="74"/>
  <c r="F61" i="74"/>
  <c r="F60" i="74"/>
  <c r="F59" i="74"/>
  <c r="F58" i="74"/>
  <c r="F57" i="74"/>
  <c r="F56" i="74"/>
  <c r="F55" i="74"/>
  <c r="F54" i="74"/>
  <c r="F53" i="74"/>
  <c r="F52" i="74"/>
  <c r="F51" i="74"/>
  <c r="F50" i="74"/>
  <c r="F49" i="74"/>
  <c r="F48" i="74"/>
  <c r="F47" i="74"/>
  <c r="F46" i="74"/>
  <c r="F45" i="74"/>
  <c r="F44" i="74"/>
  <c r="F43" i="74"/>
  <c r="F42" i="74"/>
  <c r="F41" i="74"/>
  <c r="F40" i="74"/>
  <c r="F39" i="74"/>
  <c r="F38" i="74"/>
  <c r="F37" i="74"/>
  <c r="F36" i="74"/>
  <c r="F35" i="74"/>
  <c r="F34" i="74"/>
  <c r="F33" i="74"/>
  <c r="D129" i="74"/>
  <c r="D127" i="74"/>
  <c r="D126" i="74"/>
  <c r="D125" i="74"/>
  <c r="D124" i="74"/>
  <c r="D123" i="74"/>
  <c r="D122" i="74"/>
  <c r="D121" i="74"/>
  <c r="D120" i="74"/>
  <c r="D119" i="74"/>
  <c r="D118" i="74"/>
  <c r="D117" i="74"/>
  <c r="D116" i="74"/>
  <c r="D115" i="74"/>
  <c r="D114" i="74"/>
  <c r="D113" i="74"/>
  <c r="D112" i="74"/>
  <c r="D111" i="74"/>
  <c r="D110" i="74"/>
  <c r="D109" i="74"/>
  <c r="D108" i="74"/>
  <c r="D107" i="74"/>
  <c r="D106" i="74"/>
  <c r="D105" i="74"/>
  <c r="D104" i="74"/>
  <c r="D103" i="74"/>
  <c r="D102" i="74"/>
  <c r="D101" i="74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K43" i="41"/>
  <c r="K41" i="41"/>
  <c r="K40" i="41"/>
  <c r="K39" i="41"/>
  <c r="K37" i="41"/>
  <c r="K36" i="41"/>
  <c r="K34" i="41"/>
  <c r="H43" i="41"/>
  <c r="H41" i="41"/>
  <c r="H40" i="41"/>
  <c r="H39" i="41"/>
  <c r="H37" i="41"/>
  <c r="H36" i="41"/>
  <c r="H34" i="41"/>
  <c r="F43" i="41"/>
  <c r="F41" i="41"/>
  <c r="F40" i="41"/>
  <c r="F39" i="41"/>
  <c r="F37" i="41"/>
  <c r="F36" i="41"/>
  <c r="F34" i="41"/>
  <c r="D51" i="41"/>
  <c r="D50" i="41"/>
  <c r="D49" i="41"/>
  <c r="D48" i="41"/>
  <c r="D47" i="41"/>
  <c r="D45" i="41"/>
  <c r="D44" i="41"/>
  <c r="D43" i="41"/>
  <c r="D41" i="41"/>
  <c r="D40" i="41"/>
  <c r="D39" i="41"/>
  <c r="D38" i="41"/>
  <c r="D37" i="41"/>
  <c r="D36" i="41"/>
  <c r="D34" i="41"/>
  <c r="I59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7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7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6" i="6"/>
  <c r="D37" i="6"/>
  <c r="M59" i="6"/>
  <c r="M58" i="6"/>
  <c r="M56" i="6"/>
  <c r="M55" i="6"/>
  <c r="M52" i="6"/>
  <c r="M50" i="6"/>
  <c r="M47" i="6"/>
  <c r="M45" i="6"/>
  <c r="M44" i="6"/>
  <c r="M43" i="6"/>
  <c r="M42" i="6"/>
  <c r="M41" i="6"/>
  <c r="M37" i="6"/>
  <c r="M36" i="6"/>
  <c r="M34" i="6"/>
  <c r="K36" i="6"/>
  <c r="K34" i="6"/>
  <c r="H36" i="6"/>
  <c r="H34" i="6"/>
  <c r="F36" i="6"/>
  <c r="F34" i="6"/>
  <c r="D34" i="6"/>
  <c r="K81" i="40"/>
  <c r="K80" i="40"/>
  <c r="K79" i="40"/>
  <c r="K78" i="40"/>
  <c r="K77" i="40"/>
  <c r="K76" i="40"/>
  <c r="K75" i="40"/>
  <c r="K74" i="40"/>
  <c r="K73" i="40"/>
  <c r="K72" i="40"/>
  <c r="K71" i="40"/>
  <c r="K70" i="40"/>
  <c r="K69" i="40"/>
  <c r="K68" i="40"/>
  <c r="K67" i="40"/>
  <c r="K66" i="40"/>
  <c r="K65" i="40"/>
  <c r="K64" i="40"/>
  <c r="K63" i="40"/>
  <c r="K62" i="40"/>
  <c r="K61" i="40"/>
  <c r="K60" i="40"/>
  <c r="K59" i="40"/>
  <c r="K58" i="40"/>
  <c r="K57" i="40"/>
  <c r="K56" i="40"/>
  <c r="K55" i="40"/>
  <c r="K54" i="40"/>
  <c r="K53" i="40"/>
  <c r="K52" i="40"/>
  <c r="K51" i="40"/>
  <c r="K50" i="40"/>
  <c r="K49" i="40"/>
  <c r="K48" i="40"/>
  <c r="K47" i="40"/>
  <c r="K46" i="40"/>
  <c r="K45" i="40"/>
  <c r="K44" i="40"/>
  <c r="K43" i="40"/>
  <c r="K41" i="40"/>
  <c r="K40" i="40"/>
  <c r="K39" i="40"/>
  <c r="K38" i="40"/>
  <c r="K37" i="40"/>
  <c r="K36" i="40"/>
  <c r="K34" i="40"/>
  <c r="H40" i="40"/>
  <c r="H39" i="40"/>
  <c r="H38" i="40"/>
  <c r="H37" i="40"/>
  <c r="H36" i="40"/>
  <c r="H34" i="40"/>
  <c r="H81" i="40"/>
  <c r="H80" i="40"/>
  <c r="H79" i="40"/>
  <c r="H78" i="40"/>
  <c r="H77" i="40"/>
  <c r="H76" i="40"/>
  <c r="H75" i="40"/>
  <c r="H74" i="40"/>
  <c r="H73" i="40"/>
  <c r="H72" i="40"/>
  <c r="H71" i="40"/>
  <c r="H70" i="40"/>
  <c r="H69" i="40"/>
  <c r="H68" i="40"/>
  <c r="H67" i="40"/>
  <c r="H66" i="40"/>
  <c r="H65" i="40"/>
  <c r="H64" i="40"/>
  <c r="H63" i="40"/>
  <c r="H62" i="40"/>
  <c r="H61" i="40"/>
  <c r="H60" i="40"/>
  <c r="H59" i="40"/>
  <c r="H58" i="40"/>
  <c r="H57" i="40"/>
  <c r="H56" i="40"/>
  <c r="H55" i="40"/>
  <c r="H54" i="40"/>
  <c r="H53" i="40"/>
  <c r="H52" i="40"/>
  <c r="H51" i="40"/>
  <c r="H50" i="40"/>
  <c r="H49" i="40"/>
  <c r="H48" i="40"/>
  <c r="H47" i="40"/>
  <c r="H46" i="40"/>
  <c r="H45" i="40"/>
  <c r="H44" i="40"/>
  <c r="H43" i="40"/>
  <c r="H41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57" i="40"/>
  <c r="F56" i="40"/>
  <c r="F55" i="40"/>
  <c r="F54" i="40"/>
  <c r="F53" i="40"/>
  <c r="F52" i="40"/>
  <c r="F51" i="40"/>
  <c r="F50" i="40"/>
  <c r="F49" i="40"/>
  <c r="F48" i="40"/>
  <c r="F47" i="40"/>
  <c r="F46" i="40"/>
  <c r="F45" i="40"/>
  <c r="F44" i="40"/>
  <c r="F43" i="40"/>
  <c r="F41" i="40"/>
  <c r="F40" i="40"/>
  <c r="F39" i="40"/>
  <c r="F38" i="40"/>
  <c r="F37" i="40"/>
  <c r="F36" i="40"/>
  <c r="F34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4" i="40"/>
  <c r="L87" i="40" l="1"/>
  <c r="L85" i="40"/>
  <c r="L83" i="40"/>
  <c r="L82" i="40"/>
  <c r="L81" i="40"/>
  <c r="L80" i="40"/>
  <c r="L79" i="40"/>
  <c r="L78" i="40"/>
  <c r="L77" i="40"/>
  <c r="L76" i="40"/>
  <c r="L75" i="40"/>
  <c r="L74" i="40"/>
  <c r="L73" i="40"/>
  <c r="L72" i="40"/>
  <c r="L71" i="40"/>
  <c r="L69" i="40"/>
  <c r="L68" i="40"/>
  <c r="L67" i="40"/>
  <c r="L66" i="40"/>
  <c r="L65" i="40"/>
  <c r="L64" i="40"/>
  <c r="L63" i="40"/>
  <c r="L62" i="40"/>
  <c r="L61" i="40"/>
  <c r="L60" i="40"/>
  <c r="L59" i="40"/>
  <c r="L58" i="40"/>
  <c r="L57" i="40"/>
  <c r="L56" i="40"/>
  <c r="L55" i="40"/>
  <c r="L54" i="40"/>
  <c r="L53" i="40"/>
  <c r="L52" i="40"/>
  <c r="L51" i="40"/>
  <c r="L50" i="40"/>
  <c r="L49" i="40"/>
  <c r="L48" i="40"/>
  <c r="L47" i="40"/>
  <c r="L46" i="40"/>
  <c r="L45" i="40"/>
  <c r="L44" i="40"/>
  <c r="L43" i="40"/>
  <c r="L41" i="40"/>
  <c r="L40" i="40"/>
  <c r="L39" i="40"/>
  <c r="L38" i="40"/>
  <c r="L37" i="40"/>
  <c r="L36" i="40"/>
  <c r="L34" i="40"/>
  <c r="L28" i="40"/>
  <c r="L27" i="40"/>
  <c r="L26" i="40"/>
  <c r="L25" i="40"/>
  <c r="L24" i="40"/>
  <c r="L23" i="40"/>
  <c r="L22" i="40"/>
  <c r="L21" i="40"/>
  <c r="L20" i="40"/>
  <c r="J87" i="40"/>
  <c r="I87" i="40"/>
  <c r="E87" i="40"/>
  <c r="G87" i="40"/>
  <c r="J34" i="40"/>
  <c r="J81" i="40"/>
  <c r="F40" i="5"/>
  <c r="F39" i="5"/>
  <c r="F38" i="5"/>
  <c r="F37" i="5"/>
  <c r="F36" i="5"/>
  <c r="D40" i="5"/>
  <c r="D39" i="5"/>
  <c r="D38" i="5"/>
  <c r="D37" i="5"/>
  <c r="D36" i="5"/>
  <c r="F28" i="5"/>
  <c r="F20" i="5"/>
  <c r="F17" i="5"/>
  <c r="L59" i="6"/>
  <c r="L58" i="6"/>
  <c r="L56" i="6"/>
  <c r="L55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7" i="6"/>
  <c r="L36" i="6"/>
  <c r="L35" i="6"/>
  <c r="L34" i="6"/>
  <c r="I58" i="6"/>
  <c r="I56" i="6"/>
  <c r="I55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7" i="6"/>
  <c r="I36" i="6"/>
  <c r="I35" i="6"/>
  <c r="I34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D28" i="41"/>
  <c r="D27" i="41"/>
  <c r="D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D13" i="41"/>
  <c r="F27" i="74"/>
  <c r="F26" i="74"/>
  <c r="F25" i="74"/>
  <c r="F24" i="74"/>
  <c r="F23" i="74"/>
  <c r="F21" i="74"/>
  <c r="F20" i="74"/>
  <c r="F18" i="74"/>
  <c r="F17" i="74"/>
  <c r="F16" i="74"/>
  <c r="F15" i="74"/>
  <c r="F14" i="74"/>
  <c r="F13" i="74"/>
  <c r="F12" i="74"/>
  <c r="D27" i="74"/>
  <c r="D26" i="74"/>
  <c r="D25" i="74"/>
  <c r="D24" i="74"/>
  <c r="D23" i="74"/>
  <c r="D21" i="74"/>
  <c r="D20" i="74"/>
  <c r="D19" i="74"/>
  <c r="D18" i="74"/>
  <c r="D17" i="74"/>
  <c r="D16" i="74"/>
  <c r="D15" i="74"/>
  <c r="D14" i="74"/>
  <c r="D13" i="74"/>
  <c r="D12" i="74"/>
  <c r="K103" i="38"/>
  <c r="L103" i="38" s="1"/>
  <c r="L105" i="38" s="1"/>
  <c r="L100" i="38"/>
  <c r="K100" i="38"/>
  <c r="K41" i="38"/>
  <c r="J93" i="38"/>
  <c r="K34" i="38"/>
  <c r="K20" i="38"/>
  <c r="M13" i="39"/>
  <c r="F20" i="72"/>
  <c r="E20" i="72"/>
  <c r="D20" i="72"/>
  <c r="D16" i="72"/>
  <c r="K94" i="38" l="1"/>
  <c r="M53" i="39"/>
  <c r="M52" i="39"/>
  <c r="M51" i="39"/>
  <c r="M50" i="39"/>
  <c r="M49" i="39"/>
  <c r="C47" i="39"/>
  <c r="M46" i="39"/>
  <c r="M45" i="39"/>
  <c r="M44" i="39"/>
  <c r="L44" i="39"/>
  <c r="I44" i="39"/>
  <c r="M43" i="39"/>
  <c r="L43" i="39"/>
  <c r="I43" i="39"/>
  <c r="M42" i="39"/>
  <c r="L42" i="39"/>
  <c r="I42" i="39"/>
  <c r="M41" i="39"/>
  <c r="L41" i="39"/>
  <c r="I41" i="39"/>
  <c r="M40" i="39"/>
  <c r="L40" i="39"/>
  <c r="I40" i="39"/>
  <c r="M39" i="39"/>
  <c r="L39" i="39"/>
  <c r="I39" i="39"/>
  <c r="C39" i="39"/>
  <c r="J37" i="39"/>
  <c r="J47" i="39" s="1"/>
  <c r="G37" i="39"/>
  <c r="E37" i="39"/>
  <c r="J34" i="39"/>
  <c r="J26" i="39"/>
  <c r="G26" i="39"/>
  <c r="L25" i="39"/>
  <c r="I25" i="39"/>
  <c r="I26" i="39" s="1"/>
  <c r="L24" i="39"/>
  <c r="J23" i="39"/>
  <c r="G23" i="39"/>
  <c r="E23" i="39"/>
  <c r="C23" i="39"/>
  <c r="L22" i="39"/>
  <c r="I22" i="39"/>
  <c r="I23" i="39" s="1"/>
  <c r="L21" i="39"/>
  <c r="J20" i="39"/>
  <c r="G20" i="39"/>
  <c r="E20" i="39"/>
  <c r="C20" i="39"/>
  <c r="M19" i="39"/>
  <c r="L19" i="39"/>
  <c r="I19" i="39"/>
  <c r="M18" i="39"/>
  <c r="L18" i="39"/>
  <c r="I18" i="39"/>
  <c r="L17" i="39"/>
  <c r="I17" i="39"/>
  <c r="L16" i="39"/>
  <c r="I16" i="39"/>
  <c r="M15" i="39"/>
  <c r="L15" i="39"/>
  <c r="I15" i="39"/>
  <c r="M14" i="39"/>
  <c r="L14" i="39"/>
  <c r="I14" i="39"/>
  <c r="L13" i="39"/>
  <c r="I13" i="39"/>
  <c r="E47" i="39" l="1"/>
  <c r="L20" i="39"/>
  <c r="L36" i="39" s="1"/>
  <c r="L34" i="39" s="1"/>
  <c r="L23" i="39"/>
  <c r="L27" i="39" s="1"/>
  <c r="J28" i="39"/>
  <c r="K23" i="39" s="1"/>
  <c r="K20" i="39"/>
  <c r="M23" i="39"/>
  <c r="M27" i="39" s="1"/>
  <c r="G47" i="39"/>
  <c r="L26" i="39"/>
  <c r="M20" i="39"/>
  <c r="I37" i="39"/>
  <c r="I47" i="39" s="1"/>
  <c r="I20" i="39"/>
  <c r="I36" i="39" s="1"/>
  <c r="I34" i="39" s="1"/>
  <c r="L37" i="39"/>
  <c r="L47" i="39" s="1"/>
  <c r="G36" i="39"/>
  <c r="G34" i="39" s="1"/>
  <c r="E28" i="39"/>
  <c r="F20" i="39" s="1"/>
  <c r="C36" i="39"/>
  <c r="E27" i="39"/>
  <c r="C27" i="39"/>
  <c r="M37" i="39"/>
  <c r="M47" i="39" s="1"/>
  <c r="J54" i="39"/>
  <c r="K47" i="39" s="1"/>
  <c r="C28" i="39"/>
  <c r="D23" i="39" s="1"/>
  <c r="E36" i="39"/>
  <c r="G27" i="39"/>
  <c r="F27" i="39" l="1"/>
  <c r="K26" i="39"/>
  <c r="F28" i="39"/>
  <c r="F15" i="39"/>
  <c r="F22" i="39"/>
  <c r="F19" i="39"/>
  <c r="F26" i="39"/>
  <c r="F18" i="39"/>
  <c r="F25" i="39"/>
  <c r="F17" i="39"/>
  <c r="F14" i="39"/>
  <c r="F21" i="39"/>
  <c r="F24" i="39"/>
  <c r="F16" i="39"/>
  <c r="F13" i="39"/>
  <c r="G28" i="39"/>
  <c r="H27" i="39" s="1"/>
  <c r="C34" i="39"/>
  <c r="F23" i="39"/>
  <c r="K48" i="39"/>
  <c r="K40" i="39"/>
  <c r="K38" i="39"/>
  <c r="K53" i="39"/>
  <c r="K45" i="39"/>
  <c r="K46" i="39"/>
  <c r="K52" i="39"/>
  <c r="K44" i="39"/>
  <c r="K36" i="39"/>
  <c r="K51" i="39"/>
  <c r="K43" i="39"/>
  <c r="K39" i="39"/>
  <c r="K50" i="39"/>
  <c r="K42" i="39"/>
  <c r="K54" i="39"/>
  <c r="K49" i="39"/>
  <c r="K41" i="39"/>
  <c r="K34" i="39"/>
  <c r="E34" i="39"/>
  <c r="D13" i="39"/>
  <c r="D21" i="39"/>
  <c r="D28" i="39"/>
  <c r="D19" i="39"/>
  <c r="D14" i="39"/>
  <c r="D26" i="39"/>
  <c r="D18" i="39"/>
  <c r="D22" i="39"/>
  <c r="D25" i="39"/>
  <c r="D17" i="39"/>
  <c r="D15" i="39"/>
  <c r="D24" i="39"/>
  <c r="D16" i="39"/>
  <c r="D20" i="39"/>
  <c r="L28" i="39"/>
  <c r="M22" i="39" s="1"/>
  <c r="M34" i="39"/>
  <c r="K37" i="39"/>
  <c r="K14" i="39"/>
  <c r="K13" i="39"/>
  <c r="K21" i="39"/>
  <c r="K28" i="39"/>
  <c r="K27" i="39"/>
  <c r="K19" i="39"/>
  <c r="K18" i="39"/>
  <c r="K25" i="39"/>
  <c r="K17" i="39"/>
  <c r="K22" i="39"/>
  <c r="K24" i="39"/>
  <c r="K16" i="39"/>
  <c r="K15" i="39"/>
  <c r="D27" i="39"/>
  <c r="M36" i="39"/>
  <c r="E54" i="39"/>
  <c r="M28" i="39"/>
  <c r="M54" i="39" s="1"/>
  <c r="C54" i="39"/>
  <c r="D36" i="39" s="1"/>
  <c r="I27" i="39"/>
  <c r="M21" i="39" l="1"/>
  <c r="L54" i="39"/>
  <c r="F48" i="39"/>
  <c r="F40" i="39"/>
  <c r="F39" i="39"/>
  <c r="F38" i="39"/>
  <c r="F46" i="39"/>
  <c r="F53" i="39"/>
  <c r="F45" i="39"/>
  <c r="F52" i="39"/>
  <c r="F44" i="39"/>
  <c r="F51" i="39"/>
  <c r="F43" i="39"/>
  <c r="F54" i="39"/>
  <c r="F50" i="39"/>
  <c r="F42" i="39"/>
  <c r="F49" i="39"/>
  <c r="F41" i="39"/>
  <c r="F37" i="39"/>
  <c r="F47" i="39"/>
  <c r="D34" i="39"/>
  <c r="D52" i="39"/>
  <c r="D44" i="39"/>
  <c r="D49" i="39"/>
  <c r="D41" i="39"/>
  <c r="D43" i="39"/>
  <c r="D48" i="39"/>
  <c r="D40" i="39"/>
  <c r="D51" i="39"/>
  <c r="D54" i="39"/>
  <c r="D46" i="39"/>
  <c r="D38" i="39"/>
  <c r="D50" i="39"/>
  <c r="D53" i="39"/>
  <c r="D45" i="39"/>
  <c r="D37" i="39"/>
  <c r="D42" i="39"/>
  <c r="D47" i="39"/>
  <c r="D39" i="39"/>
  <c r="H28" i="39"/>
  <c r="H13" i="39"/>
  <c r="H19" i="39"/>
  <c r="H22" i="39"/>
  <c r="H21" i="39"/>
  <c r="H18" i="39"/>
  <c r="H15" i="39"/>
  <c r="H25" i="39"/>
  <c r="H17" i="39"/>
  <c r="H24" i="39"/>
  <c r="H16" i="39"/>
  <c r="H14" i="39"/>
  <c r="H23" i="39"/>
  <c r="H26" i="39"/>
  <c r="H20" i="39"/>
  <c r="F36" i="39"/>
  <c r="F34" i="39"/>
  <c r="G54" i="39"/>
  <c r="I28" i="39"/>
  <c r="I54" i="39" s="1"/>
  <c r="M13" i="40"/>
  <c r="H52" i="39" l="1"/>
  <c r="H44" i="39"/>
  <c r="H49" i="39"/>
  <c r="H41" i="39"/>
  <c r="H43" i="39"/>
  <c r="H48" i="39"/>
  <c r="H40" i="39"/>
  <c r="H50" i="39"/>
  <c r="H39" i="39"/>
  <c r="H54" i="39"/>
  <c r="H46" i="39"/>
  <c r="H38" i="39"/>
  <c r="H53" i="39"/>
  <c r="H45" i="39"/>
  <c r="H51" i="39"/>
  <c r="H42" i="39"/>
  <c r="H37" i="39"/>
  <c r="H34" i="39"/>
  <c r="H36" i="39"/>
  <c r="H47" i="39"/>
  <c r="M14" i="40"/>
  <c r="M15" i="40"/>
  <c r="M16" i="40"/>
  <c r="M17" i="40"/>
  <c r="M18" i="40"/>
  <c r="M19" i="40"/>
  <c r="M21" i="40"/>
  <c r="M22" i="40"/>
  <c r="M24" i="40"/>
  <c r="M25" i="40"/>
  <c r="M29" i="40"/>
  <c r="M30" i="40"/>
  <c r="L13" i="40" l="1"/>
  <c r="H99" i="38"/>
  <c r="F99" i="38"/>
  <c r="J96" i="38"/>
  <c r="I99" i="38"/>
  <c r="I100" i="38" s="1"/>
  <c r="L99" i="38"/>
  <c r="L102" i="38"/>
  <c r="K99" i="38"/>
  <c r="N99" i="38" s="1"/>
  <c r="M13" i="38"/>
  <c r="G130" i="74"/>
  <c r="E130" i="74"/>
  <c r="E132" i="74"/>
  <c r="M50" i="74"/>
  <c r="M38" i="74" l="1"/>
  <c r="M39" i="74"/>
  <c r="M40" i="74"/>
  <c r="M41" i="74"/>
  <c r="M42" i="74"/>
  <c r="M43" i="74"/>
  <c r="M44" i="74"/>
  <c r="M45" i="74"/>
  <c r="M46" i="74"/>
  <c r="M47" i="74"/>
  <c r="M52" i="74"/>
  <c r="M53" i="74"/>
  <c r="M56" i="74"/>
  <c r="M57" i="74"/>
  <c r="M58" i="74"/>
  <c r="M61" i="74"/>
  <c r="M62" i="74"/>
  <c r="M63" i="74"/>
  <c r="M66" i="74"/>
  <c r="M70" i="74"/>
  <c r="M71" i="74"/>
  <c r="M73" i="74"/>
  <c r="M74" i="74"/>
  <c r="M79" i="74"/>
  <c r="M82" i="74"/>
  <c r="M84" i="74"/>
  <c r="M88" i="74"/>
  <c r="M90" i="74"/>
  <c r="M96" i="74"/>
  <c r="M97" i="74"/>
  <c r="M98" i="74"/>
  <c r="M99" i="74"/>
  <c r="M100" i="74"/>
  <c r="M101" i="74"/>
  <c r="M102" i="74"/>
  <c r="M103" i="74"/>
  <c r="M104" i="74"/>
  <c r="M106" i="74"/>
  <c r="M108" i="74"/>
  <c r="M109" i="74"/>
  <c r="M113" i="74"/>
  <c r="M114" i="74"/>
  <c r="M118" i="74"/>
  <c r="M122" i="74"/>
  <c r="M123" i="74"/>
  <c r="M124" i="74"/>
  <c r="M125" i="74"/>
  <c r="M130" i="74"/>
  <c r="M134" i="74"/>
  <c r="M135" i="74"/>
  <c r="J127" i="74"/>
  <c r="C34" i="74"/>
  <c r="L135" i="74"/>
  <c r="L132" i="74" s="1"/>
  <c r="I135" i="74"/>
  <c r="I132" i="74" s="1"/>
  <c r="J132" i="74"/>
  <c r="G132" i="74"/>
  <c r="E127" i="74"/>
  <c r="L126" i="74"/>
  <c r="I126" i="74"/>
  <c r="L125" i="74"/>
  <c r="I125" i="74"/>
  <c r="L124" i="74"/>
  <c r="I124" i="74"/>
  <c r="L123" i="74"/>
  <c r="I123" i="74"/>
  <c r="L122" i="74"/>
  <c r="I122" i="74"/>
  <c r="L121" i="74"/>
  <c r="I121" i="74"/>
  <c r="L120" i="74"/>
  <c r="I120" i="74"/>
  <c r="L119" i="74"/>
  <c r="I119" i="74"/>
  <c r="L118" i="74"/>
  <c r="I118" i="74"/>
  <c r="L117" i="74"/>
  <c r="I117" i="74"/>
  <c r="G116" i="74"/>
  <c r="M116" i="74" s="1"/>
  <c r="L115" i="74"/>
  <c r="I115" i="74"/>
  <c r="L114" i="74"/>
  <c r="I114" i="74"/>
  <c r="L113" i="74"/>
  <c r="I113" i="74"/>
  <c r="L112" i="74"/>
  <c r="I112" i="74"/>
  <c r="L111" i="74"/>
  <c r="I111" i="74"/>
  <c r="L110" i="74"/>
  <c r="I110" i="74"/>
  <c r="L109" i="74"/>
  <c r="I109" i="74"/>
  <c r="L108" i="74"/>
  <c r="I108" i="74"/>
  <c r="L107" i="74"/>
  <c r="I107" i="74"/>
  <c r="L106" i="74"/>
  <c r="I106" i="74"/>
  <c r="L105" i="74"/>
  <c r="I105" i="74"/>
  <c r="L104" i="74"/>
  <c r="I104" i="74"/>
  <c r="L103" i="74"/>
  <c r="I103" i="74"/>
  <c r="L102" i="74"/>
  <c r="I102" i="74"/>
  <c r="L101" i="74"/>
  <c r="I101" i="74"/>
  <c r="L100" i="74"/>
  <c r="I100" i="74"/>
  <c r="L99" i="74"/>
  <c r="I99" i="74"/>
  <c r="L98" i="74"/>
  <c r="I98" i="74"/>
  <c r="L97" i="74"/>
  <c r="I97" i="74"/>
  <c r="L96" i="74"/>
  <c r="I96" i="74"/>
  <c r="L95" i="74"/>
  <c r="I95" i="74"/>
  <c r="L94" i="74"/>
  <c r="I94" i="74"/>
  <c r="L93" i="74"/>
  <c r="I93" i="74"/>
  <c r="L92" i="74"/>
  <c r="I92" i="74"/>
  <c r="L91" i="74"/>
  <c r="I91" i="74"/>
  <c r="L90" i="74"/>
  <c r="I90" i="74"/>
  <c r="L89" i="74"/>
  <c r="I89" i="74"/>
  <c r="L88" i="74"/>
  <c r="I88" i="74"/>
  <c r="L87" i="74"/>
  <c r="I87" i="74"/>
  <c r="L86" i="74"/>
  <c r="I86" i="74"/>
  <c r="L85" i="74"/>
  <c r="I85" i="74"/>
  <c r="L84" i="74"/>
  <c r="I84" i="74"/>
  <c r="L83" i="74"/>
  <c r="I83" i="74"/>
  <c r="L82" i="74"/>
  <c r="I82" i="74"/>
  <c r="L81" i="74"/>
  <c r="I81" i="74"/>
  <c r="L80" i="74"/>
  <c r="I80" i="74"/>
  <c r="L79" i="74"/>
  <c r="I79" i="74"/>
  <c r="L78" i="74"/>
  <c r="I78" i="74"/>
  <c r="L77" i="74"/>
  <c r="I77" i="74"/>
  <c r="L76" i="74"/>
  <c r="I76" i="74"/>
  <c r="L75" i="74"/>
  <c r="I75" i="74"/>
  <c r="L74" i="74"/>
  <c r="I74" i="74"/>
  <c r="L73" i="74"/>
  <c r="I73" i="74"/>
  <c r="L72" i="74"/>
  <c r="I72" i="74"/>
  <c r="L71" i="74"/>
  <c r="I71" i="74"/>
  <c r="L70" i="74"/>
  <c r="I70" i="74"/>
  <c r="L69" i="74"/>
  <c r="I69" i="74"/>
  <c r="L68" i="74"/>
  <c r="I68" i="74"/>
  <c r="L67" i="74"/>
  <c r="I67" i="74"/>
  <c r="L66" i="74"/>
  <c r="I66" i="74"/>
  <c r="L65" i="74"/>
  <c r="I65" i="74"/>
  <c r="L64" i="74"/>
  <c r="I64" i="74"/>
  <c r="L63" i="74"/>
  <c r="I63" i="74"/>
  <c r="L62" i="74"/>
  <c r="I62" i="74"/>
  <c r="L61" i="74"/>
  <c r="I61" i="74"/>
  <c r="L60" i="74"/>
  <c r="I60" i="74"/>
  <c r="L59" i="74"/>
  <c r="I59" i="74"/>
  <c r="L58" i="74"/>
  <c r="I58" i="74"/>
  <c r="L57" i="74"/>
  <c r="I57" i="74"/>
  <c r="L56" i="74"/>
  <c r="I56" i="74"/>
  <c r="L55" i="74"/>
  <c r="I55" i="74"/>
  <c r="L54" i="74"/>
  <c r="I54" i="74"/>
  <c r="L53" i="74"/>
  <c r="I53" i="74"/>
  <c r="L52" i="74"/>
  <c r="I52" i="74"/>
  <c r="L51" i="74"/>
  <c r="I51" i="74"/>
  <c r="L50" i="74"/>
  <c r="I50" i="74"/>
  <c r="J49" i="74"/>
  <c r="E49" i="74"/>
  <c r="C49" i="74"/>
  <c r="C127" i="74" s="1"/>
  <c r="J48" i="74"/>
  <c r="L47" i="74"/>
  <c r="I47" i="74"/>
  <c r="L46" i="74"/>
  <c r="I46" i="74"/>
  <c r="L45" i="74"/>
  <c r="I45" i="74"/>
  <c r="L44" i="74"/>
  <c r="I44" i="74"/>
  <c r="L43" i="74"/>
  <c r="I43" i="74"/>
  <c r="L42" i="74"/>
  <c r="I42" i="74"/>
  <c r="L41" i="74"/>
  <c r="I41" i="74"/>
  <c r="L40" i="74"/>
  <c r="I40" i="74"/>
  <c r="L39" i="74"/>
  <c r="I39" i="74"/>
  <c r="L38" i="74"/>
  <c r="I38" i="74"/>
  <c r="M37" i="74"/>
  <c r="L37" i="74"/>
  <c r="I37" i="74"/>
  <c r="M36" i="74"/>
  <c r="L36" i="74"/>
  <c r="I36" i="74"/>
  <c r="M35" i="74"/>
  <c r="L35" i="74"/>
  <c r="I35" i="74"/>
  <c r="J34" i="74"/>
  <c r="G34" i="74"/>
  <c r="E34" i="74"/>
  <c r="J33" i="74"/>
  <c r="G33" i="74"/>
  <c r="E33" i="74"/>
  <c r="L29" i="74"/>
  <c r="L28" i="74"/>
  <c r="L25" i="74"/>
  <c r="L24" i="74"/>
  <c r="L23" i="74"/>
  <c r="J22" i="74"/>
  <c r="G22" i="74"/>
  <c r="E22" i="74"/>
  <c r="F22" i="74" s="1"/>
  <c r="C22" i="74"/>
  <c r="D22" i="74" s="1"/>
  <c r="M21" i="74"/>
  <c r="L21" i="74"/>
  <c r="I21" i="74"/>
  <c r="M20" i="74"/>
  <c r="L20" i="74"/>
  <c r="I20" i="74"/>
  <c r="J19" i="74"/>
  <c r="G19" i="74"/>
  <c r="E19" i="74"/>
  <c r="F19" i="74" s="1"/>
  <c r="M18" i="74"/>
  <c r="L18" i="74"/>
  <c r="I18" i="74"/>
  <c r="L17" i="74"/>
  <c r="I17" i="74"/>
  <c r="L16" i="74"/>
  <c r="I16" i="74"/>
  <c r="L15" i="74"/>
  <c r="I15" i="74"/>
  <c r="M14" i="74"/>
  <c r="L14" i="74"/>
  <c r="I14" i="74"/>
  <c r="M13" i="74"/>
  <c r="L13" i="74"/>
  <c r="I13" i="74"/>
  <c r="M12" i="74"/>
  <c r="L12" i="74"/>
  <c r="I12" i="74"/>
  <c r="G99" i="38"/>
  <c r="I105" i="38"/>
  <c r="G26" i="74" l="1"/>
  <c r="J136" i="74"/>
  <c r="J30" i="74"/>
  <c r="G48" i="74"/>
  <c r="L34" i="74"/>
  <c r="L19" i="74"/>
  <c r="L116" i="74"/>
  <c r="G49" i="74"/>
  <c r="F136" i="74"/>
  <c r="I116" i="74"/>
  <c r="I49" i="74" s="1"/>
  <c r="M132" i="74"/>
  <c r="M48" i="74"/>
  <c r="I22" i="74"/>
  <c r="L22" i="74"/>
  <c r="D136" i="74"/>
  <c r="I33" i="74"/>
  <c r="I26" i="74" s="1"/>
  <c r="G136" i="74"/>
  <c r="I19" i="74"/>
  <c r="E30" i="74"/>
  <c r="E136" i="74"/>
  <c r="G30" i="74"/>
  <c r="I34" i="74"/>
  <c r="G127" i="74"/>
  <c r="M127" i="74" s="1"/>
  <c r="C136" i="74"/>
  <c r="L127" i="74"/>
  <c r="L33" i="74"/>
  <c r="L49" i="74"/>
  <c r="M34" i="74"/>
  <c r="G27" i="74"/>
  <c r="J26" i="74"/>
  <c r="M33" i="74"/>
  <c r="L48" i="74"/>
  <c r="M22" i="74"/>
  <c r="H25" i="74" l="1"/>
  <c r="H17" i="74"/>
  <c r="H15" i="74"/>
  <c r="H12" i="74"/>
  <c r="H24" i="74"/>
  <c r="H16" i="74"/>
  <c r="H23" i="74"/>
  <c r="H14" i="74"/>
  <c r="H21" i="74"/>
  <c r="H13" i="74"/>
  <c r="H27" i="74"/>
  <c r="H18" i="74"/>
  <c r="H20" i="74"/>
  <c r="H26" i="74"/>
  <c r="H19" i="74"/>
  <c r="H22" i="74"/>
  <c r="M136" i="74"/>
  <c r="I48" i="74"/>
  <c r="L136" i="74"/>
  <c r="I127" i="74"/>
  <c r="I27" i="74"/>
  <c r="I30" i="74"/>
  <c r="I136" i="74"/>
  <c r="L30" i="74"/>
  <c r="M30" i="74" s="1"/>
  <c r="M26" i="74"/>
  <c r="M27" i="74" s="1"/>
  <c r="J27" i="74"/>
  <c r="L26" i="74"/>
  <c r="L27" i="74" s="1"/>
  <c r="K25" i="74" l="1"/>
  <c r="K17" i="74"/>
  <c r="K15" i="74"/>
  <c r="K24" i="74"/>
  <c r="K16" i="74"/>
  <c r="K20" i="74"/>
  <c r="K23" i="74"/>
  <c r="K14" i="74"/>
  <c r="K21" i="74"/>
  <c r="K13" i="74"/>
  <c r="K12" i="74"/>
  <c r="K27" i="74"/>
  <c r="K18" i="74"/>
  <c r="K22" i="74"/>
  <c r="K19" i="74"/>
  <c r="K26" i="74"/>
  <c r="H136" i="74"/>
  <c r="K136" i="74" l="1"/>
  <c r="G105" i="38" l="1"/>
  <c r="H34" i="38"/>
  <c r="N34" i="38" s="1"/>
  <c r="E105" i="38"/>
  <c r="E100" i="38"/>
  <c r="D23" i="38"/>
  <c r="N24" i="38"/>
  <c r="N25" i="38"/>
  <c r="N13" i="38"/>
  <c r="E21" i="38" l="1"/>
  <c r="E22" i="38"/>
  <c r="I36" i="38"/>
  <c r="I37" i="38"/>
  <c r="I38" i="38"/>
  <c r="I39" i="38"/>
  <c r="I40" i="38"/>
  <c r="H8" i="73" l="1"/>
  <c r="E7" i="73"/>
  <c r="H9" i="73"/>
  <c r="H10" i="73"/>
  <c r="H11" i="73"/>
  <c r="H12" i="73"/>
  <c r="H7" i="73"/>
  <c r="F13" i="73"/>
  <c r="G11" i="73" s="1"/>
  <c r="D13" i="73"/>
  <c r="E10" i="73" s="1"/>
  <c r="E11" i="73" l="1"/>
  <c r="G9" i="73"/>
  <c r="E12" i="73"/>
  <c r="G7" i="73"/>
  <c r="G8" i="73"/>
  <c r="E8" i="73"/>
  <c r="G10" i="73"/>
  <c r="E9" i="73"/>
  <c r="H13" i="73"/>
  <c r="I11" i="73" s="1"/>
  <c r="G12" i="73"/>
  <c r="J13" i="38"/>
  <c r="E13" i="73" l="1"/>
  <c r="G13" i="73"/>
  <c r="I7" i="73"/>
  <c r="I9" i="73"/>
  <c r="I10" i="73"/>
  <c r="I12" i="73"/>
  <c r="I8" i="73"/>
  <c r="D51" i="72"/>
  <c r="D52" i="72"/>
  <c r="E52" i="72"/>
  <c r="D53" i="72"/>
  <c r="E53" i="72"/>
  <c r="D54" i="72"/>
  <c r="E54" i="72"/>
  <c r="D55" i="72"/>
  <c r="E55" i="72"/>
  <c r="D56" i="72"/>
  <c r="E50" i="72"/>
  <c r="D50" i="72"/>
  <c r="C51" i="72"/>
  <c r="C52" i="72"/>
  <c r="C53" i="72"/>
  <c r="C54" i="72"/>
  <c r="C55" i="72"/>
  <c r="C56" i="72"/>
  <c r="C50" i="72"/>
  <c r="D57" i="72" l="1"/>
  <c r="I13" i="73"/>
  <c r="G46" i="72"/>
  <c r="E46" i="72"/>
  <c r="F40" i="72"/>
  <c r="F41" i="72"/>
  <c r="F42" i="72"/>
  <c r="F43" i="72"/>
  <c r="F44" i="72"/>
  <c r="F45" i="72"/>
  <c r="F39" i="72"/>
  <c r="D41" i="72"/>
  <c r="D42" i="72"/>
  <c r="D43" i="72"/>
  <c r="D44" i="72"/>
  <c r="D39" i="72"/>
  <c r="C40" i="72"/>
  <c r="C41" i="72"/>
  <c r="C42" i="72"/>
  <c r="C43" i="72"/>
  <c r="C44" i="72"/>
  <c r="C45" i="72"/>
  <c r="C39" i="72"/>
  <c r="M36" i="40"/>
  <c r="M39" i="40"/>
  <c r="M40" i="40"/>
  <c r="M43" i="40"/>
  <c r="M46" i="40"/>
  <c r="M47" i="40"/>
  <c r="M48" i="40"/>
  <c r="M49" i="40"/>
  <c r="M50" i="40"/>
  <c r="M53" i="40"/>
  <c r="M54" i="40"/>
  <c r="M55" i="40"/>
  <c r="M56" i="40"/>
  <c r="M57" i="40"/>
  <c r="M60" i="40"/>
  <c r="M61" i="40"/>
  <c r="M62" i="40"/>
  <c r="M63" i="40"/>
  <c r="M64" i="40"/>
  <c r="M67" i="40"/>
  <c r="M68" i="40"/>
  <c r="M71" i="40"/>
  <c r="M74" i="40"/>
  <c r="M75" i="40"/>
  <c r="M76" i="40"/>
  <c r="M77" i="40"/>
  <c r="M78" i="40"/>
  <c r="M83" i="40"/>
  <c r="M85" i="40"/>
  <c r="N14" i="38"/>
  <c r="N15" i="38"/>
  <c r="N19" i="38"/>
  <c r="N22" i="38"/>
  <c r="F16" i="72"/>
  <c r="E16" i="72"/>
  <c r="D3" i="71"/>
  <c r="D4" i="71"/>
  <c r="D5" i="71"/>
  <c r="D6" i="71"/>
  <c r="I6" i="71" s="1"/>
  <c r="D7" i="71"/>
  <c r="I7" i="71" s="1"/>
  <c r="D8" i="71"/>
  <c r="D2" i="71"/>
  <c r="I2" i="71" s="1"/>
  <c r="C3" i="71"/>
  <c r="C4" i="71"/>
  <c r="C5" i="71"/>
  <c r="C6" i="71"/>
  <c r="C7" i="71"/>
  <c r="C8" i="71"/>
  <c r="C10" i="71"/>
  <c r="C2" i="71"/>
  <c r="F106" i="71"/>
  <c r="E106" i="71"/>
  <c r="F88" i="71"/>
  <c r="H88" i="71" s="1"/>
  <c r="I88" i="71"/>
  <c r="F87" i="71"/>
  <c r="E87" i="71"/>
  <c r="I87" i="71" s="1"/>
  <c r="F86" i="71"/>
  <c r="E86" i="71"/>
  <c r="I86" i="71" s="1"/>
  <c r="F85" i="71"/>
  <c r="E85" i="71"/>
  <c r="I85" i="71" s="1"/>
  <c r="F84" i="71"/>
  <c r="E84" i="71"/>
  <c r="I84" i="71" s="1"/>
  <c r="F83" i="71"/>
  <c r="E83" i="71"/>
  <c r="I83" i="71" s="1"/>
  <c r="F82" i="71"/>
  <c r="E82" i="71"/>
  <c r="I82" i="71" s="1"/>
  <c r="F81" i="71"/>
  <c r="E81" i="71"/>
  <c r="I81" i="71" s="1"/>
  <c r="F80" i="71"/>
  <c r="E80" i="71"/>
  <c r="I80" i="71" s="1"/>
  <c r="I75" i="71"/>
  <c r="H75" i="71"/>
  <c r="I74" i="71"/>
  <c r="H74" i="71"/>
  <c r="I73" i="71"/>
  <c r="H73" i="71"/>
  <c r="I72" i="71"/>
  <c r="H72" i="71"/>
  <c r="F71" i="71"/>
  <c r="E71" i="71"/>
  <c r="E76" i="71" s="1"/>
  <c r="I70" i="71"/>
  <c r="I69" i="71"/>
  <c r="I68" i="71"/>
  <c r="I67" i="71"/>
  <c r="E62" i="71"/>
  <c r="G62" i="71" s="1"/>
  <c r="F61" i="71"/>
  <c r="E61" i="71"/>
  <c r="I61" i="71" s="1"/>
  <c r="F60" i="71"/>
  <c r="E60" i="71"/>
  <c r="I60" i="71" s="1"/>
  <c r="F59" i="71"/>
  <c r="E59" i="71"/>
  <c r="F58" i="71"/>
  <c r="E58" i="71"/>
  <c r="I58" i="71" s="1"/>
  <c r="F57" i="71"/>
  <c r="E57" i="71"/>
  <c r="F56" i="71"/>
  <c r="E56" i="71"/>
  <c r="I56" i="71" s="1"/>
  <c r="F55" i="71"/>
  <c r="E55" i="71"/>
  <c r="F54" i="71"/>
  <c r="E54" i="71"/>
  <c r="E49" i="71"/>
  <c r="H49" i="71" s="1"/>
  <c r="F48" i="71"/>
  <c r="E48" i="71"/>
  <c r="F47" i="71"/>
  <c r="E47" i="71"/>
  <c r="I47" i="71" s="1"/>
  <c r="F46" i="71"/>
  <c r="E46" i="71"/>
  <c r="I46" i="71" s="1"/>
  <c r="F45" i="71"/>
  <c r="E45" i="71"/>
  <c r="I45" i="71" s="1"/>
  <c r="F44" i="71"/>
  <c r="E44" i="71"/>
  <c r="F43" i="71"/>
  <c r="E43" i="71"/>
  <c r="I43" i="71" s="1"/>
  <c r="F42" i="71"/>
  <c r="E42" i="71"/>
  <c r="I42" i="71" s="1"/>
  <c r="F41" i="71"/>
  <c r="E41" i="71"/>
  <c r="I41" i="71" s="1"/>
  <c r="E36" i="71"/>
  <c r="H36" i="71" s="1"/>
  <c r="F35" i="71"/>
  <c r="E35" i="71"/>
  <c r="F34" i="71"/>
  <c r="E34" i="71"/>
  <c r="I34" i="71" s="1"/>
  <c r="F33" i="71"/>
  <c r="E33" i="71"/>
  <c r="F32" i="71"/>
  <c r="E32" i="71"/>
  <c r="I32" i="71" s="1"/>
  <c r="F31" i="71"/>
  <c r="E31" i="71"/>
  <c r="I31" i="71" s="1"/>
  <c r="F30" i="71"/>
  <c r="E30" i="71"/>
  <c r="F29" i="71"/>
  <c r="E29" i="71"/>
  <c r="F28" i="71"/>
  <c r="E28" i="71"/>
  <c r="I28" i="71" s="1"/>
  <c r="F23" i="71"/>
  <c r="E23" i="71"/>
  <c r="I23" i="71" s="1"/>
  <c r="F22" i="71"/>
  <c r="E22" i="71"/>
  <c r="I22" i="71" s="1"/>
  <c r="F21" i="71"/>
  <c r="E21" i="71"/>
  <c r="I21" i="71" s="1"/>
  <c r="F20" i="71"/>
  <c r="E20" i="71"/>
  <c r="F19" i="71"/>
  <c r="E19" i="71"/>
  <c r="I19" i="71" s="1"/>
  <c r="F18" i="71"/>
  <c r="E18" i="71"/>
  <c r="F17" i="71"/>
  <c r="H17" i="71" s="1"/>
  <c r="E17" i="71"/>
  <c r="F16" i="71"/>
  <c r="E16" i="71"/>
  <c r="F15" i="71"/>
  <c r="E15" i="71"/>
  <c r="H9" i="71"/>
  <c r="H8" i="71"/>
  <c r="H7" i="71"/>
  <c r="H6" i="71"/>
  <c r="H5" i="71"/>
  <c r="G5" i="71"/>
  <c r="G4" i="71"/>
  <c r="H4" i="71"/>
  <c r="G3" i="71"/>
  <c r="E11" i="71"/>
  <c r="G20" i="71" l="1"/>
  <c r="G86" i="71"/>
  <c r="G15" i="71"/>
  <c r="E94" i="71"/>
  <c r="H48" i="71"/>
  <c r="H80" i="71"/>
  <c r="G17" i="71"/>
  <c r="H60" i="71"/>
  <c r="G55" i="71"/>
  <c r="H59" i="71"/>
  <c r="H23" i="71"/>
  <c r="E101" i="71"/>
  <c r="H33" i="71"/>
  <c r="G44" i="71"/>
  <c r="G48" i="71"/>
  <c r="H87" i="71"/>
  <c r="H42" i="71"/>
  <c r="H46" i="71"/>
  <c r="H84" i="71"/>
  <c r="H19" i="71"/>
  <c r="H45" i="71"/>
  <c r="H43" i="71"/>
  <c r="F94" i="71"/>
  <c r="H94" i="71" s="1"/>
  <c r="I49" i="71"/>
  <c r="F100" i="71"/>
  <c r="H82" i="71"/>
  <c r="E95" i="71"/>
  <c r="H18" i="71"/>
  <c r="H22" i="71"/>
  <c r="G36" i="71"/>
  <c r="G54" i="71"/>
  <c r="G58" i="71"/>
  <c r="G80" i="71"/>
  <c r="F96" i="71"/>
  <c r="H55" i="71"/>
  <c r="H20" i="71"/>
  <c r="H34" i="71"/>
  <c r="G49" i="71"/>
  <c r="G82" i="71"/>
  <c r="F93" i="71"/>
  <c r="G18" i="71"/>
  <c r="H30" i="71"/>
  <c r="G32" i="71"/>
  <c r="H44" i="71"/>
  <c r="H47" i="71"/>
  <c r="E50" i="71"/>
  <c r="G56" i="71"/>
  <c r="G71" i="71"/>
  <c r="G76" i="71" s="1"/>
  <c r="H83" i="71"/>
  <c r="G88" i="71"/>
  <c r="H41" i="71"/>
  <c r="E24" i="71"/>
  <c r="G30" i="71"/>
  <c r="E100" i="71"/>
  <c r="G42" i="71"/>
  <c r="I48" i="71"/>
  <c r="E63" i="71"/>
  <c r="H62" i="71"/>
  <c r="H71" i="71"/>
  <c r="H32" i="71"/>
  <c r="H16" i="71"/>
  <c r="H21" i="71"/>
  <c r="I30" i="71"/>
  <c r="H35" i="71"/>
  <c r="H57" i="71"/>
  <c r="F63" i="71"/>
  <c r="H81" i="71"/>
  <c r="E89" i="71"/>
  <c r="E107" i="71" s="1"/>
  <c r="H56" i="71"/>
  <c r="F37" i="71"/>
  <c r="H31" i="71"/>
  <c r="G35" i="71"/>
  <c r="F76" i="71"/>
  <c r="H76" i="71" s="1"/>
  <c r="G84" i="71"/>
  <c r="H86" i="71"/>
  <c r="F101" i="71"/>
  <c r="H101" i="71" s="1"/>
  <c r="E99" i="71"/>
  <c r="G34" i="71"/>
  <c r="H85" i="71"/>
  <c r="G19" i="71"/>
  <c r="G28" i="71"/>
  <c r="G43" i="71"/>
  <c r="G46" i="71"/>
  <c r="I57" i="71"/>
  <c r="G60" i="71"/>
  <c r="G23" i="71"/>
  <c r="G16" i="71"/>
  <c r="F95" i="71"/>
  <c r="I20" i="71"/>
  <c r="H29" i="71"/>
  <c r="F89" i="71"/>
  <c r="I89" i="71"/>
  <c r="F11" i="71"/>
  <c r="I59" i="71"/>
  <c r="F99" i="71"/>
  <c r="I5" i="71"/>
  <c r="G10" i="71"/>
  <c r="I17" i="71"/>
  <c r="I18" i="71"/>
  <c r="F24" i="71"/>
  <c r="H28" i="71"/>
  <c r="I44" i="71"/>
  <c r="G47" i="71"/>
  <c r="F50" i="71"/>
  <c r="H54" i="71"/>
  <c r="H58" i="71"/>
  <c r="I62" i="71"/>
  <c r="I71" i="71"/>
  <c r="I97" i="71" s="1"/>
  <c r="G81" i="71"/>
  <c r="G85" i="71"/>
  <c r="E97" i="71"/>
  <c r="F98" i="71"/>
  <c r="H10" i="71"/>
  <c r="H15" i="71"/>
  <c r="I16" i="71"/>
  <c r="G31" i="71"/>
  <c r="I35" i="71"/>
  <c r="I36" i="71"/>
  <c r="I54" i="71"/>
  <c r="G57" i="71"/>
  <c r="G61" i="71"/>
  <c r="E96" i="71"/>
  <c r="F97" i="71"/>
  <c r="I29" i="71"/>
  <c r="I33" i="71"/>
  <c r="I55" i="71"/>
  <c r="E98" i="71"/>
  <c r="G2" i="71"/>
  <c r="H3" i="71"/>
  <c r="I4" i="71"/>
  <c r="H2" i="71"/>
  <c r="I3" i="71"/>
  <c r="G9" i="71"/>
  <c r="I10" i="71"/>
  <c r="I15" i="71"/>
  <c r="H61" i="71"/>
  <c r="E37" i="71"/>
  <c r="G7" i="71"/>
  <c r="G21" i="71"/>
  <c r="G22" i="71"/>
  <c r="G41" i="71"/>
  <c r="G45" i="71"/>
  <c r="G83" i="71"/>
  <c r="G87" i="71"/>
  <c r="E93" i="71"/>
  <c r="G29" i="71"/>
  <c r="G8" i="71"/>
  <c r="G6" i="71"/>
  <c r="I8" i="71"/>
  <c r="G33" i="71"/>
  <c r="G59" i="71"/>
  <c r="I50" i="71" l="1"/>
  <c r="H24" i="71"/>
  <c r="H96" i="71"/>
  <c r="H95" i="71"/>
  <c r="I98" i="71"/>
  <c r="H63" i="71"/>
  <c r="H100" i="71"/>
  <c r="G95" i="71"/>
  <c r="G101" i="71"/>
  <c r="H89" i="71"/>
  <c r="H37" i="71"/>
  <c r="G50" i="71"/>
  <c r="G63" i="71"/>
  <c r="H50" i="71"/>
  <c r="G24" i="71"/>
  <c r="G100" i="71"/>
  <c r="F107" i="71"/>
  <c r="H99" i="71"/>
  <c r="G97" i="71"/>
  <c r="G37" i="71"/>
  <c r="G98" i="71"/>
  <c r="I37" i="71"/>
  <c r="G96" i="71"/>
  <c r="H98" i="71"/>
  <c r="I24" i="71"/>
  <c r="G99" i="71"/>
  <c r="E103" i="71"/>
  <c r="G93" i="71"/>
  <c r="G11" i="71"/>
  <c r="I101" i="71"/>
  <c r="I63" i="71"/>
  <c r="G94" i="71"/>
  <c r="H11" i="71"/>
  <c r="F103" i="71"/>
  <c r="E102" i="71"/>
  <c r="I94" i="71"/>
  <c r="I93" i="71"/>
  <c r="I96" i="71"/>
  <c r="H93" i="71"/>
  <c r="I76" i="71"/>
  <c r="I99" i="71"/>
  <c r="H97" i="71"/>
  <c r="F102" i="71"/>
  <c r="I95" i="71"/>
  <c r="G89" i="71"/>
  <c r="H103" i="71" l="1"/>
  <c r="F104" i="71"/>
  <c r="F105" i="71" s="1"/>
  <c r="H102" i="71"/>
  <c r="H104" i="71" s="1"/>
  <c r="G103" i="71"/>
  <c r="G102" i="71"/>
  <c r="E104" i="71"/>
  <c r="E105" i="71" s="1"/>
  <c r="G104" i="71" l="1"/>
  <c r="E6" i="72" l="1"/>
  <c r="D7" i="72"/>
  <c r="E7" i="72"/>
  <c r="D8" i="72"/>
  <c r="E8" i="72"/>
  <c r="D9" i="72"/>
  <c r="E9" i="72"/>
  <c r="D10" i="72"/>
  <c r="E10" i="72"/>
  <c r="E11" i="72"/>
  <c r="E5" i="72"/>
  <c r="D5" i="72"/>
  <c r="J23" i="40" l="1"/>
  <c r="K36" i="7"/>
  <c r="N45" i="7"/>
  <c r="N48" i="7"/>
  <c r="N47" i="7"/>
  <c r="N46" i="7"/>
  <c r="H49" i="7"/>
  <c r="N41" i="7"/>
  <c r="M41" i="7"/>
  <c r="E44" i="7"/>
  <c r="G44" i="7"/>
  <c r="E39" i="7"/>
  <c r="G39" i="7"/>
  <c r="I39" i="7"/>
  <c r="I44" i="7" s="1"/>
  <c r="L39" i="7"/>
  <c r="L44" i="7" s="1"/>
  <c r="J24" i="7"/>
  <c r="J15" i="7"/>
  <c r="J16" i="7"/>
  <c r="J17" i="7"/>
  <c r="J18" i="7"/>
  <c r="J19" i="7"/>
  <c r="J20" i="7"/>
  <c r="J21" i="7"/>
  <c r="L38" i="7"/>
  <c r="I38" i="7"/>
  <c r="G38" i="7"/>
  <c r="E38" i="7"/>
  <c r="E29" i="7"/>
  <c r="F29" i="7"/>
  <c r="G29" i="7"/>
  <c r="H29" i="7"/>
  <c r="I29" i="7"/>
  <c r="L29" i="7"/>
  <c r="K25" i="7"/>
  <c r="H25" i="7"/>
  <c r="F25" i="7"/>
  <c r="D25" i="7"/>
  <c r="D29" i="7" s="1"/>
  <c r="N21" i="7"/>
  <c r="N20" i="7"/>
  <c r="N17" i="7"/>
  <c r="N16" i="7"/>
  <c r="N15" i="7"/>
  <c r="M15" i="7"/>
  <c r="M16" i="7"/>
  <c r="M17" i="7"/>
  <c r="M18" i="7"/>
  <c r="M19" i="7"/>
  <c r="M20" i="7"/>
  <c r="M21" i="7"/>
  <c r="K22" i="7"/>
  <c r="K49" i="7" s="1"/>
  <c r="N49" i="7" s="1"/>
  <c r="H22" i="7"/>
  <c r="F22" i="7"/>
  <c r="F30" i="7" s="1"/>
  <c r="D22" i="7"/>
  <c r="G20" i="40"/>
  <c r="G23" i="40"/>
  <c r="G26" i="40"/>
  <c r="E20" i="40"/>
  <c r="H23" i="38"/>
  <c r="H20" i="38"/>
  <c r="G28" i="40" l="1"/>
  <c r="F33" i="7"/>
  <c r="E17" i="7"/>
  <c r="E16" i="7"/>
  <c r="E20" i="7"/>
  <c r="E15" i="7"/>
  <c r="E18" i="7"/>
  <c r="E21" i="7"/>
  <c r="E19" i="7"/>
  <c r="I20" i="7"/>
  <c r="I16" i="7"/>
  <c r="I19" i="7"/>
  <c r="I18" i="7"/>
  <c r="I17" i="7"/>
  <c r="I15" i="7"/>
  <c r="I22" i="7" s="1"/>
  <c r="I49" i="7" s="1"/>
  <c r="I21" i="7"/>
  <c r="D30" i="7"/>
  <c r="D33" i="7" s="1"/>
  <c r="D36" i="7"/>
  <c r="G19" i="7"/>
  <c r="G21" i="7"/>
  <c r="G18" i="7"/>
  <c r="G17" i="7"/>
  <c r="G16" i="7"/>
  <c r="G15" i="7"/>
  <c r="G22" i="7" s="1"/>
  <c r="G36" i="7" s="1"/>
  <c r="G20" i="7"/>
  <c r="G27" i="40"/>
  <c r="H27" i="40" s="1"/>
  <c r="F49" i="7"/>
  <c r="L15" i="7"/>
  <c r="L21" i="7"/>
  <c r="L20" i="7"/>
  <c r="L19" i="7"/>
  <c r="L17" i="7"/>
  <c r="L18" i="7"/>
  <c r="L16" i="7"/>
  <c r="H36" i="7"/>
  <c r="N22" i="7"/>
  <c r="F36" i="7"/>
  <c r="H39" i="7"/>
  <c r="H44" i="7" s="1"/>
  <c r="M23" i="40"/>
  <c r="E22" i="72" s="1"/>
  <c r="K30" i="7"/>
  <c r="K33" i="7" s="1"/>
  <c r="D39" i="7"/>
  <c r="D44" i="7" s="1"/>
  <c r="D49" i="7"/>
  <c r="K39" i="7"/>
  <c r="K44" i="7" s="1"/>
  <c r="K29" i="7"/>
  <c r="H30" i="7"/>
  <c r="H33" i="7" s="1"/>
  <c r="F39" i="7"/>
  <c r="F44" i="7" s="1"/>
  <c r="I18" i="38"/>
  <c r="I17" i="38"/>
  <c r="I16" i="38"/>
  <c r="I15" i="38"/>
  <c r="I13" i="38"/>
  <c r="I14" i="38"/>
  <c r="I19" i="38"/>
  <c r="I22" i="38"/>
  <c r="I21" i="38"/>
  <c r="L72" i="38"/>
  <c r="G49" i="7"/>
  <c r="E51" i="72"/>
  <c r="H28" i="40" l="1"/>
  <c r="H19" i="40"/>
  <c r="H18" i="40"/>
  <c r="H25" i="40"/>
  <c r="H17" i="40"/>
  <c r="H24" i="40"/>
  <c r="H16" i="40"/>
  <c r="H15" i="40"/>
  <c r="H22" i="40"/>
  <c r="H14" i="40"/>
  <c r="H21" i="40"/>
  <c r="H13" i="40"/>
  <c r="H23" i="40"/>
  <c r="H20" i="40"/>
  <c r="H26" i="40"/>
  <c r="G30" i="7"/>
  <c r="G33" i="7" s="1"/>
  <c r="E22" i="7"/>
  <c r="E56" i="72"/>
  <c r="E57" i="72" s="1"/>
  <c r="D45" i="72"/>
  <c r="D11" i="72"/>
  <c r="D18" i="72"/>
  <c r="N36" i="7"/>
  <c r="L22" i="7"/>
  <c r="I36" i="7"/>
  <c r="I30" i="7"/>
  <c r="I33" i="7" s="1"/>
  <c r="L43" i="38"/>
  <c r="L51" i="38"/>
  <c r="L59" i="38"/>
  <c r="L67" i="38"/>
  <c r="L75" i="38"/>
  <c r="L83" i="38"/>
  <c r="L91" i="38"/>
  <c r="L44" i="38"/>
  <c r="L52" i="38"/>
  <c r="L60" i="38"/>
  <c r="L68" i="38"/>
  <c r="L76" i="38"/>
  <c r="L84" i="38"/>
  <c r="L92" i="38"/>
  <c r="L45" i="38"/>
  <c r="L53" i="38"/>
  <c r="L61" i="38"/>
  <c r="L69" i="38"/>
  <c r="L77" i="38"/>
  <c r="L85" i="38"/>
  <c r="L46" i="38"/>
  <c r="L54" i="38"/>
  <c r="L62" i="38"/>
  <c r="L70" i="38"/>
  <c r="L78" i="38"/>
  <c r="L86" i="38"/>
  <c r="L47" i="38"/>
  <c r="L55" i="38"/>
  <c r="L63" i="38"/>
  <c r="L71" i="38"/>
  <c r="L79" i="38"/>
  <c r="L87" i="38"/>
  <c r="L48" i="38"/>
  <c r="L56" i="38"/>
  <c r="L64" i="38"/>
  <c r="L80" i="38"/>
  <c r="L88" i="38"/>
  <c r="L49" i="38"/>
  <c r="L57" i="38"/>
  <c r="L65" i="38"/>
  <c r="L73" i="38"/>
  <c r="L81" i="38"/>
  <c r="L89" i="38"/>
  <c r="L50" i="38"/>
  <c r="L58" i="38"/>
  <c r="L66" i="38"/>
  <c r="L74" i="38"/>
  <c r="L82" i="38"/>
  <c r="L90" i="38"/>
  <c r="G51" i="72"/>
  <c r="H51" i="72"/>
  <c r="L36" i="7" l="1"/>
  <c r="L30" i="7"/>
  <c r="L33" i="7" s="1"/>
  <c r="L49" i="7"/>
  <c r="E36" i="7"/>
  <c r="E49" i="7"/>
  <c r="E30" i="7"/>
  <c r="E33" i="7" s="1"/>
  <c r="I85" i="40" l="1"/>
  <c r="I83" i="40"/>
  <c r="I82" i="40" s="1"/>
  <c r="K82" i="40"/>
  <c r="J82" i="40"/>
  <c r="H82" i="40"/>
  <c r="G82" i="40"/>
  <c r="F82" i="40"/>
  <c r="E82" i="40"/>
  <c r="D82" i="40"/>
  <c r="D87" i="40" s="1"/>
  <c r="C82" i="40"/>
  <c r="G81" i="40"/>
  <c r="E81" i="40"/>
  <c r="C81" i="40"/>
  <c r="I80" i="40"/>
  <c r="I79" i="40"/>
  <c r="I78" i="40"/>
  <c r="I77" i="40"/>
  <c r="I76" i="40"/>
  <c r="I75" i="40"/>
  <c r="I74" i="40"/>
  <c r="I73" i="40"/>
  <c r="I72" i="40"/>
  <c r="I71" i="40"/>
  <c r="J69" i="40"/>
  <c r="G69" i="40"/>
  <c r="G41" i="40" s="1"/>
  <c r="E69" i="40"/>
  <c r="C69" i="40"/>
  <c r="I68" i="40"/>
  <c r="I67" i="40"/>
  <c r="I66" i="40"/>
  <c r="I65" i="40"/>
  <c r="I64" i="40"/>
  <c r="I63" i="40"/>
  <c r="I62" i="40"/>
  <c r="I61" i="40"/>
  <c r="I60" i="40"/>
  <c r="I59" i="40"/>
  <c r="I58" i="40"/>
  <c r="I57" i="40"/>
  <c r="I56" i="40"/>
  <c r="I55" i="40"/>
  <c r="I54" i="40"/>
  <c r="I53" i="40"/>
  <c r="I52" i="40"/>
  <c r="I51" i="40"/>
  <c r="I50" i="40"/>
  <c r="I49" i="40"/>
  <c r="I48" i="40"/>
  <c r="I47" i="40"/>
  <c r="I46" i="40"/>
  <c r="I45" i="40"/>
  <c r="I44" i="40"/>
  <c r="I43" i="40"/>
  <c r="I40" i="40"/>
  <c r="I39" i="40"/>
  <c r="I38" i="40"/>
  <c r="I37" i="40"/>
  <c r="I36" i="40"/>
  <c r="G34" i="40"/>
  <c r="E34" i="40"/>
  <c r="C34" i="40"/>
  <c r="J26" i="40"/>
  <c r="E26" i="40"/>
  <c r="C26" i="40"/>
  <c r="I25" i="40"/>
  <c r="I24" i="40"/>
  <c r="E23" i="40"/>
  <c r="C23" i="40"/>
  <c r="I22" i="40"/>
  <c r="I21" i="40"/>
  <c r="J20" i="40"/>
  <c r="C20" i="40"/>
  <c r="L19" i="40"/>
  <c r="I19" i="40"/>
  <c r="L18" i="40"/>
  <c r="I18" i="40"/>
  <c r="L17" i="40"/>
  <c r="I17" i="40"/>
  <c r="L16" i="40"/>
  <c r="I16" i="40"/>
  <c r="L15" i="40"/>
  <c r="I15" i="40"/>
  <c r="L14" i="40"/>
  <c r="I14" i="40"/>
  <c r="I13" i="40"/>
  <c r="J27" i="40" l="1"/>
  <c r="C41" i="40"/>
  <c r="C87" i="40" s="1"/>
  <c r="H87" i="40"/>
  <c r="E28" i="40"/>
  <c r="F23" i="40" s="1"/>
  <c r="I23" i="40"/>
  <c r="M69" i="40"/>
  <c r="I69" i="40"/>
  <c r="K87" i="40"/>
  <c r="E41" i="40"/>
  <c r="M34" i="40"/>
  <c r="I26" i="40"/>
  <c r="I34" i="40"/>
  <c r="M20" i="40"/>
  <c r="D22" i="72" s="1"/>
  <c r="M26" i="40"/>
  <c r="J41" i="40"/>
  <c r="M41" i="40" s="1"/>
  <c r="M81" i="40"/>
  <c r="C27" i="40"/>
  <c r="F87" i="40"/>
  <c r="M82" i="40"/>
  <c r="C28" i="40"/>
  <c r="D26" i="40" s="1"/>
  <c r="I20" i="40"/>
  <c r="I81" i="40"/>
  <c r="E27" i="40"/>
  <c r="F27" i="40" s="1"/>
  <c r="G31" i="40"/>
  <c r="L31" i="40" s="1"/>
  <c r="J28" i="40"/>
  <c r="K26" i="40" s="1"/>
  <c r="D20" i="40" l="1"/>
  <c r="D23" i="40"/>
  <c r="D27" i="40"/>
  <c r="I27" i="40"/>
  <c r="M27" i="40"/>
  <c r="K27" i="40"/>
  <c r="E31" i="40"/>
  <c r="F28" i="40"/>
  <c r="F19" i="40"/>
  <c r="F25" i="40"/>
  <c r="F17" i="40"/>
  <c r="F24" i="40"/>
  <c r="F16" i="40"/>
  <c r="F15" i="40"/>
  <c r="F22" i="40"/>
  <c r="F14" i="40"/>
  <c r="F21" i="40"/>
  <c r="F13" i="40"/>
  <c r="F18" i="40"/>
  <c r="F20" i="40"/>
  <c r="F26" i="40"/>
  <c r="K28" i="40"/>
  <c r="K19" i="40"/>
  <c r="K18" i="40"/>
  <c r="K25" i="40"/>
  <c r="K17" i="40"/>
  <c r="K24" i="40"/>
  <c r="K16" i="40"/>
  <c r="K15" i="40"/>
  <c r="K22" i="40"/>
  <c r="K14" i="40"/>
  <c r="K21" i="40"/>
  <c r="K13" i="40"/>
  <c r="K23" i="40"/>
  <c r="D28" i="40"/>
  <c r="D19" i="40"/>
  <c r="D18" i="40"/>
  <c r="D25" i="40"/>
  <c r="D17" i="40"/>
  <c r="D24" i="40"/>
  <c r="D16" i="40"/>
  <c r="D15" i="40"/>
  <c r="D22" i="40"/>
  <c r="D14" i="40"/>
  <c r="D21" i="40"/>
  <c r="D13" i="40"/>
  <c r="K20" i="40"/>
  <c r="I41" i="40"/>
  <c r="I28" i="40"/>
  <c r="I31" i="40" s="1"/>
  <c r="D31" i="40"/>
  <c r="M28" i="40"/>
  <c r="M87" i="40"/>
  <c r="H45" i="72" s="1"/>
  <c r="J31" i="40"/>
  <c r="F31" i="40" l="1"/>
  <c r="H31" i="40"/>
  <c r="M31" i="40"/>
  <c r="J48" i="41"/>
  <c r="E41" i="41"/>
  <c r="C41" i="41"/>
  <c r="G40" i="41"/>
  <c r="L40" i="41" s="1"/>
  <c r="J39" i="41"/>
  <c r="J41" i="41" s="1"/>
  <c r="E37" i="41"/>
  <c r="C37" i="41"/>
  <c r="E34" i="41"/>
  <c r="C34" i="41"/>
  <c r="J29" i="41"/>
  <c r="J47" i="41" s="1"/>
  <c r="J23" i="41"/>
  <c r="G23" i="41"/>
  <c r="M22" i="41"/>
  <c r="L22" i="41"/>
  <c r="I22" i="41"/>
  <c r="I23" i="41" s="1"/>
  <c r="I27" i="41" s="1"/>
  <c r="L21" i="41"/>
  <c r="J20" i="41"/>
  <c r="M19" i="41"/>
  <c r="L19" i="41"/>
  <c r="I19" i="41"/>
  <c r="L18" i="41"/>
  <c r="I18" i="41"/>
  <c r="L17" i="41"/>
  <c r="I17" i="41"/>
  <c r="L16" i="41"/>
  <c r="I16" i="41"/>
  <c r="M15" i="41"/>
  <c r="L15" i="41"/>
  <c r="I15" i="41"/>
  <c r="M14" i="41"/>
  <c r="L14" i="41"/>
  <c r="I14" i="41"/>
  <c r="G13" i="41"/>
  <c r="M13" i="41" l="1"/>
  <c r="K31" i="40"/>
  <c r="M40" i="41"/>
  <c r="I13" i="41"/>
  <c r="I20" i="41" s="1"/>
  <c r="G20" i="41"/>
  <c r="G27" i="41"/>
  <c r="L13" i="41"/>
  <c r="L20" i="41" s="1"/>
  <c r="L34" i="41" s="1"/>
  <c r="L36" i="41" s="1"/>
  <c r="J27" i="41"/>
  <c r="J37" i="41" s="1"/>
  <c r="L23" i="41"/>
  <c r="L27" i="41" s="1"/>
  <c r="L37" i="41" s="1"/>
  <c r="J45" i="41"/>
  <c r="J44" i="41" s="1"/>
  <c r="J34" i="41"/>
  <c r="M23" i="41"/>
  <c r="E19" i="72" s="1"/>
  <c r="G39" i="41"/>
  <c r="J28" i="41" l="1"/>
  <c r="K27" i="41"/>
  <c r="H20" i="41"/>
  <c r="J31" i="41"/>
  <c r="I28" i="41"/>
  <c r="I52" i="41" s="1"/>
  <c r="I34" i="41"/>
  <c r="G37" i="41"/>
  <c r="J52" i="41"/>
  <c r="G28" i="41"/>
  <c r="H27" i="41" s="1"/>
  <c r="G34" i="41"/>
  <c r="M27" i="41"/>
  <c r="M20" i="41"/>
  <c r="D19" i="72" s="1"/>
  <c r="L28" i="41"/>
  <c r="L52" i="41" s="1"/>
  <c r="G41" i="41"/>
  <c r="L39" i="41"/>
  <c r="L41" i="41" s="1"/>
  <c r="M39" i="41"/>
  <c r="J36" i="41"/>
  <c r="M37" i="41" l="1"/>
  <c r="H21" i="41"/>
  <c r="H28" i="41"/>
  <c r="H19" i="41"/>
  <c r="H26" i="41"/>
  <c r="H18" i="41"/>
  <c r="H25" i="41"/>
  <c r="H17" i="41"/>
  <c r="H24" i="41"/>
  <c r="H16" i="41"/>
  <c r="H15" i="41"/>
  <c r="H22" i="41"/>
  <c r="H14" i="41"/>
  <c r="H23" i="41"/>
  <c r="H13" i="41"/>
  <c r="K22" i="41"/>
  <c r="K21" i="41"/>
  <c r="K13" i="41"/>
  <c r="K19" i="41"/>
  <c r="K26" i="41"/>
  <c r="K18" i="41"/>
  <c r="K17" i="41"/>
  <c r="K16" i="41"/>
  <c r="K15" i="41"/>
  <c r="K14" i="41"/>
  <c r="K28" i="41"/>
  <c r="K25" i="41"/>
  <c r="K24" i="41"/>
  <c r="K20" i="41"/>
  <c r="K23" i="41"/>
  <c r="G36" i="41"/>
  <c r="M34" i="41"/>
  <c r="M28" i="41"/>
  <c r="F19" i="72" s="1"/>
  <c r="H52" i="41"/>
  <c r="G52" i="41"/>
  <c r="M52" i="41" s="1"/>
  <c r="K52" i="41"/>
  <c r="M41" i="41"/>
  <c r="I36" i="41" l="1"/>
  <c r="M36" i="41"/>
  <c r="M101" i="38"/>
  <c r="M100" i="38"/>
  <c r="E99" i="38"/>
  <c r="D99" i="38"/>
  <c r="M98" i="38"/>
  <c r="M96" i="38"/>
  <c r="M95" i="38"/>
  <c r="M92" i="38"/>
  <c r="J92" i="38"/>
  <c r="M91" i="38"/>
  <c r="J91" i="38"/>
  <c r="M90" i="38"/>
  <c r="J90" i="38"/>
  <c r="M89" i="38"/>
  <c r="J89" i="38"/>
  <c r="M88" i="38"/>
  <c r="J88" i="38"/>
  <c r="M87" i="38"/>
  <c r="J87" i="38"/>
  <c r="M86" i="38"/>
  <c r="J86" i="38"/>
  <c r="M85" i="38"/>
  <c r="J85" i="38"/>
  <c r="M84" i="38"/>
  <c r="J84" i="38"/>
  <c r="M83" i="38"/>
  <c r="J83" i="38"/>
  <c r="M82" i="38"/>
  <c r="J82" i="38"/>
  <c r="M81" i="38"/>
  <c r="J81" i="38"/>
  <c r="M80" i="38"/>
  <c r="J80" i="38"/>
  <c r="M79" i="38"/>
  <c r="J79" i="38"/>
  <c r="M78" i="38"/>
  <c r="J78" i="38"/>
  <c r="M77" i="38"/>
  <c r="J77" i="38"/>
  <c r="M76" i="38"/>
  <c r="J76" i="38"/>
  <c r="M75" i="38"/>
  <c r="J75" i="38"/>
  <c r="M74" i="38"/>
  <c r="J74" i="38"/>
  <c r="M73" i="38"/>
  <c r="J73" i="38"/>
  <c r="M72" i="38"/>
  <c r="J72" i="38"/>
  <c r="M71" i="38"/>
  <c r="J71" i="38"/>
  <c r="M70" i="38"/>
  <c r="J70" i="38"/>
  <c r="M69" i="38"/>
  <c r="J69" i="38"/>
  <c r="M68" i="38"/>
  <c r="J68" i="38"/>
  <c r="M67" i="38"/>
  <c r="J67" i="38"/>
  <c r="M66" i="38"/>
  <c r="J66" i="38"/>
  <c r="M65" i="38"/>
  <c r="J65" i="38"/>
  <c r="M64" i="38"/>
  <c r="J64" i="38"/>
  <c r="M63" i="38"/>
  <c r="J63" i="38"/>
  <c r="M62" i="38"/>
  <c r="J62" i="38"/>
  <c r="M61" i="38"/>
  <c r="J61" i="38"/>
  <c r="M60" i="38"/>
  <c r="J60" i="38"/>
  <c r="M59" i="38"/>
  <c r="J59" i="38"/>
  <c r="M58" i="38"/>
  <c r="J58" i="38"/>
  <c r="M57" i="38"/>
  <c r="J57" i="38"/>
  <c r="M56" i="38"/>
  <c r="J56" i="38"/>
  <c r="M55" i="38"/>
  <c r="J55" i="38"/>
  <c r="M54" i="38"/>
  <c r="J54" i="38"/>
  <c r="M53" i="38"/>
  <c r="J53" i="38"/>
  <c r="M52" i="38"/>
  <c r="J52" i="38"/>
  <c r="M51" i="38"/>
  <c r="J51" i="38"/>
  <c r="M50" i="38"/>
  <c r="J50" i="38"/>
  <c r="M49" i="38"/>
  <c r="J49" i="38"/>
  <c r="M48" i="38"/>
  <c r="J48" i="38"/>
  <c r="M47" i="38"/>
  <c r="J47" i="38"/>
  <c r="M46" i="38"/>
  <c r="J46" i="38"/>
  <c r="M45" i="38"/>
  <c r="J45" i="38"/>
  <c r="M44" i="38"/>
  <c r="J44" i="38"/>
  <c r="M43" i="38"/>
  <c r="J43" i="38"/>
  <c r="H41" i="38"/>
  <c r="N41" i="38" s="1"/>
  <c r="F41" i="38"/>
  <c r="D41" i="38"/>
  <c r="M40" i="38"/>
  <c r="J40" i="38"/>
  <c r="M39" i="38"/>
  <c r="J39" i="38"/>
  <c r="M38" i="38"/>
  <c r="J38" i="38"/>
  <c r="M37" i="38"/>
  <c r="J37" i="38"/>
  <c r="M36" i="38"/>
  <c r="J36" i="38"/>
  <c r="F34" i="38"/>
  <c r="D34" i="38"/>
  <c r="K26" i="38"/>
  <c r="F26" i="38"/>
  <c r="D26" i="38"/>
  <c r="H26" i="38"/>
  <c r="M24" i="38"/>
  <c r="J24" i="38"/>
  <c r="K23" i="38"/>
  <c r="F23" i="38"/>
  <c r="M22" i="38"/>
  <c r="M21" i="38"/>
  <c r="F20" i="38"/>
  <c r="D20" i="38"/>
  <c r="M19" i="38"/>
  <c r="J19" i="38"/>
  <c r="M18" i="38"/>
  <c r="J18" i="38"/>
  <c r="M17" i="38"/>
  <c r="J17" i="38"/>
  <c r="M16" i="38"/>
  <c r="J16" i="38"/>
  <c r="M15" i="38"/>
  <c r="J15" i="38"/>
  <c r="M14" i="38"/>
  <c r="J14" i="38"/>
  <c r="L36" i="38" l="1"/>
  <c r="L37" i="38"/>
  <c r="L38" i="38"/>
  <c r="L39" i="38"/>
  <c r="L40" i="38"/>
  <c r="K106" i="38"/>
  <c r="G85" i="38"/>
  <c r="G77" i="38"/>
  <c r="G69" i="38"/>
  <c r="G61" i="38"/>
  <c r="G53" i="38"/>
  <c r="G45" i="38"/>
  <c r="G92" i="38"/>
  <c r="G84" i="38"/>
  <c r="G76" i="38"/>
  <c r="G68" i="38"/>
  <c r="G60" i="38"/>
  <c r="G52" i="38"/>
  <c r="G44" i="38"/>
  <c r="G91" i="38"/>
  <c r="G83" i="38"/>
  <c r="G75" i="38"/>
  <c r="G67" i="38"/>
  <c r="G59" i="38"/>
  <c r="G51" i="38"/>
  <c r="G43" i="38"/>
  <c r="G90" i="38"/>
  <c r="G82" i="38"/>
  <c r="G74" i="38"/>
  <c r="G66" i="38"/>
  <c r="G58" i="38"/>
  <c r="G50" i="38"/>
  <c r="G89" i="38"/>
  <c r="G81" i="38"/>
  <c r="G73" i="38"/>
  <c r="G65" i="38"/>
  <c r="G57" i="38"/>
  <c r="G49" i="38"/>
  <c r="G88" i="38"/>
  <c r="G80" i="38"/>
  <c r="G72" i="38"/>
  <c r="G64" i="38"/>
  <c r="G56" i="38"/>
  <c r="G48" i="38"/>
  <c r="G87" i="38"/>
  <c r="G79" i="38"/>
  <c r="G71" i="38"/>
  <c r="G63" i="38"/>
  <c r="G55" i="38"/>
  <c r="G47" i="38"/>
  <c r="G86" i="38"/>
  <c r="G78" i="38"/>
  <c r="G70" i="38"/>
  <c r="G62" i="38"/>
  <c r="G54" i="38"/>
  <c r="G46" i="38"/>
  <c r="I44" i="38"/>
  <c r="I52" i="38"/>
  <c r="I60" i="38"/>
  <c r="I68" i="38"/>
  <c r="I76" i="38"/>
  <c r="I84" i="38"/>
  <c r="I92" i="38"/>
  <c r="I45" i="38"/>
  <c r="I53" i="38"/>
  <c r="I61" i="38"/>
  <c r="I69" i="38"/>
  <c r="I77" i="38"/>
  <c r="I85" i="38"/>
  <c r="I46" i="38"/>
  <c r="I54" i="38"/>
  <c r="I62" i="38"/>
  <c r="I70" i="38"/>
  <c r="I78" i="38"/>
  <c r="I86" i="38"/>
  <c r="I47" i="38"/>
  <c r="I55" i="38"/>
  <c r="I63" i="38"/>
  <c r="I71" i="38"/>
  <c r="I79" i="38"/>
  <c r="I87" i="38"/>
  <c r="I48" i="38"/>
  <c r="I56" i="38"/>
  <c r="I64" i="38"/>
  <c r="I72" i="38"/>
  <c r="I80" i="38"/>
  <c r="I88" i="38"/>
  <c r="I49" i="38"/>
  <c r="I57" i="38"/>
  <c r="I65" i="38"/>
  <c r="I73" i="38"/>
  <c r="I81" i="38"/>
  <c r="I89" i="38"/>
  <c r="I50" i="38"/>
  <c r="I58" i="38"/>
  <c r="I66" i="38"/>
  <c r="I74" i="38"/>
  <c r="I82" i="38"/>
  <c r="I90" i="38"/>
  <c r="I43" i="38"/>
  <c r="I51" i="38"/>
  <c r="I59" i="38"/>
  <c r="I67" i="38"/>
  <c r="I75" i="38"/>
  <c r="I83" i="38"/>
  <c r="I91" i="38"/>
  <c r="G21" i="38"/>
  <c r="F27" i="38"/>
  <c r="G24" i="38" s="1"/>
  <c r="N23" i="38"/>
  <c r="E17" i="72" s="1"/>
  <c r="L22" i="38"/>
  <c r="L21" i="38"/>
  <c r="E40" i="38"/>
  <c r="E39" i="38"/>
  <c r="E38" i="38"/>
  <c r="E37" i="38"/>
  <c r="E36" i="38"/>
  <c r="E17" i="38"/>
  <c r="E16" i="38"/>
  <c r="E15" i="38"/>
  <c r="E14" i="38"/>
  <c r="E19" i="38"/>
  <c r="E13" i="38"/>
  <c r="E18" i="38"/>
  <c r="G40" i="38"/>
  <c r="G39" i="38"/>
  <c r="G38" i="38"/>
  <c r="G37" i="38"/>
  <c r="G36" i="38"/>
  <c r="D94" i="38"/>
  <c r="E89" i="38"/>
  <c r="E81" i="38"/>
  <c r="E73" i="38"/>
  <c r="E65" i="38"/>
  <c r="E57" i="38"/>
  <c r="E49" i="38"/>
  <c r="E88" i="38"/>
  <c r="E80" i="38"/>
  <c r="E72" i="38"/>
  <c r="E64" i="38"/>
  <c r="E56" i="38"/>
  <c r="E48" i="38"/>
  <c r="E87" i="38"/>
  <c r="E79" i="38"/>
  <c r="E71" i="38"/>
  <c r="E63" i="38"/>
  <c r="E55" i="38"/>
  <c r="E47" i="38"/>
  <c r="E86" i="38"/>
  <c r="E78" i="38"/>
  <c r="E70" i="38"/>
  <c r="E62" i="38"/>
  <c r="E54" i="38"/>
  <c r="E46" i="38"/>
  <c r="E85" i="38"/>
  <c r="E77" i="38"/>
  <c r="E69" i="38"/>
  <c r="E61" i="38"/>
  <c r="E53" i="38"/>
  <c r="E45" i="38"/>
  <c r="E92" i="38"/>
  <c r="E84" i="38"/>
  <c r="E76" i="38"/>
  <c r="E68" i="38"/>
  <c r="E60" i="38"/>
  <c r="E52" i="38"/>
  <c r="E44" i="38"/>
  <c r="E91" i="38"/>
  <c r="E83" i="38"/>
  <c r="E75" i="38"/>
  <c r="E67" i="38"/>
  <c r="E59" i="38"/>
  <c r="E51" i="38"/>
  <c r="E43" i="38"/>
  <c r="E90" i="38"/>
  <c r="E82" i="38"/>
  <c r="E74" i="38"/>
  <c r="E66" i="38"/>
  <c r="E58" i="38"/>
  <c r="E50" i="38"/>
  <c r="G14" i="38"/>
  <c r="G13" i="38"/>
  <c r="G19" i="38"/>
  <c r="G18" i="38"/>
  <c r="G17" i="38"/>
  <c r="G16" i="38"/>
  <c r="G15" i="38"/>
  <c r="N20" i="38"/>
  <c r="D17" i="72" s="1"/>
  <c r="L19" i="38"/>
  <c r="L18" i="38"/>
  <c r="L17" i="38"/>
  <c r="L16" i="38"/>
  <c r="L15" i="38"/>
  <c r="L14" i="38"/>
  <c r="L13" i="38"/>
  <c r="M20" i="38"/>
  <c r="M99" i="38"/>
  <c r="J20" i="38"/>
  <c r="J97" i="38"/>
  <c r="J99" i="38" s="1"/>
  <c r="M34" i="38"/>
  <c r="M23" i="38"/>
  <c r="M97" i="38"/>
  <c r="H27" i="38"/>
  <c r="J41" i="38"/>
  <c r="J94" i="38" s="1"/>
  <c r="D27" i="38"/>
  <c r="M41" i="38"/>
  <c r="M94" i="38" s="1"/>
  <c r="K27" i="38"/>
  <c r="J34" i="38"/>
  <c r="M25" i="38"/>
  <c r="M26" i="38" s="1"/>
  <c r="J25" i="38"/>
  <c r="J26" i="38" s="1"/>
  <c r="F94" i="38"/>
  <c r="F106" i="38" s="1"/>
  <c r="H94" i="38"/>
  <c r="N94" i="38" s="1"/>
  <c r="L24" i="38" l="1"/>
  <c r="K28" i="38"/>
  <c r="K31" i="38" s="1"/>
  <c r="M106" i="38"/>
  <c r="M27" i="38"/>
  <c r="M28" i="38" s="1"/>
  <c r="M31" i="38" s="1"/>
  <c r="F28" i="38"/>
  <c r="G26" i="38" s="1"/>
  <c r="D28" i="38"/>
  <c r="E27" i="38" s="1"/>
  <c r="E24" i="38"/>
  <c r="J106" i="38"/>
  <c r="D106" i="38"/>
  <c r="E94" i="38" s="1"/>
  <c r="L109" i="38"/>
  <c r="L94" i="38"/>
  <c r="H106" i="38"/>
  <c r="N106" i="38" s="1"/>
  <c r="I94" i="38"/>
  <c r="H28" i="38"/>
  <c r="I27" i="38" s="1"/>
  <c r="I24" i="38"/>
  <c r="F110" i="38"/>
  <c r="G34" i="38"/>
  <c r="G41" i="38"/>
  <c r="G94" i="38"/>
  <c r="L41" i="38"/>
  <c r="L34" i="38"/>
  <c r="N27" i="38"/>
  <c r="G20" i="38" l="1"/>
  <c r="G27" i="38"/>
  <c r="F31" i="38"/>
  <c r="G23" i="38"/>
  <c r="D40" i="72"/>
  <c r="D6" i="72"/>
  <c r="E34" i="38"/>
  <c r="H110" i="38"/>
  <c r="I34" i="38"/>
  <c r="I41" i="38"/>
  <c r="H31" i="38"/>
  <c r="I25" i="38"/>
  <c r="I20" i="38"/>
  <c r="I23" i="38"/>
  <c r="I26" i="38"/>
  <c r="D31" i="38"/>
  <c r="E25" i="38"/>
  <c r="E23" i="38"/>
  <c r="E26" i="38"/>
  <c r="E20" i="38"/>
  <c r="G106" i="38"/>
  <c r="G28" i="38"/>
  <c r="G31" i="38" s="1"/>
  <c r="L25" i="38"/>
  <c r="L26" i="38"/>
  <c r="L23" i="38"/>
  <c r="L27" i="38"/>
  <c r="L20" i="38"/>
  <c r="N28" i="38"/>
  <c r="F17" i="72" s="1"/>
  <c r="I28" i="38" l="1"/>
  <c r="I106" i="38"/>
  <c r="I31" i="38"/>
  <c r="E106" i="38"/>
  <c r="E31" i="38"/>
  <c r="E28" i="38"/>
  <c r="J21" i="38"/>
  <c r="J22" i="38"/>
  <c r="L31" i="38"/>
  <c r="L106" i="38"/>
  <c r="L28" i="38"/>
  <c r="N31" i="38"/>
  <c r="J23" i="38" l="1"/>
  <c r="F51" i="72" s="1"/>
  <c r="J27" i="38" l="1"/>
  <c r="J28" i="38" s="1"/>
  <c r="J31" i="38" s="1"/>
  <c r="F45" i="5"/>
  <c r="E45" i="5"/>
  <c r="D45" i="5"/>
  <c r="C45" i="5"/>
  <c r="G40" i="5"/>
  <c r="G39" i="5"/>
  <c r="G38" i="5"/>
  <c r="G37" i="5"/>
  <c r="G36" i="5"/>
  <c r="J30" i="5"/>
  <c r="J29" i="5"/>
  <c r="L29" i="5" s="1"/>
  <c r="J27" i="5"/>
  <c r="M27" i="5" s="1"/>
  <c r="I27" i="5"/>
  <c r="J26" i="5"/>
  <c r="M26" i="5" s="1"/>
  <c r="I26" i="5"/>
  <c r="J25" i="5"/>
  <c r="L25" i="5" s="1"/>
  <c r="I25" i="5"/>
  <c r="J24" i="5"/>
  <c r="M24" i="5" s="1"/>
  <c r="I24" i="5"/>
  <c r="J23" i="5"/>
  <c r="L23" i="5" s="1"/>
  <c r="I23" i="5"/>
  <c r="J22" i="5"/>
  <c r="M22" i="5" s="1"/>
  <c r="I22" i="5"/>
  <c r="J21" i="5"/>
  <c r="L21" i="5" s="1"/>
  <c r="I21" i="5"/>
  <c r="J19" i="5"/>
  <c r="M19" i="5" s="1"/>
  <c r="I19" i="5"/>
  <c r="J18" i="5"/>
  <c r="M18" i="5" s="1"/>
  <c r="I18" i="5"/>
  <c r="G17" i="5"/>
  <c r="G20" i="5" l="1"/>
  <c r="J40" i="5"/>
  <c r="J36" i="5"/>
  <c r="K36" i="5" s="1"/>
  <c r="J37" i="5"/>
  <c r="K37" i="5" s="1"/>
  <c r="I38" i="5"/>
  <c r="L18" i="5"/>
  <c r="L19" i="5"/>
  <c r="J38" i="5"/>
  <c r="I37" i="5"/>
  <c r="L27" i="5"/>
  <c r="M21" i="5"/>
  <c r="M23" i="5"/>
  <c r="M25" i="5"/>
  <c r="I20" i="5"/>
  <c r="G28" i="5"/>
  <c r="H28" i="5" s="1"/>
  <c r="I36" i="5"/>
  <c r="I40" i="5"/>
  <c r="G45" i="5"/>
  <c r="I17" i="5"/>
  <c r="L24" i="5"/>
  <c r="G34" i="5"/>
  <c r="H37" i="5" s="1"/>
  <c r="L36" i="5"/>
  <c r="I39" i="5"/>
  <c r="J20" i="5"/>
  <c r="L22" i="5"/>
  <c r="L26" i="5"/>
  <c r="J17" i="5"/>
  <c r="J39" i="5"/>
  <c r="M36" i="5" l="1"/>
  <c r="H36" i="5"/>
  <c r="M39" i="5"/>
  <c r="K39" i="5"/>
  <c r="H40" i="5"/>
  <c r="H38" i="5"/>
  <c r="H39" i="5"/>
  <c r="M38" i="5"/>
  <c r="K38" i="5"/>
  <c r="L37" i="5"/>
  <c r="H17" i="5"/>
  <c r="M40" i="5"/>
  <c r="K40" i="5"/>
  <c r="L20" i="5"/>
  <c r="L40" i="5"/>
  <c r="M37" i="5"/>
  <c r="H20" i="5"/>
  <c r="M17" i="5"/>
  <c r="L38" i="5"/>
  <c r="L17" i="5"/>
  <c r="J28" i="5"/>
  <c r="K28" i="5" s="1"/>
  <c r="I28" i="5"/>
  <c r="I34" i="5"/>
  <c r="M20" i="5"/>
  <c r="D21" i="72" s="1"/>
  <c r="J31" i="5"/>
  <c r="J45" i="5"/>
  <c r="I45" i="5"/>
  <c r="L39" i="5"/>
  <c r="K45" i="5" l="1"/>
  <c r="K20" i="5"/>
  <c r="K17" i="5"/>
  <c r="L45" i="5"/>
  <c r="H45" i="5"/>
  <c r="M28" i="5"/>
  <c r="F21" i="72" s="1"/>
  <c r="L28" i="5"/>
  <c r="H34" i="5"/>
  <c r="F50" i="72" l="1"/>
  <c r="I39" i="72"/>
  <c r="H39" i="72" s="1"/>
  <c r="I40" i="72"/>
  <c r="I41" i="72"/>
  <c r="H41" i="72" s="1"/>
  <c r="I42" i="72"/>
  <c r="H42" i="72" s="1"/>
  <c r="I43" i="72"/>
  <c r="H43" i="72" s="1"/>
  <c r="I44" i="72"/>
  <c r="H44" i="72" s="1"/>
  <c r="I45" i="72"/>
  <c r="D31" i="72" l="1"/>
  <c r="D9" i="71"/>
  <c r="D32" i="72"/>
  <c r="F46" i="72"/>
  <c r="E12" i="72"/>
  <c r="E43" i="72"/>
  <c r="D46" i="72"/>
  <c r="D12" i="72"/>
  <c r="E44" i="72"/>
  <c r="E45" i="72"/>
  <c r="E39" i="72"/>
  <c r="E42" i="72"/>
  <c r="E40" i="72"/>
  <c r="E41" i="72"/>
  <c r="D34" i="72"/>
  <c r="D28" i="72"/>
  <c r="D33" i="72"/>
  <c r="D29" i="72"/>
  <c r="D30" i="72"/>
  <c r="E30" i="72" l="1"/>
  <c r="F30" i="72" s="1"/>
  <c r="G41" i="72"/>
  <c r="C9" i="71"/>
  <c r="C11" i="71" s="1"/>
  <c r="I9" i="71"/>
  <c r="D11" i="71"/>
  <c r="E33" i="72"/>
  <c r="F33" i="72" s="1"/>
  <c r="G44" i="72"/>
  <c r="E31" i="72"/>
  <c r="F31" i="72" s="1"/>
  <c r="G42" i="72"/>
  <c r="G39" i="72"/>
  <c r="E28" i="72"/>
  <c r="G45" i="72"/>
  <c r="E34" i="72"/>
  <c r="F34" i="72" s="1"/>
  <c r="D35" i="72"/>
  <c r="G40" i="72"/>
  <c r="E29" i="72"/>
  <c r="F29" i="72" s="1"/>
  <c r="E32" i="72"/>
  <c r="F32" i="72" s="1"/>
  <c r="G43" i="72"/>
  <c r="I100" i="71" l="1"/>
  <c r="I11" i="71"/>
  <c r="I103" i="71" s="1"/>
  <c r="F28" i="72"/>
  <c r="E35" i="72"/>
  <c r="I102" i="71" l="1"/>
  <c r="I104" i="71" s="1"/>
  <c r="F52" i="72"/>
  <c r="F53" i="72"/>
  <c r="N42" i="7" l="1"/>
  <c r="N24" i="7"/>
  <c r="M43" i="7" l="1"/>
  <c r="M42" i="7"/>
  <c r="M24" i="7"/>
  <c r="M23" i="7"/>
  <c r="J23" i="7"/>
  <c r="J25" i="7" s="1"/>
  <c r="J39" i="7" s="1"/>
  <c r="J44" i="7" s="1"/>
  <c r="M27" i="7" l="1"/>
  <c r="M26" i="7"/>
  <c r="M28" i="7" s="1"/>
  <c r="M25" i="7"/>
  <c r="M22" i="7"/>
  <c r="K28" i="7"/>
  <c r="J27" i="7"/>
  <c r="J26" i="7"/>
  <c r="J29" i="7"/>
  <c r="H28" i="7"/>
  <c r="M49" i="7" l="1"/>
  <c r="M36" i="7"/>
  <c r="M30" i="7"/>
  <c r="M33" i="7" s="1"/>
  <c r="M29" i="7"/>
  <c r="M39" i="7"/>
  <c r="M44" i="7" s="1"/>
  <c r="J22" i="7"/>
  <c r="J28" i="7"/>
  <c r="N25" i="7"/>
  <c r="E18" i="72" l="1"/>
  <c r="N39" i="7"/>
  <c r="N44" i="7" s="1"/>
  <c r="N29" i="7"/>
  <c r="J36" i="7"/>
  <c r="J49" i="7"/>
  <c r="J30" i="7"/>
  <c r="J33" i="7" s="1"/>
  <c r="N30" i="7"/>
  <c r="F18" i="72" l="1"/>
  <c r="N33" i="7"/>
  <c r="F54" i="72"/>
  <c r="F55" i="72"/>
  <c r="F56" i="72"/>
  <c r="F57" i="72" s="1"/>
  <c r="I46" i="72" l="1"/>
  <c r="F12" i="72"/>
</calcChain>
</file>

<file path=xl/comments1.xml><?xml version="1.0" encoding="utf-8"?>
<comments xmlns="http://schemas.openxmlformats.org/spreadsheetml/2006/main">
  <authors>
    <author>Author</author>
  </authors>
  <commentList>
    <comment ref="D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69% realizimi I vitiot 2024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E1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verifiko buxhetin fillestar
</t>
        </r>
      </text>
    </comment>
  </commentList>
</comments>
</file>

<file path=xl/sharedStrings.xml><?xml version="1.0" encoding="utf-8"?>
<sst xmlns="http://schemas.openxmlformats.org/spreadsheetml/2006/main" count="1394" uniqueCount="599">
  <si>
    <t>në/lekë</t>
  </si>
  <si>
    <t>Kodi i grupit</t>
  </si>
  <si>
    <t>EMËRTIME</t>
  </si>
  <si>
    <t>Periudha raportuese</t>
  </si>
  <si>
    <t xml:space="preserve">% e realizimit </t>
  </si>
  <si>
    <t>Struktura e shpenzimeve               në %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</si>
  <si>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</si>
  <si>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</si>
  <si>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</si>
  <si>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</si>
  <si>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</si>
  <si>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</si>
  <si>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</si>
  <si>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</si>
  <si>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</si>
  <si>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</si>
  <si>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</si>
  <si>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</si>
  <si>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</si>
  <si>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</si>
  <si>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01110</t>
  </si>
  <si>
    <t>Planifikimi, Menaxhimi dhe Administrimi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</si>
  <si>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</si>
  <si>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</si>
  <si>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</si>
  <si>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</si>
  <si>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</si>
  <si>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</si>
  <si>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</si>
  <si>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</si>
  <si>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</si>
  <si>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</si>
  <si>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</si>
  <si>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</si>
  <si>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</si>
  <si>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</si>
  <si>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</si>
  <si>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</si>
  <si>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</si>
  <si>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</si>
  <si>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</si>
  <si>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</si>
  <si>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Sekretari i Përgjithshëm</t>
  </si>
  <si>
    <t>Emri</t>
  </si>
  <si>
    <t>Firma</t>
  </si>
  <si>
    <t>Data</t>
  </si>
  <si>
    <t>Plani fillestar</t>
  </si>
  <si>
    <t>Plani i rishikuar</t>
  </si>
  <si>
    <t>Emërtimi i Programit</t>
  </si>
  <si>
    <t>Shpenzime faktike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</si>
  <si>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</si>
  <si>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</si>
  <si>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</si>
  <si>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</si>
  <si>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</si>
  <si>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</si>
  <si>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</si>
  <si>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</si>
  <si>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</si>
  <si>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</si>
  <si>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</si>
  <si>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</si>
  <si>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</si>
  <si>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</si>
  <si>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</si>
  <si>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</si>
  <si>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</si>
  <si>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</si>
  <si>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</si>
  <si>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</si>
  <si>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</si>
  <si>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</si>
  <si>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Drejtuesi i Ekipit 
Menaxhues të 
Programit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</si>
  <si>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</si>
  <si>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</si>
  <si>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</si>
  <si>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Firma:</t>
  </si>
  <si>
    <t>Data:</t>
  </si>
  <si>
    <t>Plani Fillestar
 Vjetor 
Viti 2025</t>
  </si>
  <si>
    <t>Plani Vjetor
 i Rishikuar
 Viti 2025</t>
  </si>
  <si>
    <t>02120</t>
  </si>
  <si>
    <t>Forcat e Luftimit</t>
  </si>
  <si>
    <t>02150</t>
  </si>
  <si>
    <t>Mbështetja e Luftimit</t>
  </si>
  <si>
    <t>07340</t>
  </si>
  <si>
    <t>Mbështetja për Shëndetësinë</t>
  </si>
  <si>
    <t>09430</t>
  </si>
  <si>
    <t>Arsimi Ushtarak</t>
  </si>
  <si>
    <t>10270</t>
  </si>
  <si>
    <t>Mbështetje për Ushtarakët</t>
  </si>
  <si>
    <t>10910</t>
  </si>
  <si>
    <t xml:space="preserve">Emergjencat Civile </t>
  </si>
  <si>
    <t>Periudha e Raportimit  12-2025</t>
  </si>
  <si>
    <t>Ministria e Mbrojtjes</t>
  </si>
  <si>
    <t>Periudha e Raportimit 12-2025</t>
  </si>
  <si>
    <t>91701AA</t>
  </si>
  <si>
    <t>Akte ligjore e nenligjore te pergatitura</t>
  </si>
  <si>
    <t>23AD801</t>
  </si>
  <si>
    <t xml:space="preserve">Blerje Pajisjesh  për Zonimin TEMPEST te ambienteve , godinave dhe mburojave  </t>
  </si>
  <si>
    <t>20AC701</t>
  </si>
  <si>
    <t>Permiresim ne hardware/software dhe ndertime te dhomave te serverave (NJUSK)</t>
  </si>
  <si>
    <t>22AG001</t>
  </si>
  <si>
    <t>Blerje pajisje Tik per MM dhe FA</t>
  </si>
  <si>
    <t>M170228</t>
  </si>
  <si>
    <t>Instalim I sistemeve kunder zjarrit</t>
  </si>
  <si>
    <t>23AD701</t>
  </si>
  <si>
    <t>Blerje Automjete per Perfaqesine Ushtarake</t>
  </si>
  <si>
    <t xml:space="preserve">M170487 </t>
  </si>
  <si>
    <t xml:space="preserve">Rikonstruksion I nderteses se Aparatit te MM                                                                               </t>
  </si>
  <si>
    <t>23AE201</t>
  </si>
  <si>
    <t xml:space="preserve">Përmirësimi dhe Mirëmbajtja e Sistemit të Administrimit të Dokumentave </t>
  </si>
  <si>
    <t>M170203</t>
  </si>
  <si>
    <t>Fond i ngrire</t>
  </si>
  <si>
    <t>17</t>
  </si>
  <si>
    <t>91706AB</t>
  </si>
  <si>
    <t>Sigurimin suplementar të ish ushtarakëve dhe ish policeve</t>
  </si>
  <si>
    <t>91706AC</t>
  </si>
  <si>
    <t>91706AD</t>
  </si>
  <si>
    <t>91706AE</t>
  </si>
  <si>
    <t>91706AF</t>
  </si>
  <si>
    <t xml:space="preserve">Përfitime të llogaritura dhe shpërndara për trajtimin e veçantë të pilotëve </t>
  </si>
  <si>
    <t xml:space="preserve">Përfitime të llogaritura dhe shpërndara për trajtimin e veçantë i punonjësve </t>
  </si>
  <si>
    <t xml:space="preserve">Përfitime të llogaritura dhe shpërndara për trajtimin e veçantë të </t>
  </si>
  <si>
    <t xml:space="preserve">Kontributet e buxhetit te shtetit ne baze te legjislacionit per financimin e </t>
  </si>
  <si>
    <t>Nr</t>
  </si>
  <si>
    <t>91702AE</t>
  </si>
  <si>
    <t>Forca Ajrore në gadishmëri dhe operacionale</t>
  </si>
  <si>
    <t>M170327</t>
  </si>
  <si>
    <t>18AZ106</t>
  </si>
  <si>
    <t>18AZ109</t>
  </si>
  <si>
    <t>18AZ108</t>
  </si>
  <si>
    <t>Rikonstruksion i Shtepise se Ushtarakeve Kucove</t>
  </si>
  <si>
    <t>18AZ229</t>
  </si>
  <si>
    <t>Kompletimi me kapacitet te zbulimit dhe neutralizimit te objekteve pa pilot</t>
  </si>
  <si>
    <t>18AZ208</t>
  </si>
  <si>
    <t>Kapacitete te ofruara ne modernizim</t>
  </si>
  <si>
    <t>18AZ217</t>
  </si>
  <si>
    <t>Shpronesime tokash Kucove (Baza Ajrore Kucove)</t>
  </si>
  <si>
    <t>18AZ220</t>
  </si>
  <si>
    <t>18AZ221</t>
  </si>
  <si>
    <t>18AY921</t>
  </si>
  <si>
    <t>18AZ231</t>
  </si>
  <si>
    <t>18AZ230</t>
  </si>
  <si>
    <t>Ngritja e shkolles se aviacionit Vlore</t>
  </si>
  <si>
    <t>18AZ232</t>
  </si>
  <si>
    <t>18AZ234</t>
  </si>
  <si>
    <t>18AZ235</t>
  </si>
  <si>
    <t>18AZ237</t>
  </si>
  <si>
    <t>Blerje e avjoneve me krah FIX shumerolesh</t>
  </si>
  <si>
    <t>18AZ223</t>
  </si>
  <si>
    <t>18AZ239</t>
  </si>
  <si>
    <t>Ndertim I sistemit antidronCUAS</t>
  </si>
  <si>
    <t>91702AA</t>
  </si>
  <si>
    <t>Forca Toksore në gadishmëri dhe operacionale</t>
  </si>
  <si>
    <t>91702AB</t>
  </si>
  <si>
    <t>Kontigjent ushtarake në mision paqeruajtese jashte vendit</t>
  </si>
  <si>
    <t>M170424</t>
  </si>
  <si>
    <t>18AY909</t>
  </si>
  <si>
    <t>18AY916</t>
  </si>
  <si>
    <t>18AY918</t>
  </si>
  <si>
    <t>Ndertim i rrjetit inxhinierik i poligonit kombetar Pajet</t>
  </si>
  <si>
    <t>18AY922</t>
  </si>
  <si>
    <t>18AY920</t>
  </si>
  <si>
    <t>Ndertim i sistemit te radiokomunikimit dixhital ne Forcat e Armatosura</t>
  </si>
  <si>
    <t>18AZ238</t>
  </si>
  <si>
    <t>M170411</t>
  </si>
  <si>
    <t>TVSH</t>
  </si>
  <si>
    <t>91702AC</t>
  </si>
  <si>
    <t>Forca Detare në gadishmëri dhe operacionale</t>
  </si>
  <si>
    <t>18AZ021</t>
  </si>
  <si>
    <t>Rikonstruksion i dhomes se serverave te SIVHD /prona 245</t>
  </si>
  <si>
    <t>18AZ037</t>
  </si>
  <si>
    <t>18AZ042</t>
  </si>
  <si>
    <t>18AZ047</t>
  </si>
  <si>
    <t>18AZ041</t>
  </si>
  <si>
    <t>18AZ036</t>
  </si>
  <si>
    <t>Mjet i telekomanduar nenujor (Remote Operation Vehicle)</t>
  </si>
  <si>
    <t>18AZ043</t>
  </si>
  <si>
    <t>18AZ040</t>
  </si>
  <si>
    <t>18AZ028</t>
  </si>
  <si>
    <t>Ndertim godine per PSV, Maja e Thanasit, prona nr.1273</t>
  </si>
  <si>
    <t>18AZ038</t>
  </si>
  <si>
    <t>18AZ045</t>
  </si>
  <si>
    <t>18AZ044</t>
  </si>
  <si>
    <t>18AZ046</t>
  </si>
  <si>
    <t>M170533</t>
  </si>
  <si>
    <t>Ndertim objektesh dhe punime per rikonstruksionin e objekteve te Forces Tokesore</t>
  </si>
  <si>
    <t>Pajisje te sallave operacionale, ndertesave te reja me orendi dhe sisteme IT-</t>
  </si>
  <si>
    <t>18AY919</t>
  </si>
  <si>
    <t>Ngritja e sistemit te sigurise dhe i rrethimit te poligonit kombetar Pajet</t>
  </si>
  <si>
    <t>Blerje dronesh )Financim Kayo)</t>
  </si>
  <si>
    <t>Krijimi i kapitalit fillestar KAYO</t>
  </si>
  <si>
    <t>Blerje pajisje kompjuterike / IT per kompletimin e strukturave te FT-se</t>
  </si>
  <si>
    <t>18AZ007</t>
  </si>
  <si>
    <t xml:space="preserve">Rikonstruksioni i rrjetit te sistemeve kompjuterike ne Komandën e Flotiljes </t>
  </si>
  <si>
    <t>18AZ018</t>
  </si>
  <si>
    <t>Sistemi i komunikimit te anijeve  anije-toke-anije</t>
  </si>
  <si>
    <t>18AZ022</t>
  </si>
  <si>
    <t>Ndertim i sistemit te rrjetit elektrik Maja e Thanasit, Llogara prona 1273</t>
  </si>
  <si>
    <t>18AZ025</t>
  </si>
  <si>
    <t>Municion per Anijet e klasit Iliria</t>
  </si>
  <si>
    <t>18AZ030</t>
  </si>
  <si>
    <t xml:space="preserve">Ndertim i sistemit autonom, panele diellore (PRT dhe Vendbazimi Sazan, </t>
  </si>
  <si>
    <t>Rinovimi teknologjik I radareve te lundrimit ne anije</t>
  </si>
  <si>
    <t>Dylbi profesional optik dhe per shikimin naten  per repartet e Forces Detare</t>
  </si>
  <si>
    <t>18AZ039</t>
  </si>
  <si>
    <t>Vendosja e sistemeve te sensoreve te depozitave te karburantit ne anije</t>
  </si>
  <si>
    <t xml:space="preserve">Ndërtimi i mureve përforcuese të komandës së Kepit të Palit (prona 240, </t>
  </si>
  <si>
    <t xml:space="preserve">Rikonstruksion I godines Nr.1 te KFD (Permiresimi I sitemit te ajrim </t>
  </si>
  <si>
    <t>Rrethimi I jashtem NR.245 (Kompania e mbeshtetjes, QVD, QNOD (ish KFD)"</t>
  </si>
  <si>
    <t xml:space="preserve">Sisteme Nënujore Autonome për kerkimin e minave detare per operacionet </t>
  </si>
  <si>
    <t>Punime infrastrukturore ne Porto palermo (tunel, bankina etj)</t>
  </si>
  <si>
    <t xml:space="preserve">Ndertim dhe rikonstruksion, objektesh( Godina shumefunksionale e QZH, </t>
  </si>
  <si>
    <t>Platforma e grumbukllimirt dhe perpunimit te informacionit detar</t>
  </si>
  <si>
    <t xml:space="preserve">Pajisje per permiresimin e kushteve te jeteses dhe sherbimit ne reparete, </t>
  </si>
  <si>
    <t xml:space="preserve">Ndertimi i perimetrit te sigurise ne Bazen Ajrore Kucove / Shpronesime </t>
  </si>
  <si>
    <t>Sisteme komunikimi dhe infomacioni Baza Ajrore e NATO-s , Kucove CIS</t>
  </si>
  <si>
    <t>Punime Infrastrukturore Baza Ajrore Kucove</t>
  </si>
  <si>
    <t>Hangare , mjedise per mirembajtjen riparimit dhe te testimit</t>
  </si>
  <si>
    <t>Rrjeti inxhinierik dhe taksiway Farke</t>
  </si>
  <si>
    <t>18AZ224</t>
  </si>
  <si>
    <t>Rikonstruksioni I Kullës sTrafikut Ajror, Farke.</t>
  </si>
  <si>
    <t>18AZ225</t>
  </si>
  <si>
    <t>Kanalizimi dhe sistemimi I ujrave te bardha dhe te zeza, Farke.</t>
  </si>
  <si>
    <t>18AZ226</t>
  </si>
  <si>
    <t>Rikonstruksion I Godinave te QKR, Rinas.</t>
  </si>
  <si>
    <t>21AC101</t>
  </si>
  <si>
    <t xml:space="preserve">Permiresimi i sistemeve te teknologjise dhe informacionit, komunikimit dhe </t>
  </si>
  <si>
    <t>Ndërtim hangar mirembajtje per helikopterat, Farke</t>
  </si>
  <si>
    <t xml:space="preserve">ARMATIM I LEHT MUNICION DHE PAISJE E MAKINERI PER FORCAT E </t>
  </si>
  <si>
    <t>Permiresimi i SIHVD-se (Blerja e softit te menaxhimit te SIHVD) (2006)</t>
  </si>
  <si>
    <t>Sistemi I integruar I vezhgimit te hapsires ajrore</t>
  </si>
  <si>
    <t>Ndertim I hangareve per shkollen e aviacionit</t>
  </si>
  <si>
    <t>Kompletim I sallave operacionale , ndertesave te Forces Ajrore me orendi dhe pajisje</t>
  </si>
  <si>
    <t>Qendra per stervitjen e kandidateve te rinj per pilot Gjader</t>
  </si>
  <si>
    <t>19AY920</t>
  </si>
  <si>
    <t>Ndertimi i sistemit te radio kumunikimit dixhital ne Forcat e Armatosura</t>
  </si>
  <si>
    <t>19AH806</t>
  </si>
  <si>
    <t>Pajisje inventar ekonomik</t>
  </si>
  <si>
    <t>91703AI</t>
  </si>
  <si>
    <t>Inteligjenca ushtarake për autoritet e drejtimit dhe komandimit të FA</t>
  </si>
  <si>
    <t>Shpenzime Faktike të Periudhës/ Progresive</t>
  </si>
  <si>
    <t>91705AA</t>
  </si>
  <si>
    <t xml:space="preserve">Kapacitete të afta për trajnimin dhe arsimimin cilësor në Forcat e </t>
  </si>
  <si>
    <t>18CI602</t>
  </si>
  <si>
    <t>Ndertim sistemi i mbrojtjes nga shkarkimet atmosferike ne QAPU</t>
  </si>
  <si>
    <t>18CI603</t>
  </si>
  <si>
    <t xml:space="preserve">Hidroizolimi i magazinave te materialeve dhe depove te AM, godina 4 katshe </t>
  </si>
  <si>
    <t>19AC403</t>
  </si>
  <si>
    <t>Ndertimi i godines se re te AFA, (Prona.21)</t>
  </si>
  <si>
    <t>19AC406</t>
  </si>
  <si>
    <t>Blerje licenca VBS3 dhe 15 laptop per VBS3 (MTT)</t>
  </si>
  <si>
    <t>23AD902</t>
  </si>
  <si>
    <t>Arredimi I Ambjenteve te brendshme te godinave (fakultet dhe Mense-</t>
  </si>
  <si>
    <t>23AD903</t>
  </si>
  <si>
    <t>Kompletimi me pajisje informatike dhe teknologjike te dy godinave te masterplanit</t>
  </si>
  <si>
    <t>23AD904</t>
  </si>
  <si>
    <t>Pasurimi me literature te bibliotekes se AFA-se</t>
  </si>
  <si>
    <t>23AD906</t>
  </si>
  <si>
    <t xml:space="preserve">Blerje pajisje (kondicionerë, lavatriçe, makinë tharëse rrobash, televizor, </t>
  </si>
  <si>
    <t>24AJ801</t>
  </si>
  <si>
    <t>Ndertim I kabines elektrike - Masterplan AFA</t>
  </si>
  <si>
    <t>24AJ901</t>
  </si>
  <si>
    <t>Ndertimi i fushes se futbollit me piste vrapimi - Masterplan AFA</t>
  </si>
  <si>
    <t>24AJ902</t>
  </si>
  <si>
    <t>Ndertimi i terreneve sportive dhe stervitjeje</t>
  </si>
  <si>
    <t>25AC201</t>
  </si>
  <si>
    <t>Veshje me sistem kapot per objektet e QAPU, Bunavi - Vlore</t>
  </si>
  <si>
    <t>91704AA</t>
  </si>
  <si>
    <t>Pacientet  te trajtuar ambulator dhe te shtruar te urgjences</t>
  </si>
  <si>
    <t>18AZ813</t>
  </si>
  <si>
    <t>Rikonstruksion Administrata  e SUT</t>
  </si>
  <si>
    <t>18AZ817</t>
  </si>
  <si>
    <t>Blerje Pajisje Mjeksore</t>
  </si>
  <si>
    <t>19AH805</t>
  </si>
  <si>
    <t>Pajisje profesionale</t>
  </si>
  <si>
    <t>91707AA</t>
  </si>
  <si>
    <t xml:space="preserve">Mbrojtja e jetes njerzore, prones, trashigimise kulturore dhe pyetje ndaj </t>
  </si>
  <si>
    <t>91707AB</t>
  </si>
  <si>
    <t xml:space="preserve">Shtetas të ndihmuar, banesat e të cileve janë dëmtuar nga fatkeqësi të </t>
  </si>
  <si>
    <t>91707AD</t>
  </si>
  <si>
    <t>STOKU MALLRA USHQIMORE (REZERVE MATERIALE SHTETERORE)</t>
  </si>
  <si>
    <t>91707AE</t>
  </si>
  <si>
    <t>STOKU MALLRA INDUSTRIAL (REZERVE MATERIALE SHTETERORE)</t>
  </si>
  <si>
    <t>91707AG</t>
  </si>
  <si>
    <t xml:space="preserve">Shpenzime për marrjen e masave parandaluese, lehtësuese mbrojtëse dhe </t>
  </si>
  <si>
    <t>18AZ901</t>
  </si>
  <si>
    <t>Fatkeqesi natyrore te menaxhuara</t>
  </si>
  <si>
    <t>18AZ902</t>
  </si>
  <si>
    <t>Kulla ndriçimi të instaluara në një karrel dhe projektor fotoelektrik per AKMC</t>
  </si>
  <si>
    <t>18AZ903</t>
  </si>
  <si>
    <t>Set me veshje kerkim shpetimi  AKMC</t>
  </si>
  <si>
    <t>18AZ904</t>
  </si>
  <si>
    <t>Digat</t>
  </si>
  <si>
    <t>18AZ905</t>
  </si>
  <si>
    <t>Parandalimi dhe menaxhimi i fatkeqesive natyrore</t>
  </si>
  <si>
    <t>18BA101</t>
  </si>
  <si>
    <t>Blerje pajisje kompjuterike dhe fotokopje</t>
  </si>
  <si>
    <t>18BA105</t>
  </si>
  <si>
    <t>Cadra strehimi</t>
  </si>
  <si>
    <t>20AD002</t>
  </si>
  <si>
    <t>Blerje mjete speciale per  AKMC</t>
  </si>
  <si>
    <t>20AD102</t>
  </si>
  <si>
    <t>Blerje software per permirsimin e sistemit te paralajmerimit te hersheme</t>
  </si>
  <si>
    <t>20AD104</t>
  </si>
  <si>
    <t>Blerje software  baza e te dhenave te humbjeve nga fatkeqesite</t>
  </si>
  <si>
    <t>20AD106</t>
  </si>
  <si>
    <t>Robot nenujor per AKMC</t>
  </si>
  <si>
    <t>20AD107</t>
  </si>
  <si>
    <t>Blerje sistemit GIS  dhe integrmim me AKSH-in AKMC</t>
  </si>
  <si>
    <t>21AD301</t>
  </si>
  <si>
    <t>Ushqimi per bageti</t>
  </si>
  <si>
    <t>21AD501</t>
  </si>
  <si>
    <t>Ndertim I stacioneve Hidro-meteorologjike</t>
  </si>
  <si>
    <t>21AD502</t>
  </si>
  <si>
    <t>Investime te Bashkive per Mbrojtjen Civile (sipas VKM-se 414 date 08.07.2021)</t>
  </si>
  <si>
    <t>22AG102</t>
  </si>
  <si>
    <t>Bashkefinancim me projektet e huaja Roses</t>
  </si>
  <si>
    <t>22AG103</t>
  </si>
  <si>
    <t>Bashkefinancim me projektet e huaja Flood North Albania</t>
  </si>
  <si>
    <t>22AG104</t>
  </si>
  <si>
    <t>Bashkefinancim me projektet e huaja Local Drm</t>
  </si>
  <si>
    <t>22AG105</t>
  </si>
  <si>
    <t>Bashkefinancim me projektet e huaja Sa Resilience</t>
  </si>
  <si>
    <t>22AG106</t>
  </si>
  <si>
    <t xml:space="preserve">Bashkefinancim Albadapt/ Climate Service for Resilient Albania/Green </t>
  </si>
  <si>
    <t>24AK001</t>
  </si>
  <si>
    <t>Bashkefinancim me projekt I huaj EMERGE</t>
  </si>
  <si>
    <t>25AD701</t>
  </si>
  <si>
    <t>Bashkefinancim AKMC per ALBADAPT/EAR-MHES</t>
  </si>
  <si>
    <t>M170312</t>
  </si>
  <si>
    <t>Blerje pajisje zyre dhe kompjuterike</t>
  </si>
  <si>
    <t>M170521</t>
  </si>
  <si>
    <t>Mallra Rezerve Shteti Ushqimore</t>
  </si>
  <si>
    <t>M170528</t>
  </si>
  <si>
    <t>Mallra rezerve shteti industrial</t>
  </si>
  <si>
    <t>19AC501</t>
  </si>
  <si>
    <t xml:space="preserve">Realizimi i blerjes se dy SOFTWARE-ve dhe pajisje për dhomen e monitorimit </t>
  </si>
  <si>
    <t>22AG202</t>
  </si>
  <si>
    <t>FIRE PREP</t>
  </si>
  <si>
    <t>22AG203</t>
  </si>
  <si>
    <t>ROSES</t>
  </si>
  <si>
    <t>22AG204</t>
  </si>
  <si>
    <t>Financim i huaj</t>
  </si>
  <si>
    <t>22AG205</t>
  </si>
  <si>
    <t>Flood North Albania</t>
  </si>
  <si>
    <t>22AG206</t>
  </si>
  <si>
    <t>Local DRM</t>
  </si>
  <si>
    <t>22AG207</t>
  </si>
  <si>
    <t>Sa Resilience</t>
  </si>
  <si>
    <t>22AG208</t>
  </si>
  <si>
    <t>Resilient Albania/Green Climate Fund (GCF) ne bashkepunim</t>
  </si>
  <si>
    <t>24AK101</t>
  </si>
  <si>
    <t>EMERGE</t>
  </si>
  <si>
    <t>25AD801</t>
  </si>
  <si>
    <t>Grant Albadapt/EAR-MHEWS</t>
  </si>
  <si>
    <t>Mbeshteja e Luftimit</t>
  </si>
  <si>
    <t>Nr.</t>
  </si>
  <si>
    <t>Plani i rishikuar viti 2025</t>
  </si>
  <si>
    <t>Shpenzime faktike viti 2025</t>
  </si>
  <si>
    <t xml:space="preserve">Perqindja kundrejt 12 mujorit </t>
  </si>
  <si>
    <t>Arsimimi Ushtarak</t>
  </si>
  <si>
    <t>Totali i Shpenzimeve të Ministrisë</t>
  </si>
  <si>
    <t>PROGRAMI BUXHETOR PLANIFIKIMI, MENAXHIMI DHE ADMINISTRIMI</t>
  </si>
  <si>
    <t>LLOGARIA EKONOMIKE</t>
  </si>
  <si>
    <t>Shpenzime faktike 2024</t>
  </si>
  <si>
    <t>PLANI FILLESTAR</t>
  </si>
  <si>
    <t>PLANI ME NDRYSHIME</t>
  </si>
  <si>
    <t>MBETJE</t>
  </si>
  <si>
    <t xml:space="preserve"> % e Realizimit </t>
  </si>
  <si>
    <t xml:space="preserve"> NDRYSHIME </t>
  </si>
  <si>
    <t>231/2</t>
  </si>
  <si>
    <t>TOTALI</t>
  </si>
  <si>
    <t>PROGRAMI BUXHETOR FORCA E LUFTIMIT</t>
  </si>
  <si>
    <t>PROGRAMI BUXHETOR MBESHTETJA E LUFTIMIT</t>
  </si>
  <si>
    <t>PROGRAMI BUXHETOMBWSHTETJE PWR SHWNDETWSINW</t>
  </si>
  <si>
    <t>PROGRAMI BUXHETOR ARSIMI USHTARAK</t>
  </si>
  <si>
    <t>PROGRAMI BUXHETOR MBESHTETJE SOCIALE PER USHTARAKET</t>
  </si>
  <si>
    <t>PROGRAMI BUXHETOR EMERGJENCAT CIVILE</t>
  </si>
  <si>
    <t>TOTAL MINISTRIA E MBROJTJES</t>
  </si>
  <si>
    <t>akmc</t>
  </si>
  <si>
    <t xml:space="preserve">Emërtimi i  Programit </t>
  </si>
  <si>
    <t>Shpenzime korrente  Viti 2025 në %</t>
  </si>
  <si>
    <t>Shpenzime kapitale të brendshme Viti 2025në %</t>
  </si>
  <si>
    <t>Totali i shpenzimeve buxhetore  Viti 2025 në %</t>
  </si>
  <si>
    <t>TOTALI   I   MINISTRISË</t>
  </si>
  <si>
    <t xml:space="preserve">Emërtimi i Programit </t>
  </si>
  <si>
    <t>Struktura e shpenz. sipas buxhetit fillestar Viti 2025 në %</t>
  </si>
  <si>
    <t xml:space="preserve">Struktura e shpenz. sipas faktit të </t>
  </si>
  <si>
    <t>Vitit 2025në %</t>
  </si>
  <si>
    <t>#</t>
  </si>
  <si>
    <t xml:space="preserve">Nr, </t>
  </si>
  <si>
    <t xml:space="preserve"> Emërtimi i Programit </t>
  </si>
  <si>
    <t xml:space="preserve"> Plani vjetor i rishikur në mijë lekë</t>
  </si>
  <si>
    <t xml:space="preserve"> Struktura në % </t>
  </si>
  <si>
    <t xml:space="preserve"> Fakti i vitit 2025 </t>
  </si>
  <si>
    <t xml:space="preserve"> Realizimi  në % </t>
  </si>
  <si>
    <t xml:space="preserve"> Totali </t>
  </si>
  <si>
    <t>TOTALI I MINISTRISË</t>
  </si>
  <si>
    <t xml:space="preserve"> fakt</t>
  </si>
  <si>
    <t>Plan</t>
  </si>
  <si>
    <t xml:space="preserve"> %</t>
  </si>
  <si>
    <t>TOTALI MM</t>
  </si>
  <si>
    <t>Emërtimi Iprogarmit</t>
  </si>
  <si>
    <t xml:space="preserve">Numri I punonjesve ne plan </t>
  </si>
  <si>
    <t>NDYSHIMI  I NUMRI TEW PUNONJWSVE (PLAN -FAKT)</t>
  </si>
  <si>
    <r>
      <t xml:space="preserve">Emri:                     </t>
    </r>
    <r>
      <rPr>
        <b/>
        <sz val="7"/>
        <color rgb="FF080808"/>
        <rFont val="Arial"/>
        <family val="2"/>
      </rPr>
      <t xml:space="preserve"> </t>
    </r>
  </si>
  <si>
    <t>91703AA</t>
  </si>
  <si>
    <t>Kapacitete Operacionale që sigurojnë mbështetjen logjistike të FARSH</t>
  </si>
  <si>
    <t>91703AC</t>
  </si>
  <si>
    <t>Qendra e Kultures funksionale</t>
  </si>
  <si>
    <t>91703AD</t>
  </si>
  <si>
    <t>Arkive funksionale</t>
  </si>
  <si>
    <t>91703AE</t>
  </si>
  <si>
    <t>Personel i rekrutuar dhe dosje te administriuara per trajtim financiar.</t>
  </si>
  <si>
    <t>91703AF</t>
  </si>
  <si>
    <t>Sistem i Automatizuar Logjistik i Menaxhuar</t>
  </si>
  <si>
    <t>91703AG</t>
  </si>
  <si>
    <t>Licenca import/eksporit te dhena</t>
  </si>
  <si>
    <t>91703AH</t>
  </si>
  <si>
    <t>Harta  ushtarake  te prodhura</t>
  </si>
  <si>
    <t>91703AJ</t>
  </si>
  <si>
    <t>Hapesires detare e monitoruar</t>
  </si>
  <si>
    <t>91703AK</t>
  </si>
  <si>
    <t>Polici ushtarake funksionale</t>
  </si>
  <si>
    <t>91703AL</t>
  </si>
  <si>
    <t>Sistem funksional kontrolli per FA</t>
  </si>
  <si>
    <t>91703AM</t>
  </si>
  <si>
    <t>Objekte ne ruajtje dhe godina pushimi te ofruara</t>
  </si>
  <si>
    <t>91703AN</t>
  </si>
  <si>
    <t>Kologji i Mbrojtjes dhe Sigurise</t>
  </si>
  <si>
    <t>18AZ301</t>
  </si>
  <si>
    <t>Mjete transporti dhe speciale FA</t>
  </si>
  <si>
    <t>18AZ307</t>
  </si>
  <si>
    <t>Pajisje dhe softe per permiresimin e sistemit ne AISM</t>
  </si>
  <si>
    <t>18AZ312</t>
  </si>
  <si>
    <t>Zhvillimi i kapaciteteve O1001, K1002, S1003, S1004, L1005, N1006, N1007,</t>
  </si>
  <si>
    <t>18AZ313</t>
  </si>
  <si>
    <t xml:space="preserve">"Ngritja e sistemit te informacionit per gjeografine dhe infrastruktures </t>
  </si>
  <si>
    <t>18AZ317</t>
  </si>
  <si>
    <t>Kompletim dhe modernizim me automjete</t>
  </si>
  <si>
    <t>18AZ319</t>
  </si>
  <si>
    <t>Sistemi i dixhitalizimit te dokumetave arkivore</t>
  </si>
  <si>
    <t>18AZ322</t>
  </si>
  <si>
    <t>Kompletim i ambjenteve per Zyrat e Rekrutimit ne rrethe</t>
  </si>
  <si>
    <t>18AZ324</t>
  </si>
  <si>
    <t xml:space="preserve">Abonimi dhe suporti teknik vjetor per setin e programeTeledzne Cartis,per </t>
  </si>
  <si>
    <t>18AZ325</t>
  </si>
  <si>
    <t xml:space="preserve">Abonimi dhe suporti teknik vjetor per programin SevenCs,per realizimin </t>
  </si>
  <si>
    <t>18AZ326</t>
  </si>
  <si>
    <t xml:space="preserve">Programe te licensuara per sektoret e IGJIU-se(AutoCadcivil,Autocadmap3D, </t>
  </si>
  <si>
    <t>18AZ327</t>
  </si>
  <si>
    <t>Zhvillimi i kapaciteteve T1012,B1013,R1014,R1015,I1016,N1017</t>
  </si>
  <si>
    <t>18AZ328</t>
  </si>
  <si>
    <t>Kondicioner zyrash 9-btu</t>
  </si>
  <si>
    <t>18AZ334</t>
  </si>
  <si>
    <t xml:space="preserve">Blerje, Paisje kompjuterike dhe Kancelarike për Dixhitalizimin dhe </t>
  </si>
  <si>
    <t>18AZ335</t>
  </si>
  <si>
    <t>Zhvillimi i kapaciteteve  Ç1009; M1019; P1020; S1021; P1022; P1023;T1012;</t>
  </si>
  <si>
    <t>18AZ336</t>
  </si>
  <si>
    <t>Permiresimi I sistemeve te MM/FA per sigurine kibernetike</t>
  </si>
  <si>
    <t>18AZ337</t>
  </si>
  <si>
    <t xml:space="preserve">Blerje pajisjesh per zhvillimin e eventeve, trajnimeve dhe backthon-eve </t>
  </si>
  <si>
    <t>18AZ338</t>
  </si>
  <si>
    <t>Blerje Automjeti transporti per personelin e QISM</t>
  </si>
  <si>
    <t>18AZ411</t>
  </si>
  <si>
    <t>Rikonstruksion Godine</t>
  </si>
  <si>
    <t>18AZ412</t>
  </si>
  <si>
    <t xml:space="preserve">Rikonstruksion ambjentesh, blerje aparaurash mjekësore e dentare dhe </t>
  </si>
  <si>
    <t>18AZ413</t>
  </si>
  <si>
    <t>Përshtatje dhe rikonstruksion ambjentesh per Zyrat e Rekrutimit ne rrethe</t>
  </si>
  <si>
    <t>18AZ414</t>
  </si>
  <si>
    <t xml:space="preserve">Ndertim objekti shumefunksional per akomodimin e Komandes, Shtabit dhe </t>
  </si>
  <si>
    <t>18AZ415</t>
  </si>
  <si>
    <t>Rikonstruksion teresor i nderteses se komandes dhe shtabit te batalionit.</t>
  </si>
  <si>
    <t>18AZ416</t>
  </si>
  <si>
    <t>Rikonstruksion ndertesash , rrethim pjesor , ndertim sistem sigurie Rep nr.</t>
  </si>
  <si>
    <t>18AZ417</t>
  </si>
  <si>
    <t xml:space="preserve">Ndertim grup-depo per administrimin e pajisjeve dhe akomodimin e </t>
  </si>
  <si>
    <t>18AZ419</t>
  </si>
  <si>
    <t xml:space="preserve">Rikonstruksion deposh,godina 1 kateshe,truproje,rrethim pjesor,sistem </t>
  </si>
  <si>
    <t>18AZ420</t>
  </si>
  <si>
    <t xml:space="preserve">Rikonstruksion truproje, rrethim pjesor sistem sigurie pjesor prona nr.122 </t>
  </si>
  <si>
    <t>18AZ421</t>
  </si>
  <si>
    <t xml:space="preserve">Rikonstruksion treuproje porta hyrese rrethim pjesor sistem sigurie grup </t>
  </si>
  <si>
    <t>18AZ423</t>
  </si>
  <si>
    <t xml:space="preserve">Pershtatja e amjenteve te reja ne Garnizonin Skenderbej per magazinimin e </t>
  </si>
  <si>
    <t>18AZ426</t>
  </si>
  <si>
    <t xml:space="preserve">Godine 3K(Mbulim me cati,rikonstruksion I ambjenteve te brendshme,nyjeve </t>
  </si>
  <si>
    <t>18AZ427</t>
  </si>
  <si>
    <t>Godine 2K(Mbulim me cati,rikonstruksion I nyjeve higjeno-sanitare)</t>
  </si>
  <si>
    <t>18AZ428</t>
  </si>
  <si>
    <t>Rrethim I repartit 6604</t>
  </si>
  <si>
    <t>18AZ429</t>
  </si>
  <si>
    <t>Rikonstruksion godine 3-K, zyra e PU, Berat</t>
  </si>
  <si>
    <t>18AZ430</t>
  </si>
  <si>
    <t>Rikonstruksion i objektit Qendra e pesonel Rekrutim Godina nr.35 .</t>
  </si>
  <si>
    <t>18AZ501</t>
  </si>
  <si>
    <t>Blerje pajisje hardëare për rrjetet e paklasifikuara në FA</t>
  </si>
  <si>
    <t>18AZ502</t>
  </si>
  <si>
    <t xml:space="preserve">Ndërtimin e sistemit të Telefonise VoIP &amp; VTC n ë FA(Radiorele Digitale) + </t>
  </si>
  <si>
    <t>18AZ505</t>
  </si>
  <si>
    <t>Licenca dhe programe softeurike per FA</t>
  </si>
  <si>
    <t>18AZ506</t>
  </si>
  <si>
    <t>Pajisje harduerike per rrjetin e klasifikuar te FA</t>
  </si>
  <si>
    <t>18AZ507</t>
  </si>
  <si>
    <t>Ndertim/zgjerim i rrjetit te fibres Optike ne FA</t>
  </si>
  <si>
    <t>18AZ508</t>
  </si>
  <si>
    <t>Ndertimi i sistemit te trasmetimit shumekanalesh me vale FD</t>
  </si>
  <si>
    <t>18AZ513</t>
  </si>
  <si>
    <t>Rrjeti Kombetar i Klasifikuar NATO Sekret</t>
  </si>
  <si>
    <t>18AZ519</t>
  </si>
  <si>
    <t>Blerje e pajisjeve Similatore</t>
  </si>
  <si>
    <t>18AZ520</t>
  </si>
  <si>
    <t>Blerje paisje  elektronike ( TIK)</t>
  </si>
  <si>
    <t>18AZ521</t>
  </si>
  <si>
    <t>Blerje paisje  elektronike ( TIK) per Muzeun Berzhite</t>
  </si>
  <si>
    <t>18AZ522</t>
  </si>
  <si>
    <t>Blerje pajisje vegla muzikore per OSFA - ne</t>
  </si>
  <si>
    <t>18AZ523</t>
  </si>
  <si>
    <t xml:space="preserve">Automatizimi i Burimeve te Mbrojtjes ( Permiresimi  I sistemit te </t>
  </si>
  <si>
    <t>18AZ524</t>
  </si>
  <si>
    <t>Permiresime ne hardware, software dhe ndertime te dhomave te serverave per rritjen e performances se sistemeve te MM/FA per vazhdueshmerine e punes</t>
  </si>
  <si>
    <t>18AZ526</t>
  </si>
  <si>
    <t>Kompjutera desktop QNOD</t>
  </si>
  <si>
    <t>18AZ527</t>
  </si>
  <si>
    <t xml:space="preserve">Blerje Pajisje per permiresimin e Kapaciteteve Operacionale dhe Sigurise te </t>
  </si>
  <si>
    <t>18AZ528</t>
  </si>
  <si>
    <t>Blerje e kompjuterave Laptop profesionale per stafin e QISM</t>
  </si>
  <si>
    <t>18AZ608</t>
  </si>
  <si>
    <t>Karrige zyrash me mbeshtetje (QNOD)</t>
  </si>
  <si>
    <t>18AZ609</t>
  </si>
  <si>
    <t>Kompletimi me Smart Bord te Klasave te KMS (Tabela interaktive min 86")</t>
  </si>
  <si>
    <t>18AZ610</t>
  </si>
  <si>
    <t>Blerje pajisjesh per TIK (Teknologjin dhe Informacionin KMS)</t>
  </si>
  <si>
    <t>18AZ611</t>
  </si>
  <si>
    <t>Bateri UPS 1000VA AKSHE</t>
  </si>
  <si>
    <t>Kondicioner zyrash 9-btu AKSHE</t>
  </si>
  <si>
    <t>Tavolina pune ne forme L AKSHE</t>
  </si>
  <si>
    <t>18CI201</t>
  </si>
  <si>
    <t>Ndërtimi i Muzeut te madh te Forcave te Armatosura</t>
  </si>
  <si>
    <t>18CI405</t>
  </si>
  <si>
    <t xml:space="preserve">Rikonstruksion i godinave te demtuara nga termeti prona 231 ne SHPU </t>
  </si>
  <si>
    <t>18CI407</t>
  </si>
  <si>
    <t>Rrethim i prones nr.108 (Venddislokimi i batalionit)</t>
  </si>
  <si>
    <t>18CI408</t>
  </si>
  <si>
    <t>Pajisje hotelerie per SHPU Jale, Durre , Pogradec dhe Vlore</t>
  </si>
  <si>
    <t>18CI409</t>
  </si>
  <si>
    <t xml:space="preserve">Sistemim infrastruktures + Postoblloku nr.4 + Tranazhim i fushes se futbollit </t>
  </si>
  <si>
    <t>18CI410</t>
  </si>
  <si>
    <t>Rikonstruksion i dy objekteve tip tunel ne pronen NR.206 Berzhite Tirane</t>
  </si>
  <si>
    <t>18CI412</t>
  </si>
  <si>
    <t>Permiresim dhe riparim i sistemit te cillerave ne garnizonin Skenderbej</t>
  </si>
  <si>
    <t>18CI413</t>
  </si>
  <si>
    <t>Pajisje zyrash te Njesise Ushtarake te Sigurise Kibernetike</t>
  </si>
  <si>
    <t>18CI502</t>
  </si>
  <si>
    <t xml:space="preserve">Paisje me elementet e sistemit te sigurise elektronike ne Rep.Usht.Nr.6630 </t>
  </si>
  <si>
    <t>18AZ530</t>
  </si>
  <si>
    <t>Blerje licencave per permiresimin dhe perditesimin e Sistemeve te Mbrojtjes Kibernetike per Forcat e Armatosura.</t>
  </si>
  <si>
    <t>18AZ425</t>
  </si>
  <si>
    <t>Ndertim godine polifunksionale, kabinete mesimore per funksionimin e Shkolles se Trupes, prona nr.1275 Peze-Helmes</t>
  </si>
  <si>
    <t>18AZ434</t>
  </si>
  <si>
    <t>Ndertim objekti I perkohshem (element I mbeshtetjes kombetaqre ne filmcity, Prishtine)</t>
  </si>
  <si>
    <t>18AZ435</t>
  </si>
  <si>
    <t>Rikonstruksion, asfaltim dhe sistemim sheshe dhe terrene te FARSH</t>
  </si>
  <si>
    <t>18AZ603</t>
  </si>
  <si>
    <t>Kompletimi me pajisje e orendi (tavolina,karrige,rafte etj) per FA</t>
  </si>
  <si>
    <t>M170237</t>
  </si>
  <si>
    <t>Blerje studime e projektime (Art.231)</t>
  </si>
  <si>
    <t>18AZ339</t>
  </si>
  <si>
    <t>Dixhitalizimi i linjës informative te AISM</t>
  </si>
  <si>
    <t>18AZ529</t>
  </si>
  <si>
    <t>Blerje pajisje  per sistemin BICES</t>
  </si>
  <si>
    <t>Studime e projektime (Art.230)</t>
  </si>
  <si>
    <t>M170362</t>
  </si>
  <si>
    <t>Blerje Droni</t>
  </si>
  <si>
    <t>M170412</t>
  </si>
  <si>
    <t xml:space="preserve"> Rikonstruksion zyre</t>
  </si>
  <si>
    <t>Pajisje inventar ekonomik PU</t>
  </si>
  <si>
    <t>Emertimi i Programit</t>
  </si>
  <si>
    <t xml:space="preserve">Shpenzime kapitale  (Faktii vitit 2025) </t>
  </si>
  <si>
    <t xml:space="preserve"> Vlera </t>
  </si>
  <si>
    <t>77, 654</t>
  </si>
  <si>
    <t>8, 225, 628</t>
  </si>
  <si>
    <t>2, 069, 971</t>
  </si>
  <si>
    <t>193, 285</t>
  </si>
  <si>
    <t>396, 905</t>
  </si>
  <si>
    <t>Emergjencat Civile</t>
  </si>
  <si>
    <t>1, 327, 226</t>
  </si>
  <si>
    <t>Totali i shpenzimeve të Ministrise</t>
  </si>
  <si>
    <t>12, 290, 669</t>
  </si>
  <si>
    <t>Total projekte sipas planit tw  rishikuar</t>
  </si>
  <si>
    <t xml:space="preserve"> Projekte te Realizuar nw  vitin 2025 </t>
  </si>
  <si>
    <t>24AD801</t>
  </si>
  <si>
    <t xml:space="preserve">Forcimi i angazhimit demokratik permes rrjeteve kundershtare gjeneruese te </t>
  </si>
  <si>
    <t xml:space="preserve"> </t>
  </si>
  <si>
    <t>-</t>
  </si>
  <si>
    <t>Forca Ajrore në gadishmëri dhe operacional</t>
  </si>
  <si>
    <t xml:space="preserve"> Emri i Programit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</si>
</sst>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#,##0.0"/>
    <numFmt numFmtId="167" formatCode="_(* #,##0.0_);_(* \(#,##0.0\);_(* &quot;-&quot;??_);_(@_)"/>
    <numFmt numFmtId="168" formatCode="0.0%"/>
    <numFmt numFmtId="169" formatCode="0.0"/>
    <numFmt numFmtId="170" formatCode="_-* #,##0.00_-;\-* #,##0.00_-;_-* &quot;-&quot;??_-;_-@_-"/>
    <numFmt numFmtId="171" formatCode="_-* #,##0_-;\-* #,##0_-;_-* &quot;-&quot;_-;_-@_-"/>
    <numFmt numFmtId="172" formatCode="_-* #,##0.00_L_e_k_-;\-* #,##0.00_L_e_k_-;_-* &quot;-&quot;??_L_e_k_-;_-@_-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#,##0.000"/>
    <numFmt numFmtId="179" formatCode="mmmm\ d\,\ yyyy"/>
    <numFmt numFmtId="180" formatCode="_([$€]* #,##0.00_);_([$€]* \(#,##0.00\);_([$€]* &quot;-&quot;??_);_(@_)"/>
    <numFmt numFmtId="181" formatCode="#,##0\ &quot;Kč&quot;;\-#,##0\ &quot;Kč&quot;"/>
    <numFmt numFmtId="182" formatCode="_-&quot;¢&quot;* #,##0_-;\-&quot;¢&quot;* #,##0_-;_-&quot;¢&quot;* &quot;-&quot;_-;_-@_-"/>
    <numFmt numFmtId="183" formatCode="_-&quot;¢&quot;* #,##0.00_-;\-&quot;¢&quot;* #,##0.00_-;_-&quot;¢&quot;* &quot;-&quot;??_-;_-@_-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#,##0.0____"/>
    <numFmt numFmtId="189" formatCode="General\ \ \ \ \ \ "/>
    <numFmt numFmtId="190" formatCode="0.0\ \ \ \ \ \ \ \ "/>
    <numFmt numFmtId="191" formatCode="mmmm\ yyyy"/>
    <numFmt numFmtId="192" formatCode="\$#,##0.00\ ;\(\$#,##0.00\)"/>
  </numFmts>
  <fonts count="13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9"/>
      <color rgb="FF080808"/>
      <name val="Arial"/>
      <family val="2"/>
    </font>
    <font>
      <b/>
      <sz val="7"/>
      <color rgb="FF0070C0"/>
      <name val="Arial"/>
      <family val="2"/>
    </font>
    <font>
      <sz val="8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Arial"/>
      <family val="2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b/>
      <sz val="8"/>
      <color rgb="FFFF0000"/>
      <name val="Arial"/>
      <family val="2"/>
    </font>
    <font>
      <sz val="7"/>
      <color theme="1"/>
      <name val="Calibri"/>
      <family val="2"/>
      <scheme val="minor"/>
    </font>
    <font>
      <sz val="7"/>
      <color rgb="FF00B050"/>
      <name val="Arial"/>
      <family val="2"/>
    </font>
    <font>
      <b/>
      <sz val="11"/>
      <color theme="1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7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7"/>
      <color rgb="FF7030A0"/>
      <name val="Arial"/>
      <family val="2"/>
    </font>
    <font>
      <sz val="10"/>
      <color theme="1"/>
      <name val="Calibri"/>
      <family val="2"/>
      <scheme val="minor"/>
    </font>
    <font>
      <sz val="8"/>
      <color rgb="FF7030A0"/>
      <name val="Arial"/>
      <family val="2"/>
    </font>
    <font>
      <sz val="12"/>
      <color theme="1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08080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238"/>
    </font>
    <font>
      <sz val="8"/>
      <name val="Times New Roman"/>
      <family val="1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b/>
      <sz val="8"/>
      <color rgb="FFC00000"/>
      <name val="SansSerif"/>
      <family val="2"/>
    </font>
    <font>
      <b/>
      <sz val="7"/>
      <color rgb="FFC0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  <charset val="238"/>
    </font>
    <font>
      <b/>
      <sz val="8"/>
      <color rgb="FFFF0000"/>
      <name val="Times New Roman"/>
      <family val="1"/>
    </font>
    <font>
      <b/>
      <i/>
      <sz val="11"/>
      <color rgb="FFFF0000"/>
      <name val="Calibri"/>
      <family val="2"/>
      <scheme val="minor"/>
    </font>
    <font>
      <b/>
      <sz val="10"/>
      <color rgb="FFC00000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1.5"/>
      <color theme="1"/>
      <name val="Times New Roman"/>
      <family val="1"/>
    </font>
    <font>
      <i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sz val="9"/>
      <color theme="1"/>
      <name val="Arial"/>
      <family val="2"/>
    </font>
    <font>
      <b/>
      <sz val="7"/>
      <color rgb="FFC00000"/>
      <name val="SansSerif"/>
      <family val="2"/>
    </font>
    <font>
      <sz val="7"/>
      <color rgb="FF000000"/>
      <name val="SansSerif"/>
      <family val="2"/>
    </font>
    <font>
      <b/>
      <sz val="7"/>
      <color rgb="FF00B0F0"/>
      <name val="Arial"/>
      <family val="2"/>
    </font>
    <font>
      <sz val="7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rgb="FFC00000"/>
      <name val="Times New Roman"/>
      <family val="1"/>
    </font>
    <font>
      <sz val="8"/>
      <color rgb="FF080808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8"/>
      <color rgb="FF0070C0"/>
      <name val="Times New Roman"/>
      <family val="1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8"/>
      <color rgb="FF0070C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7"/>
      <color rgb="FFC00000"/>
      <name val="Arial"/>
      <family val="2"/>
    </font>
    <font>
      <b/>
      <sz val="10"/>
      <color rgb="FFC00000"/>
      <name val="Arial"/>
      <family val="2"/>
    </font>
    <font>
      <b/>
      <sz val="10"/>
      <color rgb="FFC00000"/>
      <name val="SansSerif"/>
      <family val="2"/>
    </font>
    <font>
      <b/>
      <sz val="11"/>
      <color rgb="FFC00000"/>
      <name val="SansSerif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133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50505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00000"/>
      </left>
      <right style="medium">
        <color indexed="64"/>
      </right>
      <top style="double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50505"/>
      </bottom>
      <diagonal/>
    </border>
    <border>
      <left/>
      <right style="thin">
        <color rgb="FF050505"/>
      </right>
      <top style="thin">
        <color rgb="FF000000"/>
      </top>
      <bottom style="hair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50505"/>
      </top>
      <bottom style="thin">
        <color rgb="FF000000"/>
      </bottom>
      <diagonal/>
    </border>
    <border>
      <left/>
      <right style="medium">
        <color indexed="64"/>
      </right>
      <top style="thin">
        <color rgb="FF050505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50505"/>
      </bottom>
      <diagonal/>
    </border>
    <border>
      <left style="medium">
        <color indexed="64"/>
      </left>
      <right/>
      <top/>
      <bottom style="thin">
        <color rgb="FF050505"/>
      </bottom>
      <diagonal/>
    </border>
    <border>
      <left style="medium">
        <color indexed="64"/>
      </left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medium">
        <color indexed="64"/>
      </left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50505"/>
      </right>
      <top style="hair">
        <color rgb="FF000000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50505"/>
      </right>
      <top/>
      <bottom style="hair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50505"/>
      </right>
      <top style="double">
        <color rgb="FF000000"/>
      </top>
      <bottom style="hair">
        <color rgb="FF000000"/>
      </bottom>
      <diagonal/>
    </border>
  </borders>
  <cellStyleXfs count="535">
    <xf numFmtId="0" fontId="0" fillId="0" borderId="0"/>
    <xf numFmtId="0" fontId="12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43" fontId="13" fillId="0" borderId="0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9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9" fontId="13" fillId="0" borderId="0" applyFont="0" applyFill="0" applyBorder="0" applyAlignment="0" applyProtection="0"/>
    <xf numFmtId="0" fontId="52" fillId="9" borderId="0" applyNumberFormat="0" applyBorder="0" applyAlignment="0" applyProtection="0"/>
    <xf numFmtId="0" fontId="13" fillId="4" borderId="1"/>
    <xf numFmtId="0" fontId="13" fillId="4" borderId="1"/>
    <xf numFmtId="0" fontId="12" fillId="4" borderId="1"/>
    <xf numFmtId="0" fontId="12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0" fontId="12" fillId="4" borderId="1"/>
    <xf numFmtId="0" fontId="89" fillId="4" borderId="1"/>
    <xf numFmtId="171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172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0" fontId="50" fillId="4" borderId="1"/>
    <xf numFmtId="0" fontId="12" fillId="4" borderId="1"/>
    <xf numFmtId="0" fontId="50" fillId="4" borderId="1"/>
    <xf numFmtId="0" fontId="12" fillId="4" borderId="1"/>
    <xf numFmtId="0" fontId="12" fillId="4" borderId="1"/>
    <xf numFmtId="43" fontId="12" fillId="4" borderId="1" applyFont="0" applyFill="0" applyBorder="0" applyAlignment="0" applyProtection="0"/>
    <xf numFmtId="0" fontId="12" fillId="4" borderId="1"/>
    <xf numFmtId="0" fontId="12" fillId="4" borderId="1"/>
    <xf numFmtId="9" fontId="91" fillId="4" borderId="1" applyFont="0" applyFill="0" applyBorder="0" applyAlignment="0" applyProtection="0"/>
    <xf numFmtId="172" fontId="12" fillId="4" borderId="1" applyFont="0" applyFill="0" applyBorder="0" applyAlignment="0" applyProtection="0"/>
    <xf numFmtId="0" fontId="92" fillId="4" borderId="1">
      <alignment vertical="top"/>
    </xf>
    <xf numFmtId="0" fontId="92" fillId="4" borderId="1">
      <alignment vertical="top"/>
    </xf>
    <xf numFmtId="0" fontId="88" fillId="4" borderId="1"/>
    <xf numFmtId="0" fontId="88" fillId="4" borderId="1"/>
    <xf numFmtId="0" fontId="88" fillId="4" borderId="1"/>
    <xf numFmtId="173" fontId="48" fillId="4" borderId="1" applyFont="0" applyFill="0" applyBorder="0" applyAlignment="0" applyProtection="0"/>
    <xf numFmtId="174" fontId="48" fillId="4" borderId="1" applyFont="0" applyFill="0" applyBorder="0" applyAlignment="0" applyProtection="0"/>
    <xf numFmtId="0" fontId="93" fillId="13" borderId="1" applyNumberFormat="0" applyBorder="0" applyAlignment="0" applyProtection="0"/>
    <xf numFmtId="0" fontId="93" fillId="14" borderId="1" applyNumberFormat="0" applyBorder="0" applyAlignment="0" applyProtection="0"/>
    <xf numFmtId="0" fontId="93" fillId="15" borderId="1" applyNumberFormat="0" applyBorder="0" applyAlignment="0" applyProtection="0"/>
    <xf numFmtId="0" fontId="93" fillId="16" borderId="1" applyNumberFormat="0" applyBorder="0" applyAlignment="0" applyProtection="0"/>
    <xf numFmtId="0" fontId="93" fillId="17" borderId="1" applyNumberFormat="0" applyBorder="0" applyAlignment="0" applyProtection="0"/>
    <xf numFmtId="0" fontId="93" fillId="18" borderId="1" applyNumberFormat="0" applyBorder="0" applyAlignment="0" applyProtection="0"/>
    <xf numFmtId="175" fontId="48" fillId="4" borderId="1" applyFont="0" applyFill="0" applyBorder="0" applyAlignment="0" applyProtection="0"/>
    <xf numFmtId="176" fontId="48" fillId="4" borderId="1" applyFont="0" applyFill="0" applyBorder="0" applyAlignment="0" applyProtection="0"/>
    <xf numFmtId="0" fontId="93" fillId="19" borderId="1" applyNumberFormat="0" applyBorder="0" applyAlignment="0" applyProtection="0"/>
    <xf numFmtId="0" fontId="93" fillId="20" borderId="1" applyNumberFormat="0" applyBorder="0" applyAlignment="0" applyProtection="0"/>
    <xf numFmtId="0" fontId="93" fillId="21" borderId="1" applyNumberFormat="0" applyBorder="0" applyAlignment="0" applyProtection="0"/>
    <xf numFmtId="0" fontId="93" fillId="16" borderId="1" applyNumberFormat="0" applyBorder="0" applyAlignment="0" applyProtection="0"/>
    <xf numFmtId="0" fontId="93" fillId="19" borderId="1" applyNumberFormat="0" applyBorder="0" applyAlignment="0" applyProtection="0"/>
    <xf numFmtId="0" fontId="93" fillId="22" borderId="1" applyNumberFormat="0" applyBorder="0" applyAlignment="0" applyProtection="0"/>
    <xf numFmtId="177" fontId="48" fillId="4" borderId="1" applyFont="0" applyFill="0" applyBorder="0" applyAlignment="0" applyProtection="0"/>
    <xf numFmtId="0" fontId="94" fillId="23" borderId="1" applyNumberFormat="0" applyBorder="0" applyAlignment="0" applyProtection="0"/>
    <xf numFmtId="0" fontId="94" fillId="20" borderId="1" applyNumberFormat="0" applyBorder="0" applyAlignment="0" applyProtection="0"/>
    <xf numFmtId="0" fontId="94" fillId="21" borderId="1" applyNumberFormat="0" applyBorder="0" applyAlignment="0" applyProtection="0"/>
    <xf numFmtId="0" fontId="94" fillId="24" borderId="1" applyNumberFormat="0" applyBorder="0" applyAlignment="0" applyProtection="0"/>
    <xf numFmtId="0" fontId="94" fillId="25" borderId="1" applyNumberFormat="0" applyBorder="0" applyAlignment="0" applyProtection="0"/>
    <xf numFmtId="0" fontId="94" fillId="26" borderId="1" applyNumberFormat="0" applyBorder="0" applyAlignment="0" applyProtection="0"/>
    <xf numFmtId="0" fontId="94" fillId="27" borderId="1" applyNumberFormat="0" applyBorder="0" applyAlignment="0" applyProtection="0"/>
    <xf numFmtId="0" fontId="94" fillId="28" borderId="1" applyNumberFormat="0" applyBorder="0" applyAlignment="0" applyProtection="0"/>
    <xf numFmtId="0" fontId="94" fillId="29" borderId="1" applyNumberFormat="0" applyBorder="0" applyAlignment="0" applyProtection="0"/>
    <xf numFmtId="0" fontId="94" fillId="24" borderId="1" applyNumberFormat="0" applyBorder="0" applyAlignment="0" applyProtection="0"/>
    <xf numFmtId="0" fontId="94" fillId="25" borderId="1" applyNumberFormat="0" applyBorder="0" applyAlignment="0" applyProtection="0"/>
    <xf numFmtId="0" fontId="94" fillId="30" borderId="1" applyNumberFormat="0" applyBorder="0" applyAlignment="0" applyProtection="0"/>
    <xf numFmtId="0" fontId="95" fillId="14" borderId="1" applyNumberFormat="0" applyBorder="0" applyAlignment="0" applyProtection="0"/>
    <xf numFmtId="3" fontId="50" fillId="31" borderId="108" applyNumberFormat="0"/>
    <xf numFmtId="0" fontId="96" fillId="32" borderId="109" applyNumberFormat="0" applyAlignment="0" applyProtection="0"/>
    <xf numFmtId="0" fontId="97" fillId="4" borderId="110" applyNumberFormat="0" applyFont="0" applyFill="0" applyAlignment="0" applyProtection="0"/>
    <xf numFmtId="0" fontId="98" fillId="33" borderId="111" applyNumberFormat="0" applyAlignment="0" applyProtection="0"/>
    <xf numFmtId="0" fontId="99" fillId="4" borderId="1"/>
    <xf numFmtId="43" fontId="12" fillId="4" borderId="1" applyFont="0" applyFill="0" applyBorder="0" applyAlignment="0" applyProtection="0"/>
    <xf numFmtId="172" fontId="50" fillId="4" borderId="1" applyFont="0" applyFill="0" applyBorder="0" applyAlignment="0" applyProtection="0"/>
    <xf numFmtId="172" fontId="50" fillId="4" borderId="1" applyFont="0" applyFill="0" applyBorder="0" applyAlignment="0" applyProtection="0"/>
    <xf numFmtId="172" fontId="12" fillId="4" borderId="1" applyFont="0" applyFill="0" applyBorder="0" applyAlignment="0" applyProtection="0"/>
    <xf numFmtId="172" fontId="12" fillId="4" borderId="1" applyFont="0" applyFill="0" applyBorder="0" applyAlignment="0" applyProtection="0"/>
    <xf numFmtId="172" fontId="50" fillId="4" borderId="1" applyFont="0" applyFill="0" applyBorder="0" applyAlignment="0" applyProtection="0"/>
    <xf numFmtId="178" fontId="100" fillId="4" borderId="1">
      <alignment horizontal="right" vertical="top"/>
    </xf>
    <xf numFmtId="3" fontId="12" fillId="4" borderId="1" applyFill="0" applyBorder="0" applyAlignment="0" applyProtection="0"/>
    <xf numFmtId="0" fontId="99" fillId="4" borderId="1"/>
    <xf numFmtId="0" fontId="99" fillId="4" borderId="1"/>
    <xf numFmtId="5" fontId="12" fillId="4" borderId="1" applyFill="0" applyBorder="0" applyAlignment="0" applyProtection="0"/>
    <xf numFmtId="179" fontId="12" fillId="4" borderId="1" applyFill="0" applyBorder="0" applyAlignment="0" applyProtection="0"/>
    <xf numFmtId="0" fontId="97" fillId="4" borderId="1" applyFont="0" applyFill="0" applyBorder="0" applyAlignment="0" applyProtection="0"/>
    <xf numFmtId="0" fontId="50" fillId="12" borderId="1" applyNumberFormat="0" applyBorder="0" applyProtection="0"/>
    <xf numFmtId="180" fontId="50" fillId="4" borderId="1" applyFont="0" applyFill="0" applyBorder="0" applyAlignment="0" applyProtection="0"/>
    <xf numFmtId="168" fontId="12" fillId="34" borderId="107" applyNumberFormat="0" applyFont="0" applyBorder="0" applyAlignment="0" applyProtection="0">
      <alignment horizontal="right"/>
    </xf>
    <xf numFmtId="0" fontId="101" fillId="4" borderId="1" applyNumberFormat="0" applyFill="0" applyBorder="0" applyAlignment="0" applyProtection="0"/>
    <xf numFmtId="3" fontId="97" fillId="4" borderId="1" applyFont="0" applyFill="0" applyBorder="0" applyAlignment="0" applyProtection="0"/>
    <xf numFmtId="3" fontId="97" fillId="4" borderId="1" applyFont="0" applyFill="0" applyBorder="0" applyAlignment="0" applyProtection="0"/>
    <xf numFmtId="2" fontId="12" fillId="4" borderId="1" applyFill="0" applyBorder="0" applyAlignment="0" applyProtection="0"/>
    <xf numFmtId="0" fontId="102" fillId="15" borderId="1" applyNumberFormat="0" applyBorder="0" applyAlignment="0" applyProtection="0"/>
    <xf numFmtId="38" fontId="103" fillId="12" borderId="1" applyNumberFormat="0" applyBorder="0" applyAlignment="0" applyProtection="0"/>
    <xf numFmtId="0" fontId="104" fillId="4" borderId="112" applyNumberFormat="0" applyFill="0" applyAlignment="0" applyProtection="0"/>
    <xf numFmtId="0" fontId="105" fillId="4" borderId="113" applyNumberFormat="0" applyFill="0" applyAlignment="0" applyProtection="0"/>
    <xf numFmtId="0" fontId="106" fillId="4" borderId="114" applyNumberFormat="0" applyFill="0" applyAlignment="0" applyProtection="0"/>
    <xf numFmtId="0" fontId="106" fillId="4" borderId="1" applyNumberFormat="0" applyFill="0" applyBorder="0" applyAlignment="0" applyProtection="0"/>
    <xf numFmtId="0" fontId="107" fillId="4" borderId="1" applyNumberFormat="0" applyFill="0" applyBorder="0" applyAlignment="0" applyProtection="0">
      <alignment vertical="top"/>
      <protection locked="0"/>
    </xf>
    <xf numFmtId="0" fontId="50" fillId="35" borderId="108" applyNumberFormat="0" applyBorder="0" applyProtection="0"/>
    <xf numFmtId="166" fontId="48" fillId="4" borderId="1" applyFont="0" applyFill="0" applyBorder="0" applyAlignment="0" applyProtection="0"/>
    <xf numFmtId="3" fontId="48" fillId="4" borderId="1" applyFont="0" applyFill="0" applyBorder="0" applyAlignment="0" applyProtection="0"/>
    <xf numFmtId="10" fontId="103" fillId="36" borderId="42" applyNumberFormat="0" applyBorder="0" applyAlignment="0" applyProtection="0"/>
    <xf numFmtId="0" fontId="108" fillId="18" borderId="109" applyNumberFormat="0" applyAlignment="0" applyProtection="0"/>
    <xf numFmtId="0" fontId="108" fillId="18" borderId="109" applyNumberFormat="0" applyAlignment="0" applyProtection="0"/>
    <xf numFmtId="3" fontId="50" fillId="37" borderId="1" applyNumberFormat="0" applyBorder="0"/>
    <xf numFmtId="166" fontId="109" fillId="4" borderId="1"/>
    <xf numFmtId="0" fontId="110" fillId="4" borderId="115" applyNumberFormat="0" applyFill="0" applyAlignment="0" applyProtection="0"/>
    <xf numFmtId="181" fontId="97" fillId="4" borderId="1" applyFont="0" applyFill="0" applyBorder="0" applyAlignment="0" applyProtection="0"/>
    <xf numFmtId="171" fontId="90" fillId="4" borderId="1" applyFont="0" applyFill="0" applyBorder="0" applyAlignment="0" applyProtection="0"/>
    <xf numFmtId="170" fontId="90" fillId="4" borderId="1" applyFont="0" applyFill="0" applyBorder="0" applyAlignment="0" applyProtection="0"/>
    <xf numFmtId="41" fontId="90" fillId="4" borderId="1" applyFont="0" applyFill="0" applyBorder="0" applyAlignment="0" applyProtection="0"/>
    <xf numFmtId="43" fontId="90" fillId="4" borderId="1" applyFont="0" applyFill="0" applyBorder="0" applyAlignment="0" applyProtection="0"/>
    <xf numFmtId="5" fontId="97" fillId="4" borderId="1" applyFont="0" applyFill="0" applyBorder="0" applyAlignment="0" applyProtection="0"/>
    <xf numFmtId="0" fontId="50" fillId="38" borderId="108" applyNumberFormat="0"/>
    <xf numFmtId="3" fontId="50" fillId="39" borderId="108" applyNumberFormat="0" applyFont="0" applyAlignment="0"/>
    <xf numFmtId="182" fontId="90" fillId="4" borderId="1" applyFont="0" applyFill="0" applyBorder="0" applyAlignment="0" applyProtection="0"/>
    <xf numFmtId="183" fontId="90" fillId="4" borderId="1" applyFont="0" applyFill="0" applyBorder="0" applyAlignment="0" applyProtection="0"/>
    <xf numFmtId="42" fontId="90" fillId="4" borderId="1" applyFont="0" applyFill="0" applyBorder="0" applyAlignment="0" applyProtection="0"/>
    <xf numFmtId="44" fontId="90" fillId="4" borderId="1" applyFont="0" applyFill="0" applyBorder="0" applyAlignment="0" applyProtection="0"/>
    <xf numFmtId="0" fontId="111" fillId="40" borderId="1" applyNumberFormat="0" applyBorder="0" applyAlignment="0" applyProtection="0"/>
    <xf numFmtId="0" fontId="112" fillId="4" borderId="1"/>
    <xf numFmtId="0" fontId="113" fillId="4" borderId="1"/>
    <xf numFmtId="0" fontId="99" fillId="4" borderId="1"/>
    <xf numFmtId="0" fontId="99" fillId="4" borderId="1"/>
    <xf numFmtId="0" fontId="99" fillId="4" borderId="1"/>
    <xf numFmtId="0" fontId="99" fillId="4" borderId="1"/>
    <xf numFmtId="0" fontId="93" fillId="4" borderId="1"/>
    <xf numFmtId="0" fontId="12" fillId="4" borderId="1"/>
    <xf numFmtId="0" fontId="12" fillId="4" borderId="1" applyNumberFormat="0" applyFill="0" applyBorder="0" applyAlignment="0" applyProtection="0"/>
    <xf numFmtId="0" fontId="12" fillId="4" borderId="1">
      <alignment vertical="top"/>
    </xf>
    <xf numFmtId="0" fontId="12" fillId="4" borderId="1" applyNumberFormat="0" applyFill="0" applyBorder="0" applyAlignment="0" applyProtection="0"/>
    <xf numFmtId="0" fontId="12" fillId="4" borderId="1"/>
    <xf numFmtId="0" fontId="50" fillId="4" borderId="1"/>
    <xf numFmtId="0" fontId="12" fillId="4" borderId="1"/>
    <xf numFmtId="0" fontId="50" fillId="4" borderId="1"/>
    <xf numFmtId="0" fontId="12" fillId="4" borderId="1">
      <alignment vertical="top"/>
    </xf>
    <xf numFmtId="184" fontId="63" fillId="4" borderId="1" applyFill="0" applyBorder="0" applyAlignment="0" applyProtection="0">
      <alignment horizontal="right"/>
    </xf>
    <xf numFmtId="0" fontId="12" fillId="4" borderId="1"/>
    <xf numFmtId="0" fontId="50" fillId="41" borderId="108" applyNumberFormat="0" applyFont="0" applyAlignment="0" applyProtection="0"/>
    <xf numFmtId="0" fontId="114" fillId="32" borderId="116" applyNumberFormat="0" applyAlignment="0" applyProtection="0"/>
    <xf numFmtId="40" fontId="115" fillId="36" borderId="1">
      <alignment horizontal="right"/>
    </xf>
    <xf numFmtId="10" fontId="50" fillId="4" borderId="1" applyFont="0" applyFill="0" applyBorder="0" applyAlignment="0" applyProtection="0"/>
    <xf numFmtId="9" fontId="12" fillId="4" borderId="1" applyFont="0" applyFill="0" applyBorder="0" applyAlignment="0" applyProtection="0"/>
    <xf numFmtId="9" fontId="50" fillId="4" borderId="1" applyFont="0" applyFill="0" applyBorder="0" applyAlignment="0" applyProtection="0"/>
    <xf numFmtId="9" fontId="13" fillId="4" borderId="1" applyFont="0" applyFill="0" applyBorder="0" applyAlignment="0" applyProtection="0"/>
    <xf numFmtId="185" fontId="48" fillId="4" borderId="1" applyFont="0" applyFill="0" applyBorder="0" applyAlignment="0" applyProtection="0"/>
    <xf numFmtId="186" fontId="48" fillId="4" borderId="1" applyFont="0" applyFill="0" applyBorder="0" applyAlignment="0" applyProtection="0"/>
    <xf numFmtId="187" fontId="48" fillId="4" borderId="1" applyFont="0" applyFill="0" applyBorder="0" applyAlignment="0" applyProtection="0"/>
    <xf numFmtId="2" fontId="97" fillId="4" borderId="1" applyFont="0" applyFill="0" applyBorder="0" applyAlignment="0" applyProtection="0"/>
    <xf numFmtId="188" fontId="63" fillId="4" borderId="1" applyFill="0" applyBorder="0" applyAlignment="0">
      <alignment horizontal="centerContinuous"/>
    </xf>
    <xf numFmtId="3" fontId="50" fillId="42" borderId="108" applyNumberFormat="0"/>
    <xf numFmtId="0" fontId="48" fillId="4" borderId="1"/>
    <xf numFmtId="0" fontId="116" fillId="4" borderId="1"/>
    <xf numFmtId="0" fontId="92" fillId="4" borderId="1">
      <alignment vertical="top"/>
    </xf>
    <xf numFmtId="0" fontId="50" fillId="4" borderId="1" applyNumberFormat="0"/>
    <xf numFmtId="0" fontId="117" fillId="4" borderId="1" applyNumberFormat="0" applyFill="0" applyBorder="0" applyAlignment="0" applyProtection="0"/>
    <xf numFmtId="0" fontId="118" fillId="4" borderId="117" applyNumberFormat="0" applyFill="0" applyAlignment="0" applyProtection="0"/>
    <xf numFmtId="0" fontId="119" fillId="4" borderId="1" applyNumberFormat="0" applyFill="0" applyBorder="0" applyAlignment="0" applyProtection="0"/>
    <xf numFmtId="0" fontId="60" fillId="4" borderId="1" applyNumberFormat="0" applyFont="0" applyFill="0" applyBorder="0" applyAlignment="0" applyProtection="0">
      <alignment vertical="top"/>
    </xf>
    <xf numFmtId="0" fontId="120" fillId="4" borderId="1" applyNumberFormat="0" applyFont="0" applyFill="0" applyBorder="0" applyAlignment="0" applyProtection="0">
      <alignment vertical="top"/>
    </xf>
    <xf numFmtId="0" fontId="120" fillId="4" borderId="1" applyNumberFormat="0" applyFont="0" applyFill="0" applyBorder="0" applyAlignment="0" applyProtection="0">
      <alignment vertical="top"/>
    </xf>
    <xf numFmtId="0" fontId="60" fillId="4" borderId="1" applyNumberFormat="0" applyFont="0" applyFill="0" applyBorder="0" applyAlignment="0" applyProtection="0"/>
    <xf numFmtId="0" fontId="60" fillId="4" borderId="1" applyNumberFormat="0" applyFont="0" applyFill="0" applyBorder="0" applyAlignment="0" applyProtection="0">
      <alignment horizontal="left" vertical="top"/>
    </xf>
    <xf numFmtId="0" fontId="60" fillId="4" borderId="1" applyNumberFormat="0" applyFont="0" applyFill="0" applyBorder="0" applyAlignment="0" applyProtection="0">
      <alignment horizontal="left" vertical="top"/>
    </xf>
    <xf numFmtId="0" fontId="60" fillId="4" borderId="1" applyNumberFormat="0" applyFont="0" applyFill="0" applyBorder="0" applyAlignment="0" applyProtection="0">
      <alignment horizontal="left" vertical="top"/>
    </xf>
    <xf numFmtId="0" fontId="63" fillId="4" borderId="1"/>
    <xf numFmtId="0" fontId="121" fillId="4" borderId="1">
      <alignment horizontal="left" wrapText="1"/>
    </xf>
    <xf numFmtId="0" fontId="122" fillId="4" borderId="43" applyNumberFormat="0" applyFont="0" applyFill="0" applyBorder="0" applyAlignment="0" applyProtection="0">
      <alignment horizontal="center" wrapText="1"/>
    </xf>
    <xf numFmtId="189" fontId="48" fillId="4" borderId="1" applyNumberFormat="0" applyFont="0" applyFill="0" applyBorder="0" applyAlignment="0" applyProtection="0">
      <alignment horizontal="right"/>
    </xf>
    <xf numFmtId="0" fontId="122" fillId="4" borderId="1" applyNumberFormat="0" applyFont="0" applyFill="0" applyBorder="0" applyAlignment="0" applyProtection="0">
      <alignment horizontal="left" indent="1"/>
    </xf>
    <xf numFmtId="190" fontId="122" fillId="4" borderId="1" applyNumberFormat="0" applyFont="0" applyFill="0" applyBorder="0" applyAlignment="0" applyProtection="0"/>
    <xf numFmtId="0" fontId="63" fillId="4" borderId="43" applyNumberFormat="0" applyFont="0" applyFill="0" applyAlignment="0" applyProtection="0">
      <alignment horizontal="center"/>
    </xf>
    <xf numFmtId="0" fontId="63" fillId="4" borderId="1" applyNumberFormat="0" applyFont="0" applyFill="0" applyBorder="0" applyAlignment="0" applyProtection="0">
      <alignment horizontal="left" wrapText="1" indent="1"/>
    </xf>
    <xf numFmtId="0" fontId="122" fillId="4" borderId="1" applyNumberFormat="0" applyFont="0" applyFill="0" applyBorder="0" applyAlignment="0" applyProtection="0">
      <alignment horizontal="left" indent="1"/>
    </xf>
    <xf numFmtId="0" fontId="63" fillId="4" borderId="1" applyNumberFormat="0" applyFont="0" applyFill="0" applyBorder="0" applyAlignment="0" applyProtection="0">
      <alignment horizontal="left" wrapText="1" indent="2"/>
    </xf>
    <xf numFmtId="191" fontId="63" fillId="4" borderId="1">
      <alignment horizontal="right"/>
    </xf>
    <xf numFmtId="0" fontId="123" fillId="4" borderId="1" applyNumberFormat="0" applyFill="0" applyBorder="0" applyAlignment="0" applyProtection="0"/>
    <xf numFmtId="0" fontId="124" fillId="4" borderId="1" applyNumberFormat="0" applyFill="0" applyBorder="0" applyAlignment="0" applyProtection="0"/>
    <xf numFmtId="169" fontId="66" fillId="4" borderId="1">
      <alignment horizontal="right"/>
    </xf>
    <xf numFmtId="0" fontId="125" fillId="4" borderId="1" applyProtection="0"/>
    <xf numFmtId="192" fontId="125" fillId="4" borderId="1" applyProtection="0"/>
    <xf numFmtId="0" fontId="126" fillId="4" borderId="1" applyProtection="0"/>
    <xf numFmtId="0" fontId="127" fillId="4" borderId="1" applyProtection="0"/>
    <xf numFmtId="0" fontId="125" fillId="4" borderId="118" applyProtection="0"/>
    <xf numFmtId="0" fontId="125" fillId="4" borderId="1"/>
    <xf numFmtId="10" fontId="125" fillId="4" borderId="1" applyProtection="0"/>
    <xf numFmtId="0" fontId="125" fillId="4" borderId="1"/>
    <xf numFmtId="2" fontId="125" fillId="4" borderId="1" applyProtection="0"/>
    <xf numFmtId="4" fontId="125" fillId="4" borderId="1" applyProtection="0"/>
    <xf numFmtId="0" fontId="13" fillId="4" borderId="1"/>
    <xf numFmtId="0" fontId="13" fillId="4" borderId="1"/>
    <xf numFmtId="0" fontId="12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3" fillId="4" borderId="1"/>
    <xf numFmtId="0" fontId="115" fillId="4" borderId="1">
      <alignment vertical="top"/>
    </xf>
    <xf numFmtId="3" fontId="12" fillId="31" borderId="108" applyNumberFormat="0"/>
    <xf numFmtId="0" fontId="99" fillId="4" borderId="1"/>
    <xf numFmtId="0" fontId="99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172" fontId="12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172" fontId="12" fillId="4" borderId="1" applyFont="0" applyFill="0" applyBorder="0" applyAlignment="0" applyProtection="0"/>
    <xf numFmtId="172" fontId="12" fillId="4" borderId="1" applyFont="0" applyFill="0" applyBorder="0" applyAlignment="0" applyProtection="0"/>
    <xf numFmtId="43" fontId="13" fillId="4" borderId="1" applyFont="0" applyFill="0" applyBorder="0" applyAlignment="0" applyProtection="0"/>
    <xf numFmtId="170" fontId="13" fillId="4" borderId="1" applyFont="0" applyFill="0" applyBorder="0" applyAlignment="0" applyProtection="0"/>
    <xf numFmtId="170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178" fontId="100" fillId="4" borderId="1">
      <alignment horizontal="right" vertical="top"/>
    </xf>
    <xf numFmtId="178" fontId="100" fillId="4" borderId="1">
      <alignment horizontal="right" vertical="top"/>
    </xf>
    <xf numFmtId="0" fontId="99" fillId="4" borderId="1"/>
    <xf numFmtId="0" fontId="99" fillId="4" borderId="1"/>
    <xf numFmtId="0" fontId="99" fillId="4" borderId="1"/>
    <xf numFmtId="0" fontId="99" fillId="4" borderId="1"/>
    <xf numFmtId="0" fontId="12" fillId="12" borderId="1" applyNumberFormat="0" applyBorder="0" applyProtection="0"/>
    <xf numFmtId="180" fontId="12" fillId="4" borderId="1" applyFont="0" applyFill="0" applyBorder="0" applyAlignment="0" applyProtection="0"/>
    <xf numFmtId="168" fontId="12" fillId="34" borderId="107" applyNumberFormat="0" applyFont="0" applyBorder="0" applyAlignment="0" applyProtection="0">
      <alignment horizontal="right"/>
    </xf>
    <xf numFmtId="38" fontId="39" fillId="12" borderId="1" applyNumberFormat="0" applyBorder="0" applyAlignment="0" applyProtection="0"/>
    <xf numFmtId="38" fontId="39" fillId="12" borderId="1" applyNumberFormat="0" applyBorder="0" applyAlignment="0" applyProtection="0"/>
    <xf numFmtId="0" fontId="12" fillId="35" borderId="108" applyNumberFormat="0" applyBorder="0" applyProtection="0"/>
    <xf numFmtId="10" fontId="39" fillId="36" borderId="42" applyNumberFormat="0" applyBorder="0" applyAlignment="0" applyProtection="0"/>
    <xf numFmtId="10" fontId="39" fillId="36" borderId="42" applyNumberFormat="0" applyBorder="0" applyAlignment="0" applyProtection="0"/>
    <xf numFmtId="0" fontId="108" fillId="18" borderId="109" applyNumberFormat="0" applyAlignment="0" applyProtection="0"/>
    <xf numFmtId="3" fontId="12" fillId="37" borderId="1" applyNumberFormat="0" applyBorder="0"/>
    <xf numFmtId="0" fontId="12" fillId="38" borderId="108" applyNumberFormat="0"/>
    <xf numFmtId="3" fontId="12" fillId="39" borderId="108" applyNumberFormat="0" applyFont="0" applyAlignment="0"/>
    <xf numFmtId="0" fontId="99" fillId="4" borderId="1"/>
    <xf numFmtId="0" fontId="99" fillId="4" borderId="1"/>
    <xf numFmtId="0" fontId="99" fillId="4" borderId="1"/>
    <xf numFmtId="0" fontId="99" fillId="4" borderId="1"/>
    <xf numFmtId="0" fontId="99" fillId="4" borderId="1"/>
    <xf numFmtId="0" fontId="99" fillId="4" borderId="1"/>
    <xf numFmtId="0" fontId="99" fillId="4" borderId="1"/>
    <xf numFmtId="0" fontId="99" fillId="4" borderId="1"/>
    <xf numFmtId="0" fontId="12" fillId="4" borderId="1"/>
    <xf numFmtId="0" fontId="12" fillId="4" borderId="1"/>
    <xf numFmtId="0" fontId="12" fillId="4" borderId="1"/>
    <xf numFmtId="0" fontId="12" fillId="4" borderId="1">
      <alignment vertical="top"/>
    </xf>
    <xf numFmtId="0" fontId="12" fillId="4" borderId="1">
      <alignment vertical="top"/>
    </xf>
    <xf numFmtId="0" fontId="13" fillId="4" borderId="1"/>
    <xf numFmtId="0" fontId="12" fillId="4" borderId="1"/>
    <xf numFmtId="0" fontId="13" fillId="4" borderId="1"/>
    <xf numFmtId="0" fontId="12" fillId="4" borderId="1"/>
    <xf numFmtId="184" fontId="63" fillId="4" borderId="1" applyFill="0" applyBorder="0" applyAlignment="0" applyProtection="0">
      <alignment horizontal="right"/>
    </xf>
    <xf numFmtId="0" fontId="12" fillId="4" borderId="1"/>
    <xf numFmtId="0" fontId="12" fillId="41" borderId="108" applyNumberFormat="0" applyFont="0" applyAlignment="0" applyProtection="0"/>
    <xf numFmtId="0" fontId="12" fillId="41" borderId="108" applyNumberFormat="0" applyFont="0" applyAlignment="0" applyProtection="0"/>
    <xf numFmtId="40" fontId="115" fillId="36" borderId="1">
      <alignment horizontal="right"/>
    </xf>
    <xf numFmtId="10" fontId="12" fillId="4" borderId="1" applyFont="0" applyFill="0" applyBorder="0" applyAlignment="0" applyProtection="0"/>
    <xf numFmtId="9" fontId="12" fillId="4" borderId="1" applyFont="0" applyFill="0" applyBorder="0" applyAlignment="0" applyProtection="0"/>
    <xf numFmtId="9" fontId="12" fillId="4" borderId="1" applyFont="0" applyFill="0" applyBorder="0" applyAlignment="0" applyProtection="0"/>
    <xf numFmtId="9" fontId="12" fillId="4" borderId="1" applyFont="0" applyFill="0" applyBorder="0" applyAlignment="0" applyProtection="0"/>
    <xf numFmtId="9" fontId="12" fillId="4" borderId="1" applyFont="0" applyFill="0" applyBorder="0" applyAlignment="0" applyProtection="0"/>
    <xf numFmtId="188" fontId="63" fillId="4" borderId="1" applyFill="0" applyBorder="0" applyAlignment="0">
      <alignment horizontal="centerContinuous"/>
    </xf>
    <xf numFmtId="3" fontId="12" fillId="42" borderId="108" applyNumberFormat="0"/>
    <xf numFmtId="0" fontId="115" fillId="4" borderId="1">
      <alignment vertical="top"/>
    </xf>
    <xf numFmtId="0" fontId="12" fillId="4" borderId="1" applyNumberFormat="0"/>
    <xf numFmtId="0" fontId="63" fillId="4" borderId="1"/>
    <xf numFmtId="0" fontId="63" fillId="4" borderId="43" applyNumberFormat="0" applyFont="0" applyFill="0" applyAlignment="0" applyProtection="0">
      <alignment horizontal="center"/>
    </xf>
    <xf numFmtId="0" fontId="63" fillId="4" borderId="1" applyNumberFormat="0" applyFont="0" applyFill="0" applyBorder="0" applyAlignment="0" applyProtection="0">
      <alignment horizontal="left" wrapText="1" indent="1"/>
    </xf>
    <xf numFmtId="0" fontId="63" fillId="4" borderId="1" applyNumberFormat="0" applyFont="0" applyFill="0" applyBorder="0" applyAlignment="0" applyProtection="0">
      <alignment horizontal="left" wrapText="1" indent="2"/>
    </xf>
    <xf numFmtId="191" fontId="63" fillId="4" borderId="1">
      <alignment horizontal="right"/>
    </xf>
    <xf numFmtId="169" fontId="88" fillId="4" borderId="1">
      <alignment horizontal="right"/>
    </xf>
    <xf numFmtId="169" fontId="88" fillId="4" borderId="1">
      <alignment horizontal="right"/>
    </xf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166" fontId="12" fillId="4" borderId="1" applyFill="0" applyBorder="0" applyAlignment="0" applyProtection="0"/>
    <xf numFmtId="166" fontId="12" fillId="4" borderId="1" applyFill="0" applyBorder="0" applyAlignment="0" applyProtection="0"/>
    <xf numFmtId="43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0" fontId="12" fillId="4" borderId="1"/>
    <xf numFmtId="9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0" fontId="50" fillId="4" borderId="1"/>
    <xf numFmtId="0" fontId="50" fillId="4" borderId="1"/>
    <xf numFmtId="43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2" fillId="4" borderId="1"/>
    <xf numFmtId="43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43" fontId="12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9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9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43" fontId="13" fillId="4" borderId="1" applyFont="0" applyFill="0" applyBorder="0" applyAlignment="0" applyProtection="0"/>
    <xf numFmtId="0" fontId="13" fillId="4" borderId="1"/>
    <xf numFmtId="0" fontId="13" fillId="4" borderId="1"/>
    <xf numFmtId="43" fontId="13" fillId="4" borderId="1" applyFont="0" applyFill="0" applyBorder="0" applyAlignment="0" applyProtection="0"/>
    <xf numFmtId="9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  <xf numFmtId="0" fontId="13" fillId="4" borderId="1"/>
    <xf numFmtId="43" fontId="13" fillId="4" borderId="1" applyFont="0" applyFill="0" applyBorder="0" applyAlignment="0" applyProtection="0"/>
  </cellStyleXfs>
  <cellXfs count="751">
    <xf numFmtId="0" fontId="0" fillId="0" borderId="0" xfId="0"/>
    <xf numFmtId="3" fontId="10" fillId="2" borderId="6" xfId="0" applyNumberFormat="1" applyFont="1" applyFill="1" applyBorder="1" applyAlignment="1">
      <alignment horizontal="right" vertical="center"/>
    </xf>
    <xf numFmtId="0" fontId="0" fillId="4" borderId="1" xfId="0" applyFill="1" applyBorder="1" applyAlignment="1" applyProtection="1">
      <alignment wrapText="1"/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4" fontId="9" fillId="2" borderId="32" xfId="0" applyNumberFormat="1" applyFont="1" applyFill="1" applyBorder="1" applyAlignment="1">
      <alignment horizontal="right" vertical="center"/>
    </xf>
    <xf numFmtId="3" fontId="9" fillId="2" borderId="32" xfId="0" applyNumberFormat="1" applyFont="1" applyFill="1" applyBorder="1" applyAlignment="1">
      <alignment horizontal="right" vertical="center"/>
    </xf>
    <xf numFmtId="4" fontId="10" fillId="2" borderId="32" xfId="0" applyNumberFormat="1" applyFont="1" applyFill="1" applyBorder="1" applyAlignment="1">
      <alignment horizontal="right" vertical="center"/>
    </xf>
    <xf numFmtId="3" fontId="10" fillId="2" borderId="32" xfId="0" applyNumberFormat="1" applyFont="1" applyFill="1" applyBorder="1" applyAlignment="1">
      <alignment horizontal="right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 vertical="center"/>
    </xf>
    <xf numFmtId="0" fontId="0" fillId="4" borderId="1" xfId="10" applyFont="1" applyAlignment="1" applyProtection="1">
      <alignment wrapText="1"/>
      <protection locked="0"/>
    </xf>
    <xf numFmtId="0" fontId="3" fillId="3" borderId="33" xfId="0" applyFont="1" applyFill="1" applyBorder="1" applyAlignment="1">
      <alignment horizontal="left" vertical="center"/>
    </xf>
    <xf numFmtId="0" fontId="5" fillId="3" borderId="36" xfId="0" applyFont="1" applyFill="1" applyBorder="1" applyAlignment="1">
      <alignment horizontal="right" vertical="center"/>
    </xf>
    <xf numFmtId="164" fontId="5" fillId="3" borderId="37" xfId="0" applyNumberFormat="1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4" fontId="5" fillId="2" borderId="32" xfId="0" applyNumberFormat="1" applyFont="1" applyFill="1" applyBorder="1" applyAlignment="1">
      <alignment horizontal="right" vertical="center"/>
    </xf>
    <xf numFmtId="3" fontId="5" fillId="2" borderId="32" xfId="0" applyNumberFormat="1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left" vertical="center" wrapText="1"/>
    </xf>
    <xf numFmtId="0" fontId="16" fillId="2" borderId="32" xfId="0" applyFont="1" applyFill="1" applyBorder="1" applyAlignment="1">
      <alignment horizontal="left" vertical="center" wrapText="1"/>
    </xf>
    <xf numFmtId="4" fontId="16" fillId="2" borderId="32" xfId="0" applyNumberFormat="1" applyFont="1" applyFill="1" applyBorder="1" applyAlignment="1">
      <alignment horizontal="right" vertical="center"/>
    </xf>
    <xf numFmtId="0" fontId="9" fillId="4" borderId="32" xfId="0" applyFont="1" applyFill="1" applyBorder="1" applyAlignment="1">
      <alignment horizontal="left" vertical="center" wrapText="1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17" xfId="0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right" vertical="center"/>
    </xf>
    <xf numFmtId="0" fontId="22" fillId="0" borderId="0" xfId="0" applyFont="1"/>
    <xf numFmtId="0" fontId="26" fillId="4" borderId="1" xfId="0" applyFont="1" applyFill="1" applyBorder="1" applyAlignment="1" applyProtection="1">
      <alignment wrapText="1"/>
      <protection locked="0"/>
    </xf>
    <xf numFmtId="0" fontId="14" fillId="4" borderId="18" xfId="0" applyFont="1" applyFill="1" applyBorder="1" applyAlignment="1">
      <alignment horizontal="center" vertical="center"/>
    </xf>
    <xf numFmtId="0" fontId="26" fillId="0" borderId="0" xfId="0" applyFont="1"/>
    <xf numFmtId="0" fontId="14" fillId="4" borderId="28" xfId="0" applyFont="1" applyFill="1" applyBorder="1" applyAlignment="1">
      <alignment horizontal="center" vertical="center"/>
    </xf>
    <xf numFmtId="0" fontId="23" fillId="4" borderId="1" xfId="0" applyFont="1" applyFill="1" applyBorder="1" applyAlignment="1" applyProtection="1">
      <alignment wrapText="1"/>
      <protection locked="0"/>
    </xf>
    <xf numFmtId="0" fontId="23" fillId="0" borderId="0" xfId="0" applyFont="1"/>
    <xf numFmtId="0" fontId="1" fillId="4" borderId="1" xfId="10" applyFont="1" applyAlignment="1">
      <alignment horizontal="left" vertical="top"/>
    </xf>
    <xf numFmtId="0" fontId="32" fillId="0" borderId="0" xfId="0" applyFont="1"/>
    <xf numFmtId="0" fontId="33" fillId="0" borderId="0" xfId="0" applyFont="1"/>
    <xf numFmtId="165" fontId="0" fillId="0" borderId="0" xfId="0" applyNumberFormat="1"/>
    <xf numFmtId="165" fontId="0" fillId="0" borderId="0" xfId="78" applyNumberFormat="1" applyFont="1"/>
    <xf numFmtId="165" fontId="9" fillId="2" borderId="24" xfId="78" applyNumberFormat="1" applyFont="1" applyFill="1" applyBorder="1" applyAlignment="1" applyProtection="1">
      <alignment horizontal="right" vertical="center"/>
    </xf>
    <xf numFmtId="165" fontId="9" fillId="2" borderId="25" xfId="78" applyNumberFormat="1" applyFont="1" applyFill="1" applyBorder="1" applyAlignment="1" applyProtection="1">
      <alignment horizontal="right" vertical="center"/>
    </xf>
    <xf numFmtId="165" fontId="34" fillId="2" borderId="24" xfId="78" applyNumberFormat="1" applyFont="1" applyFill="1" applyBorder="1" applyAlignment="1" applyProtection="1">
      <alignment horizontal="right" vertical="center"/>
    </xf>
    <xf numFmtId="165" fontId="34" fillId="2" borderId="25" xfId="78" applyNumberFormat="1" applyFont="1" applyFill="1" applyBorder="1" applyAlignment="1" applyProtection="1">
      <alignment horizontal="right" vertical="center"/>
    </xf>
    <xf numFmtId="0" fontId="28" fillId="4" borderId="1" xfId="10" applyFont="1" applyAlignment="1" applyProtection="1">
      <alignment wrapText="1"/>
      <protection locked="0"/>
    </xf>
    <xf numFmtId="0" fontId="28" fillId="0" borderId="0" xfId="0" applyFont="1"/>
    <xf numFmtId="165" fontId="0" fillId="4" borderId="1" xfId="77" applyNumberFormat="1" applyFont="1"/>
    <xf numFmtId="0" fontId="32" fillId="4" borderId="0" xfId="0" applyFont="1" applyFill="1"/>
    <xf numFmtId="0" fontId="3" fillId="3" borderId="33" xfId="10" applyFont="1" applyFill="1" applyBorder="1" applyAlignment="1">
      <alignment horizontal="left" vertical="center"/>
    </xf>
    <xf numFmtId="0" fontId="5" fillId="3" borderId="36" xfId="10" applyFont="1" applyFill="1" applyBorder="1" applyAlignment="1">
      <alignment horizontal="right" vertical="center"/>
    </xf>
    <xf numFmtId="164" fontId="5" fillId="3" borderId="37" xfId="10" applyNumberFormat="1" applyFont="1" applyFill="1" applyBorder="1" applyAlignment="1">
      <alignment horizontal="left" vertical="center"/>
    </xf>
    <xf numFmtId="0" fontId="5" fillId="3" borderId="9" xfId="10" applyFont="1" applyFill="1" applyBorder="1" applyAlignment="1">
      <alignment horizontal="center" vertical="center" wrapText="1"/>
    </xf>
    <xf numFmtId="0" fontId="5" fillId="3" borderId="10" xfId="10" applyFont="1" applyFill="1" applyBorder="1" applyAlignment="1">
      <alignment horizontal="center" vertical="center" wrapText="1"/>
    </xf>
    <xf numFmtId="0" fontId="5" fillId="3" borderId="11" xfId="10" applyFont="1" applyFill="1" applyBorder="1" applyAlignment="1">
      <alignment horizontal="center" vertical="center" wrapText="1"/>
    </xf>
    <xf numFmtId="0" fontId="5" fillId="3" borderId="12" xfId="10" applyFont="1" applyFill="1" applyBorder="1" applyAlignment="1">
      <alignment horizontal="center" vertical="center" wrapText="1"/>
    </xf>
    <xf numFmtId="3" fontId="9" fillId="2" borderId="32" xfId="10" applyNumberFormat="1" applyFont="1" applyFill="1" applyBorder="1" applyAlignment="1">
      <alignment horizontal="right" vertical="center"/>
    </xf>
    <xf numFmtId="0" fontId="5" fillId="3" borderId="14" xfId="10" applyFont="1" applyFill="1" applyBorder="1" applyAlignment="1">
      <alignment horizontal="center" vertical="center"/>
    </xf>
    <xf numFmtId="0" fontId="5" fillId="3" borderId="15" xfId="10" applyFont="1" applyFill="1" applyBorder="1" applyAlignment="1">
      <alignment horizontal="center" vertical="center"/>
    </xf>
    <xf numFmtId="0" fontId="6" fillId="4" borderId="17" xfId="10" applyFont="1" applyBorder="1" applyAlignment="1">
      <alignment horizontal="center" vertical="center"/>
    </xf>
    <xf numFmtId="0" fontId="6" fillId="4" borderId="18" xfId="10" applyFont="1" applyBorder="1" applyAlignment="1">
      <alignment horizontal="center" vertical="center"/>
    </xf>
    <xf numFmtId="0" fontId="6" fillId="4" borderId="20" xfId="10" applyFont="1" applyBorder="1" applyAlignment="1">
      <alignment horizontal="center" vertical="center"/>
    </xf>
    <xf numFmtId="0" fontId="7" fillId="4" borderId="21" xfId="10" applyFont="1" applyBorder="1" applyAlignment="1">
      <alignment horizontal="center" vertical="center"/>
    </xf>
    <xf numFmtId="0" fontId="8" fillId="4" borderId="22" xfId="10" applyFont="1" applyBorder="1" applyAlignment="1">
      <alignment horizontal="center" vertical="center"/>
    </xf>
    <xf numFmtId="0" fontId="9" fillId="2" borderId="31" xfId="10" applyFont="1" applyFill="1" applyBorder="1" applyAlignment="1">
      <alignment horizontal="center" vertical="center"/>
    </xf>
    <xf numFmtId="0" fontId="9" fillId="2" borderId="32" xfId="10" applyFont="1" applyFill="1" applyBorder="1" applyAlignment="1">
      <alignment horizontal="left" vertical="center"/>
    </xf>
    <xf numFmtId="4" fontId="9" fillId="2" borderId="32" xfId="10" applyNumberFormat="1" applyFont="1" applyFill="1" applyBorder="1" applyAlignment="1">
      <alignment horizontal="right" vertical="center"/>
    </xf>
    <xf numFmtId="3" fontId="10" fillId="2" borderId="32" xfId="10" applyNumberFormat="1" applyFont="1" applyFill="1" applyBorder="1" applyAlignment="1">
      <alignment horizontal="right" vertical="center"/>
    </xf>
    <xf numFmtId="3" fontId="9" fillId="2" borderId="6" xfId="10" applyNumberFormat="1" applyFont="1" applyFill="1" applyBorder="1" applyAlignment="1">
      <alignment horizontal="right" vertical="center"/>
    </xf>
    <xf numFmtId="0" fontId="10" fillId="2" borderId="31" xfId="10" applyFont="1" applyFill="1" applyBorder="1" applyAlignment="1">
      <alignment horizontal="center" vertical="center"/>
    </xf>
    <xf numFmtId="0" fontId="10" fillId="2" borderId="32" xfId="10" applyFont="1" applyFill="1" applyBorder="1" applyAlignment="1">
      <alignment horizontal="left" vertical="center"/>
    </xf>
    <xf numFmtId="4" fontId="10" fillId="2" borderId="32" xfId="10" applyNumberFormat="1" applyFont="1" applyFill="1" applyBorder="1" applyAlignment="1">
      <alignment horizontal="right" vertical="center"/>
    </xf>
    <xf numFmtId="3" fontId="10" fillId="2" borderId="6" xfId="10" applyNumberFormat="1" applyFont="1" applyFill="1" applyBorder="1" applyAlignment="1">
      <alignment horizontal="right" vertical="center"/>
    </xf>
    <xf numFmtId="0" fontId="5" fillId="2" borderId="31" xfId="10" applyFont="1" applyFill="1" applyBorder="1" applyAlignment="1">
      <alignment horizontal="center" vertical="center"/>
    </xf>
    <xf numFmtId="0" fontId="5" fillId="2" borderId="32" xfId="10" applyFont="1" applyFill="1" applyBorder="1" applyAlignment="1">
      <alignment horizontal="left" vertical="center"/>
    </xf>
    <xf numFmtId="4" fontId="5" fillId="2" borderId="32" xfId="10" applyNumberFormat="1" applyFont="1" applyFill="1" applyBorder="1" applyAlignment="1">
      <alignment horizontal="right" vertical="center"/>
    </xf>
    <xf numFmtId="3" fontId="5" fillId="2" borderId="32" xfId="10" applyNumberFormat="1" applyFont="1" applyFill="1" applyBorder="1" applyAlignment="1">
      <alignment horizontal="right" vertical="center"/>
    </xf>
    <xf numFmtId="3" fontId="5" fillId="2" borderId="6" xfId="10" applyNumberFormat="1" applyFont="1" applyFill="1" applyBorder="1" applyAlignment="1">
      <alignment horizontal="right" vertical="center"/>
    </xf>
    <xf numFmtId="0" fontId="6" fillId="4" borderId="27" xfId="10" applyFont="1" applyBorder="1" applyAlignment="1">
      <alignment horizontal="center" vertical="center"/>
    </xf>
    <xf numFmtId="0" fontId="6" fillId="4" borderId="28" xfId="10" applyFont="1" applyBorder="1" applyAlignment="1">
      <alignment horizontal="center" vertical="center"/>
    </xf>
    <xf numFmtId="0" fontId="6" fillId="4" borderId="30" xfId="10" applyFont="1" applyBorder="1" applyAlignment="1">
      <alignment horizontal="center" vertical="center"/>
    </xf>
    <xf numFmtId="0" fontId="8" fillId="4" borderId="21" xfId="10" applyFont="1" applyBorder="1" applyAlignment="1">
      <alignment horizontal="center" vertical="center"/>
    </xf>
    <xf numFmtId="0" fontId="5" fillId="2" borderId="32" xfId="10" applyFont="1" applyFill="1" applyBorder="1" applyAlignment="1">
      <alignment horizontal="left" vertical="center" wrapText="1"/>
    </xf>
    <xf numFmtId="0" fontId="9" fillId="2" borderId="32" xfId="10" applyFont="1" applyFill="1" applyBorder="1" applyAlignment="1">
      <alignment horizontal="left" vertical="center" wrapText="1"/>
    </xf>
    <xf numFmtId="0" fontId="16" fillId="2" borderId="32" xfId="10" applyFont="1" applyFill="1" applyBorder="1" applyAlignment="1">
      <alignment horizontal="left" vertical="center" wrapText="1"/>
    </xf>
    <xf numFmtId="3" fontId="16" fillId="2" borderId="32" xfId="10" applyNumberFormat="1" applyFont="1" applyFill="1" applyBorder="1" applyAlignment="1">
      <alignment horizontal="right" vertical="center"/>
    </xf>
    <xf numFmtId="0" fontId="22" fillId="4" borderId="1" xfId="11" applyFont="1" applyAlignment="1" applyProtection="1">
      <alignment wrapText="1"/>
      <protection locked="0"/>
    </xf>
    <xf numFmtId="165" fontId="21" fillId="3" borderId="14" xfId="77" applyNumberFormat="1" applyFont="1" applyFill="1" applyBorder="1" applyAlignment="1" applyProtection="1">
      <alignment horizontal="center" vertical="center"/>
    </xf>
    <xf numFmtId="165" fontId="6" fillId="4" borderId="19" xfId="77" applyNumberFormat="1" applyFont="1" applyFill="1" applyBorder="1" applyAlignment="1" applyProtection="1">
      <alignment horizontal="center" vertical="center"/>
    </xf>
    <xf numFmtId="165" fontId="22" fillId="4" borderId="1" xfId="77" applyNumberFormat="1" applyFont="1" applyFill="1" applyBorder="1" applyAlignment="1" applyProtection="1">
      <alignment wrapText="1"/>
      <protection locked="0"/>
    </xf>
    <xf numFmtId="165" fontId="32" fillId="4" borderId="1" xfId="77" applyNumberFormat="1" applyFont="1"/>
    <xf numFmtId="0" fontId="38" fillId="0" borderId="0" xfId="0" applyFont="1"/>
    <xf numFmtId="0" fontId="0" fillId="0" borderId="0" xfId="0" applyAlignment="1">
      <alignment wrapText="1"/>
    </xf>
    <xf numFmtId="0" fontId="0" fillId="0" borderId="42" xfId="0" applyBorder="1"/>
    <xf numFmtId="0" fontId="7" fillId="4" borderId="2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13" fillId="4" borderId="1" xfId="88"/>
    <xf numFmtId="0" fontId="0" fillId="4" borderId="0" xfId="0" applyFill="1"/>
    <xf numFmtId="0" fontId="5" fillId="4" borderId="42" xfId="0" applyFont="1" applyFill="1" applyBorder="1" applyAlignment="1">
      <alignment horizontal="center" vertical="center"/>
    </xf>
    <xf numFmtId="0" fontId="0" fillId="4" borderId="1" xfId="0" applyFill="1" applyBorder="1"/>
    <xf numFmtId="0" fontId="28" fillId="4" borderId="1" xfId="0" applyFont="1" applyFill="1" applyBorder="1"/>
    <xf numFmtId="0" fontId="9" fillId="4" borderId="42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left" vertical="center"/>
    </xf>
    <xf numFmtId="166" fontId="9" fillId="4" borderId="42" xfId="0" applyNumberFormat="1" applyFont="1" applyFill="1" applyBorder="1" applyAlignment="1">
      <alignment horizontal="right" vertical="center"/>
    </xf>
    <xf numFmtId="4" fontId="9" fillId="4" borderId="42" xfId="0" applyNumberFormat="1" applyFont="1" applyFill="1" applyBorder="1" applyAlignment="1">
      <alignment horizontal="right" vertical="center"/>
    </xf>
    <xf numFmtId="4" fontId="0" fillId="4" borderId="1" xfId="0" applyNumberFormat="1" applyFill="1" applyBorder="1"/>
    <xf numFmtId="4" fontId="9" fillId="4" borderId="1" xfId="0" applyNumberFormat="1" applyFont="1" applyFill="1" applyBorder="1" applyAlignment="1">
      <alignment horizontal="right" vertical="center"/>
    </xf>
    <xf numFmtId="0" fontId="10" fillId="4" borderId="42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left" vertical="center"/>
    </xf>
    <xf numFmtId="3" fontId="10" fillId="4" borderId="42" xfId="0" applyNumberFormat="1" applyFont="1" applyFill="1" applyBorder="1" applyAlignment="1">
      <alignment horizontal="right" vertical="center"/>
    </xf>
    <xf numFmtId="166" fontId="10" fillId="4" borderId="42" xfId="0" applyNumberFormat="1" applyFont="1" applyFill="1" applyBorder="1" applyAlignment="1">
      <alignment horizontal="right" vertical="center"/>
    </xf>
    <xf numFmtId="0" fontId="10" fillId="4" borderId="42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left" vertical="center"/>
    </xf>
    <xf numFmtId="3" fontId="5" fillId="4" borderId="42" xfId="0" applyNumberFormat="1" applyFont="1" applyFill="1" applyBorder="1" applyAlignment="1">
      <alignment horizontal="right" vertical="center"/>
    </xf>
    <xf numFmtId="166" fontId="5" fillId="4" borderId="42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horizontal="left" vertical="center" wrapText="1"/>
    </xf>
    <xf numFmtId="4" fontId="5" fillId="4" borderId="42" xfId="0" applyNumberFormat="1" applyFont="1" applyFill="1" applyBorder="1" applyAlignment="1">
      <alignment horizontal="right" vertical="center"/>
    </xf>
    <xf numFmtId="0" fontId="9" fillId="4" borderId="42" xfId="0" applyFont="1" applyFill="1" applyBorder="1" applyAlignment="1">
      <alignment horizontal="left" vertical="center" wrapText="1"/>
    </xf>
    <xf numFmtId="3" fontId="19" fillId="4" borderId="42" xfId="77" applyNumberFormat="1" applyFont="1" applyFill="1" applyBorder="1" applyAlignment="1">
      <alignment horizontal="right" vertical="center" wrapText="1"/>
    </xf>
    <xf numFmtId="0" fontId="16" fillId="4" borderId="42" xfId="0" applyFont="1" applyFill="1" applyBorder="1" applyAlignment="1">
      <alignment horizontal="left" vertical="center" wrapText="1"/>
    </xf>
    <xf numFmtId="3" fontId="16" fillId="4" borderId="42" xfId="0" applyNumberFormat="1" applyFont="1" applyFill="1" applyBorder="1" applyAlignment="1">
      <alignment horizontal="right" vertical="center"/>
    </xf>
    <xf numFmtId="3" fontId="0" fillId="4" borderId="0" xfId="0" applyNumberFormat="1" applyFill="1"/>
    <xf numFmtId="166" fontId="5" fillId="2" borderId="32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 applyProtection="1">
      <alignment wrapText="1"/>
      <protection locked="0"/>
    </xf>
    <xf numFmtId="166" fontId="16" fillId="2" borderId="32" xfId="0" applyNumberFormat="1" applyFont="1" applyFill="1" applyBorder="1" applyAlignment="1">
      <alignment horizontal="right" vertical="center"/>
    </xf>
    <xf numFmtId="43" fontId="0" fillId="0" borderId="0" xfId="0" applyNumberFormat="1"/>
    <xf numFmtId="3" fontId="24" fillId="4" borderId="42" xfId="0" applyNumberFormat="1" applyFont="1" applyFill="1" applyBorder="1" applyAlignment="1">
      <alignment horizontal="right" vertical="center"/>
    </xf>
    <xf numFmtId="0" fontId="23" fillId="4" borderId="0" xfId="0" applyFont="1" applyFill="1"/>
    <xf numFmtId="3" fontId="30" fillId="2" borderId="32" xfId="0" applyNumberFormat="1" applyFont="1" applyFill="1" applyBorder="1" applyAlignment="1">
      <alignment horizontal="right" vertical="center"/>
    </xf>
    <xf numFmtId="0" fontId="25" fillId="4" borderId="17" xfId="0" applyFont="1" applyFill="1" applyBorder="1" applyAlignment="1">
      <alignment horizontal="center" vertical="center"/>
    </xf>
    <xf numFmtId="4" fontId="24" fillId="2" borderId="32" xfId="0" applyNumberFormat="1" applyFont="1" applyFill="1" applyBorder="1" applyAlignment="1">
      <alignment horizontal="right" vertical="center"/>
    </xf>
    <xf numFmtId="0" fontId="56" fillId="10" borderId="65" xfId="0" applyFont="1" applyFill="1" applyBorder="1" applyAlignment="1">
      <alignment horizontal="center" vertical="center" wrapText="1"/>
    </xf>
    <xf numFmtId="0" fontId="57" fillId="0" borderId="67" xfId="0" applyFont="1" applyBorder="1" applyAlignment="1">
      <alignment horizontal="right" vertical="center"/>
    </xf>
    <xf numFmtId="0" fontId="58" fillId="0" borderId="68" xfId="0" applyFont="1" applyBorder="1" applyAlignment="1">
      <alignment vertical="center"/>
    </xf>
    <xf numFmtId="0" fontId="56" fillId="10" borderId="67" xfId="0" applyFont="1" applyFill="1" applyBorder="1" applyAlignment="1">
      <alignment horizontal="center" vertical="center" wrapText="1"/>
    </xf>
    <xf numFmtId="165" fontId="56" fillId="10" borderId="66" xfId="78" applyNumberFormat="1" applyFont="1" applyFill="1" applyBorder="1" applyAlignment="1">
      <alignment horizontal="center" vertical="center" wrapText="1"/>
    </xf>
    <xf numFmtId="165" fontId="58" fillId="0" borderId="68" xfId="78" applyNumberFormat="1" applyFont="1" applyBorder="1" applyAlignment="1">
      <alignment vertical="center"/>
    </xf>
    <xf numFmtId="165" fontId="58" fillId="0" borderId="68" xfId="78" applyNumberFormat="1" applyFont="1" applyBorder="1" applyAlignment="1">
      <alignment horizontal="center" vertical="center"/>
    </xf>
    <xf numFmtId="165" fontId="56" fillId="10" borderId="67" xfId="7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6" fillId="10" borderId="66" xfId="0" applyFont="1" applyFill="1" applyBorder="1" applyAlignment="1">
      <alignment horizontal="left" vertical="center" wrapText="1"/>
    </xf>
    <xf numFmtId="0" fontId="58" fillId="0" borderId="68" xfId="0" applyFont="1" applyBorder="1" applyAlignment="1">
      <alignment horizontal="left" vertical="center"/>
    </xf>
    <xf numFmtId="0" fontId="59" fillId="10" borderId="68" xfId="0" applyFont="1" applyFill="1" applyBorder="1" applyAlignment="1">
      <alignment horizontal="left" vertical="center" wrapText="1"/>
    </xf>
    <xf numFmtId="0" fontId="61" fillId="6" borderId="66" xfId="88" applyFont="1" applyFill="1" applyBorder="1" applyAlignment="1">
      <alignment horizontal="center" vertical="center" wrapText="1"/>
    </xf>
    <xf numFmtId="165" fontId="61" fillId="6" borderId="66" xfId="77" applyNumberFormat="1" applyFont="1" applyFill="1" applyBorder="1" applyAlignment="1">
      <alignment horizontal="center" vertical="center" wrapText="1"/>
    </xf>
    <xf numFmtId="165" fontId="54" fillId="6" borderId="66" xfId="77" applyNumberFormat="1" applyFont="1" applyFill="1" applyBorder="1" applyAlignment="1">
      <alignment horizontal="center" vertical="center" wrapText="1"/>
    </xf>
    <xf numFmtId="165" fontId="61" fillId="6" borderId="66" xfId="77" applyNumberFormat="1" applyFont="1" applyFill="1" applyBorder="1" applyAlignment="1">
      <alignment horizontal="center" vertical="center"/>
    </xf>
    <xf numFmtId="167" fontId="60" fillId="6" borderId="66" xfId="77" applyNumberFormat="1" applyFont="1" applyFill="1" applyBorder="1" applyAlignment="1">
      <alignment vertical="center" wrapText="1"/>
    </xf>
    <xf numFmtId="165" fontId="61" fillId="6" borderId="70" xfId="77" applyNumberFormat="1" applyFont="1" applyFill="1" applyBorder="1" applyAlignment="1">
      <alignment horizontal="center" vertical="center" wrapText="1"/>
    </xf>
    <xf numFmtId="0" fontId="62" fillId="4" borderId="68" xfId="88" applyFont="1" applyBorder="1" applyAlignment="1">
      <alignment horizontal="center" vertical="center" wrapText="1"/>
    </xf>
    <xf numFmtId="165" fontId="62" fillId="4" borderId="68" xfId="77" applyNumberFormat="1" applyFont="1" applyFill="1" applyBorder="1" applyAlignment="1">
      <alignment horizontal="center" vertical="center" wrapText="1"/>
    </xf>
    <xf numFmtId="165" fontId="63" fillId="4" borderId="68" xfId="77" applyNumberFormat="1" applyFont="1" applyFill="1" applyBorder="1" applyAlignment="1">
      <alignment horizontal="right" vertical="center"/>
    </xf>
    <xf numFmtId="167" fontId="63" fillId="4" borderId="68" xfId="77" applyNumberFormat="1" applyFont="1" applyFill="1" applyBorder="1" applyAlignment="1">
      <alignment horizontal="right" vertical="center"/>
    </xf>
    <xf numFmtId="165" fontId="63" fillId="4" borderId="49" xfId="77" applyNumberFormat="1" applyFont="1" applyFill="1" applyBorder="1" applyAlignment="1">
      <alignment horizontal="right" vertical="center"/>
    </xf>
    <xf numFmtId="165" fontId="32" fillId="4" borderId="1" xfId="97" applyNumberFormat="1" applyFont="1"/>
    <xf numFmtId="165" fontId="64" fillId="4" borderId="68" xfId="77" applyNumberFormat="1" applyFont="1" applyFill="1" applyBorder="1" applyAlignment="1">
      <alignment horizontal="right" vertical="center"/>
    </xf>
    <xf numFmtId="0" fontId="62" fillId="6" borderId="68" xfId="88" applyFont="1" applyFill="1" applyBorder="1" applyAlignment="1">
      <alignment horizontal="center" vertical="center" wrapText="1"/>
    </xf>
    <xf numFmtId="165" fontId="61" fillId="11" borderId="66" xfId="77" applyNumberFormat="1" applyFont="1" applyFill="1" applyBorder="1" applyAlignment="1">
      <alignment horizontal="center" vertical="center" wrapText="1"/>
    </xf>
    <xf numFmtId="167" fontId="63" fillId="11" borderId="68" xfId="77" applyNumberFormat="1" applyFont="1" applyFill="1" applyBorder="1" applyAlignment="1">
      <alignment horizontal="right" vertical="center"/>
    </xf>
    <xf numFmtId="165" fontId="13" fillId="4" borderId="1" xfId="77" applyNumberFormat="1" applyFill="1" applyBorder="1"/>
    <xf numFmtId="165" fontId="32" fillId="4" borderId="1" xfId="77" applyNumberFormat="1" applyFont="1" applyFill="1" applyBorder="1"/>
    <xf numFmtId="165" fontId="53" fillId="4" borderId="1" xfId="77" applyNumberFormat="1" applyFont="1" applyFill="1" applyBorder="1"/>
    <xf numFmtId="165" fontId="23" fillId="4" borderId="1" xfId="77" applyNumberFormat="1" applyFont="1" applyFill="1" applyBorder="1"/>
    <xf numFmtId="167" fontId="32" fillId="4" borderId="1" xfId="77" applyNumberFormat="1" applyFont="1" applyFill="1" applyBorder="1"/>
    <xf numFmtId="0" fontId="60" fillId="6" borderId="66" xfId="88" applyFont="1" applyFill="1" applyBorder="1" applyAlignment="1">
      <alignment horizontal="center" vertical="center" wrapText="1"/>
    </xf>
    <xf numFmtId="165" fontId="60" fillId="6" borderId="66" xfId="77" applyNumberFormat="1" applyFont="1" applyFill="1" applyBorder="1" applyAlignment="1">
      <alignment horizontal="center" vertical="center" wrapText="1"/>
    </xf>
    <xf numFmtId="165" fontId="60" fillId="6" borderId="66" xfId="77" applyNumberFormat="1" applyFont="1" applyFill="1" applyBorder="1" applyAlignment="1">
      <alignment horizontal="center" vertical="center"/>
    </xf>
    <xf numFmtId="165" fontId="62" fillId="11" borderId="68" xfId="77" applyNumberFormat="1" applyFont="1" applyFill="1" applyBorder="1" applyAlignment="1">
      <alignment horizontal="center" vertical="center" wrapText="1"/>
    </xf>
    <xf numFmtId="167" fontId="53" fillId="4" borderId="1" xfId="77" applyNumberFormat="1" applyFont="1" applyFill="1" applyBorder="1"/>
    <xf numFmtId="167" fontId="61" fillId="6" borderId="66" xfId="77" applyNumberFormat="1" applyFont="1" applyFill="1" applyBorder="1" applyAlignment="1">
      <alignment vertical="center" wrapText="1"/>
    </xf>
    <xf numFmtId="165" fontId="62" fillId="6" borderId="68" xfId="77" applyNumberFormat="1" applyFont="1" applyFill="1" applyBorder="1" applyAlignment="1">
      <alignment horizontal="center" vertical="center" wrapText="1"/>
    </xf>
    <xf numFmtId="0" fontId="61" fillId="7" borderId="59" xfId="88" applyFont="1" applyFill="1" applyBorder="1" applyAlignment="1">
      <alignment horizontal="center" vertical="center" wrapText="1"/>
    </xf>
    <xf numFmtId="165" fontId="61" fillId="7" borderId="59" xfId="77" applyNumberFormat="1" applyFont="1" applyFill="1" applyBorder="1" applyAlignment="1">
      <alignment horizontal="center" vertical="center" wrapText="1"/>
    </xf>
    <xf numFmtId="165" fontId="67" fillId="7" borderId="59" xfId="77" applyNumberFormat="1" applyFont="1" applyFill="1" applyBorder="1" applyAlignment="1">
      <alignment horizontal="center" vertical="center" wrapText="1"/>
    </xf>
    <xf numFmtId="165" fontId="61" fillId="7" borderId="48" xfId="77" applyNumberFormat="1" applyFont="1" applyFill="1" applyBorder="1" applyAlignment="1">
      <alignment horizontal="center" vertical="center" wrapText="1"/>
    </xf>
    <xf numFmtId="167" fontId="61" fillId="7" borderId="73" xfId="77" applyNumberFormat="1" applyFont="1" applyFill="1" applyBorder="1" applyAlignment="1">
      <alignment vertical="center" wrapText="1"/>
    </xf>
    <xf numFmtId="165" fontId="61" fillId="7" borderId="74" xfId="77" applyNumberFormat="1" applyFont="1" applyFill="1" applyBorder="1" applyAlignment="1">
      <alignment horizontal="center" vertical="center" wrapText="1"/>
    </xf>
    <xf numFmtId="0" fontId="61" fillId="4" borderId="42" xfId="88" applyFont="1" applyBorder="1" applyAlignment="1">
      <alignment horizontal="center" vertical="center" wrapText="1"/>
    </xf>
    <xf numFmtId="165" fontId="61" fillId="4" borderId="42" xfId="77" applyNumberFormat="1" applyFont="1" applyFill="1" applyBorder="1" applyAlignment="1">
      <alignment horizontal="center" vertical="center" wrapText="1"/>
    </xf>
    <xf numFmtId="167" fontId="51" fillId="4" borderId="42" xfId="77" applyNumberFormat="1" applyFont="1" applyFill="1" applyBorder="1" applyAlignment="1">
      <alignment horizontal="right" vertical="center"/>
    </xf>
    <xf numFmtId="0" fontId="61" fillId="7" borderId="68" xfId="88" applyFont="1" applyFill="1" applyBorder="1" applyAlignment="1">
      <alignment horizontal="center" vertical="center" wrapText="1"/>
    </xf>
    <xf numFmtId="165" fontId="61" fillId="7" borderId="68" xfId="77" applyNumberFormat="1" applyFont="1" applyFill="1" applyBorder="1" applyAlignment="1">
      <alignment horizontal="center" vertical="center" wrapText="1"/>
    </xf>
    <xf numFmtId="165" fontId="67" fillId="7" borderId="68" xfId="77" applyNumberFormat="1" applyFont="1" applyFill="1" applyBorder="1" applyAlignment="1">
      <alignment horizontal="center" vertical="center" wrapText="1"/>
    </xf>
    <xf numFmtId="165" fontId="61" fillId="7" borderId="49" xfId="77" applyNumberFormat="1" applyFont="1" applyFill="1" applyBorder="1" applyAlignment="1">
      <alignment horizontal="center" vertical="center" wrapText="1"/>
    </xf>
    <xf numFmtId="167" fontId="51" fillId="7" borderId="64" xfId="77" applyNumberFormat="1" applyFont="1" applyFill="1" applyBorder="1" applyAlignment="1">
      <alignment horizontal="right" vertical="center"/>
    </xf>
    <xf numFmtId="43" fontId="23" fillId="4" borderId="1" xfId="77" applyFont="1" applyFill="1" applyBorder="1"/>
    <xf numFmtId="167" fontId="13" fillId="4" borderId="1" xfId="77" applyNumberFormat="1" applyFill="1" applyBorder="1"/>
    <xf numFmtId="165" fontId="0" fillId="4" borderId="1" xfId="77" applyNumberFormat="1" applyFont="1" applyFill="1" applyBorder="1"/>
    <xf numFmtId="3" fontId="13" fillId="4" borderId="1" xfId="77" applyNumberFormat="1" applyFill="1" applyBorder="1"/>
    <xf numFmtId="167" fontId="0" fillId="4" borderId="1" xfId="77" applyNumberFormat="1" applyFont="1"/>
    <xf numFmtId="0" fontId="69" fillId="10" borderId="65" xfId="0" applyFont="1" applyFill="1" applyBorder="1" applyAlignment="1">
      <alignment horizontal="center" vertical="center" wrapText="1"/>
    </xf>
    <xf numFmtId="0" fontId="69" fillId="10" borderId="66" xfId="0" applyFont="1" applyFill="1" applyBorder="1" applyAlignment="1">
      <alignment horizontal="center" vertical="center" wrapText="1"/>
    </xf>
    <xf numFmtId="0" fontId="58" fillId="0" borderId="67" xfId="0" applyFont="1" applyBorder="1" applyAlignment="1">
      <alignment horizontal="right" vertical="center"/>
    </xf>
    <xf numFmtId="0" fontId="69" fillId="10" borderId="67" xfId="0" applyFont="1" applyFill="1" applyBorder="1" applyAlignment="1">
      <alignment horizontal="center" vertical="center" wrapText="1"/>
    </xf>
    <xf numFmtId="0" fontId="69" fillId="10" borderId="68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left" vertical="center"/>
    </xf>
    <xf numFmtId="0" fontId="65" fillId="0" borderId="0" xfId="0" applyFont="1"/>
    <xf numFmtId="0" fontId="71" fillId="10" borderId="59" xfId="0" applyFont="1" applyFill="1" applyBorder="1" applyAlignment="1">
      <alignment horizontal="center" vertical="center" wrapText="1"/>
    </xf>
    <xf numFmtId="0" fontId="71" fillId="10" borderId="82" xfId="0" applyFont="1" applyFill="1" applyBorder="1" applyAlignment="1">
      <alignment horizontal="center" vertical="center" wrapText="1"/>
    </xf>
    <xf numFmtId="0" fontId="49" fillId="0" borderId="67" xfId="0" applyFont="1" applyBorder="1" applyAlignment="1">
      <alignment horizontal="center" vertical="center"/>
    </xf>
    <xf numFmtId="0" fontId="49" fillId="0" borderId="68" xfId="0" applyFont="1" applyBorder="1" applyAlignment="1">
      <alignment vertical="center"/>
    </xf>
    <xf numFmtId="165" fontId="70" fillId="0" borderId="68" xfId="78" applyNumberFormat="1" applyFont="1" applyBorder="1" applyAlignment="1">
      <alignment vertical="center"/>
    </xf>
    <xf numFmtId="165" fontId="64" fillId="0" borderId="68" xfId="78" applyNumberFormat="1" applyFont="1" applyBorder="1" applyAlignment="1">
      <alignment vertical="center"/>
    </xf>
    <xf numFmtId="0" fontId="69" fillId="10" borderId="68" xfId="0" applyFont="1" applyFill="1" applyBorder="1" applyAlignment="1">
      <alignment vertical="center" wrapText="1"/>
    </xf>
    <xf numFmtId="167" fontId="49" fillId="0" borderId="68" xfId="78" applyNumberFormat="1" applyFont="1" applyBorder="1" applyAlignment="1">
      <alignment horizontal="right" vertical="center"/>
    </xf>
    <xf numFmtId="0" fontId="71" fillId="10" borderId="87" xfId="0" applyFont="1" applyFill="1" applyBorder="1" applyAlignment="1">
      <alignment horizontal="center" vertical="center" wrapText="1"/>
    </xf>
    <xf numFmtId="0" fontId="71" fillId="10" borderId="88" xfId="0" applyFont="1" applyFill="1" applyBorder="1" applyAlignment="1">
      <alignment horizontal="center" vertical="center" wrapText="1"/>
    </xf>
    <xf numFmtId="3" fontId="71" fillId="10" borderId="88" xfId="0" applyNumberFormat="1" applyFont="1" applyFill="1" applyBorder="1" applyAlignment="1">
      <alignment horizontal="center" vertical="center" wrapText="1"/>
    </xf>
    <xf numFmtId="167" fontId="0" fillId="0" borderId="42" xfId="78" applyNumberFormat="1" applyFont="1" applyBorder="1"/>
    <xf numFmtId="167" fontId="49" fillId="0" borderId="49" xfId="78" applyNumberFormat="1" applyFont="1" applyBorder="1" applyAlignment="1">
      <alignment horizontal="right" vertical="center"/>
    </xf>
    <xf numFmtId="3" fontId="71" fillId="10" borderId="43" xfId="0" applyNumberFormat="1" applyFont="1" applyFill="1" applyBorder="1" applyAlignment="1">
      <alignment horizontal="center" vertical="center" wrapText="1"/>
    </xf>
    <xf numFmtId="0" fontId="56" fillId="10" borderId="77" xfId="0" applyFont="1" applyFill="1" applyBorder="1" applyAlignment="1">
      <alignment horizontal="center" vertical="center" wrapText="1"/>
    </xf>
    <xf numFmtId="0" fontId="56" fillId="10" borderId="80" xfId="0" applyFont="1" applyFill="1" applyBorder="1" applyAlignment="1">
      <alignment horizontal="center" vertical="center" wrapText="1"/>
    </xf>
    <xf numFmtId="0" fontId="56" fillId="10" borderId="81" xfId="0" applyFont="1" applyFill="1" applyBorder="1" applyAlignment="1">
      <alignment horizontal="center" vertical="center" wrapText="1"/>
    </xf>
    <xf numFmtId="0" fontId="57" fillId="0" borderId="67" xfId="0" applyFont="1" applyBorder="1" applyAlignment="1">
      <alignment vertical="center"/>
    </xf>
    <xf numFmtId="0" fontId="57" fillId="0" borderId="68" xfId="0" applyFont="1" applyBorder="1" applyAlignment="1">
      <alignment vertical="center"/>
    </xf>
    <xf numFmtId="3" fontId="57" fillId="0" borderId="68" xfId="0" applyNumberFormat="1" applyFont="1" applyBorder="1" applyAlignment="1">
      <alignment vertical="center"/>
    </xf>
    <xf numFmtId="0" fontId="56" fillId="10" borderId="83" xfId="0" applyFont="1" applyFill="1" applyBorder="1" applyAlignment="1">
      <alignment horizontal="center" vertical="center" wrapText="1"/>
    </xf>
    <xf numFmtId="0" fontId="56" fillId="10" borderId="84" xfId="0" applyFont="1" applyFill="1" applyBorder="1" applyAlignment="1">
      <alignment horizontal="center" vertical="center" wrapText="1"/>
    </xf>
    <xf numFmtId="3" fontId="56" fillId="10" borderId="84" xfId="0" applyNumberFormat="1" applyFont="1" applyFill="1" applyBorder="1" applyAlignment="1">
      <alignment horizontal="center" vertical="center" wrapText="1"/>
    </xf>
    <xf numFmtId="167" fontId="57" fillId="0" borderId="68" xfId="78" applyNumberFormat="1" applyFont="1" applyBorder="1" applyAlignment="1">
      <alignment vertical="center"/>
    </xf>
    <xf numFmtId="1" fontId="56" fillId="10" borderId="84" xfId="0" applyNumberFormat="1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center"/>
    </xf>
    <xf numFmtId="165" fontId="73" fillId="0" borderId="42" xfId="78" applyNumberFormat="1" applyFont="1" applyBorder="1" applyAlignment="1">
      <alignment vertical="center"/>
    </xf>
    <xf numFmtId="165" fontId="72" fillId="0" borderId="42" xfId="78" applyNumberFormat="1" applyFont="1" applyBorder="1" applyAlignment="1">
      <alignment vertical="center"/>
    </xf>
    <xf numFmtId="165" fontId="28" fillId="0" borderId="42" xfId="0" applyNumberFormat="1" applyFont="1" applyBorder="1"/>
    <xf numFmtId="165" fontId="38" fillId="0" borderId="42" xfId="78" applyNumberFormat="1" applyFont="1" applyBorder="1"/>
    <xf numFmtId="165" fontId="38" fillId="0" borderId="42" xfId="0" applyNumberFormat="1" applyFont="1" applyBorder="1"/>
    <xf numFmtId="0" fontId="43" fillId="0" borderId="0" xfId="0" applyFont="1" applyAlignment="1">
      <alignment vertical="center" wrapText="1"/>
    </xf>
    <xf numFmtId="0" fontId="15" fillId="4" borderId="42" xfId="0" applyFont="1" applyFill="1" applyBorder="1" applyAlignment="1">
      <alignment horizontal="left" vertical="center" wrapText="1"/>
    </xf>
    <xf numFmtId="165" fontId="74" fillId="0" borderId="42" xfId="78" applyNumberFormat="1" applyFont="1" applyBorder="1" applyAlignment="1">
      <alignment vertical="center"/>
    </xf>
    <xf numFmtId="165" fontId="68" fillId="0" borderId="42" xfId="78" applyNumberFormat="1" applyFont="1" applyBorder="1"/>
    <xf numFmtId="0" fontId="43" fillId="0" borderId="42" xfId="0" applyFont="1" applyBorder="1" applyAlignment="1">
      <alignment vertical="center" wrapText="1"/>
    </xf>
    <xf numFmtId="0" fontId="28" fillId="0" borderId="42" xfId="0" applyFont="1" applyBorder="1" applyAlignment="1">
      <alignment wrapText="1"/>
    </xf>
    <xf numFmtId="0" fontId="9" fillId="4" borderId="1" xfId="0" applyFont="1" applyFill="1" applyBorder="1" applyAlignment="1">
      <alignment horizontal="left" vertical="top"/>
    </xf>
    <xf numFmtId="0" fontId="19" fillId="4" borderId="1" xfId="0" applyFont="1" applyFill="1" applyBorder="1" applyAlignment="1" applyProtection="1">
      <alignment wrapText="1"/>
      <protection locked="0"/>
    </xf>
    <xf numFmtId="165" fontId="24" fillId="4" borderId="1" xfId="78" applyNumberFormat="1" applyFont="1" applyFill="1" applyBorder="1" applyAlignment="1" applyProtection="1">
      <alignment wrapText="1"/>
      <protection locked="0"/>
    </xf>
    <xf numFmtId="0" fontId="5" fillId="3" borderId="50" xfId="0" applyFont="1" applyFill="1" applyBorder="1" applyAlignment="1">
      <alignment horizontal="left" vertical="center"/>
    </xf>
    <xf numFmtId="0" fontId="5" fillId="3" borderId="5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165" fontId="18" fillId="4" borderId="17" xfId="78" applyNumberFormat="1" applyFont="1" applyFill="1" applyBorder="1" applyAlignment="1" applyProtection="1">
      <alignment horizontal="center" vertical="center"/>
    </xf>
    <xf numFmtId="0" fontId="14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165" fontId="24" fillId="2" borderId="32" xfId="78" applyNumberFormat="1" applyFont="1" applyFill="1" applyBorder="1" applyAlignment="1" applyProtection="1">
      <alignment horizontal="right" vertical="center"/>
    </xf>
    <xf numFmtId="3" fontId="9" fillId="2" borderId="46" xfId="0" applyNumberFormat="1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3" fontId="9" fillId="5" borderId="32" xfId="0" applyNumberFormat="1" applyFont="1" applyFill="1" applyBorder="1" applyAlignment="1">
      <alignment horizontal="right" vertical="center"/>
    </xf>
    <xf numFmtId="165" fontId="24" fillId="5" borderId="32" xfId="78" applyNumberFormat="1" applyFont="1" applyFill="1" applyBorder="1" applyAlignment="1" applyProtection="1">
      <alignment horizontal="right" vertical="center"/>
    </xf>
    <xf numFmtId="4" fontId="10" fillId="2" borderId="46" xfId="0" applyNumberFormat="1" applyFont="1" applyFill="1" applyBorder="1" applyAlignment="1">
      <alignment horizontal="right" vertical="center"/>
    </xf>
    <xf numFmtId="0" fontId="9" fillId="2" borderId="55" xfId="0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left" vertical="center" wrapText="1"/>
    </xf>
    <xf numFmtId="4" fontId="16" fillId="2" borderId="56" xfId="0" applyNumberFormat="1" applyFont="1" applyFill="1" applyBorder="1" applyAlignment="1">
      <alignment horizontal="right" vertical="center"/>
    </xf>
    <xf numFmtId="165" fontId="24" fillId="4" borderId="1" xfId="78" applyNumberFormat="1" applyFont="1" applyFill="1" applyBorder="1" applyAlignment="1" applyProtection="1">
      <alignment horizontal="left" vertical="center"/>
    </xf>
    <xf numFmtId="0" fontId="19" fillId="0" borderId="0" xfId="0" applyFont="1"/>
    <xf numFmtId="165" fontId="24" fillId="0" borderId="0" xfId="78" applyNumberFormat="1" applyFont="1"/>
    <xf numFmtId="0" fontId="9" fillId="4" borderId="1" xfId="11" applyFont="1" applyAlignment="1">
      <alignment horizontal="left" vertical="top"/>
    </xf>
    <xf numFmtId="0" fontId="19" fillId="4" borderId="1" xfId="11" applyFont="1" applyAlignment="1" applyProtection="1">
      <alignment wrapText="1"/>
      <protection locked="0"/>
    </xf>
    <xf numFmtId="0" fontId="5" fillId="3" borderId="33" xfId="0" applyFont="1" applyFill="1" applyBorder="1" applyAlignment="1">
      <alignment horizontal="left" vertical="center"/>
    </xf>
    <xf numFmtId="0" fontId="14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3" fontId="29" fillId="5" borderId="42" xfId="0" applyNumberFormat="1" applyFont="1" applyFill="1" applyBorder="1"/>
    <xf numFmtId="165" fontId="24" fillId="5" borderId="42" xfId="0" applyNumberFormat="1" applyFont="1" applyFill="1" applyBorder="1"/>
    <xf numFmtId="3" fontId="27" fillId="5" borderId="64" xfId="93" applyNumberFormat="1" applyFont="1" applyFill="1" applyBorder="1"/>
    <xf numFmtId="3" fontId="9" fillId="2" borderId="6" xfId="0" applyNumberFormat="1" applyFont="1" applyFill="1" applyBorder="1" applyAlignment="1">
      <alignment horizontal="right" vertical="center"/>
    </xf>
    <xf numFmtId="165" fontId="27" fillId="5" borderId="42" xfId="94" applyNumberFormat="1" applyFont="1" applyFill="1" applyBorder="1"/>
    <xf numFmtId="165" fontId="27" fillId="4" borderId="32" xfId="77" applyNumberFormat="1" applyFont="1" applyFill="1" applyBorder="1" applyAlignment="1" applyProtection="1">
      <alignment horizontal="right" vertical="center"/>
    </xf>
    <xf numFmtId="3" fontId="16" fillId="2" borderId="32" xfId="0" applyNumberFormat="1" applyFont="1" applyFill="1" applyBorder="1" applyAlignment="1">
      <alignment horizontal="right" vertical="center"/>
    </xf>
    <xf numFmtId="4" fontId="40" fillId="2" borderId="32" xfId="0" applyNumberFormat="1" applyFont="1" applyFill="1" applyBorder="1" applyAlignment="1">
      <alignment horizontal="right" vertical="center"/>
    </xf>
    <xf numFmtId="4" fontId="78" fillId="2" borderId="32" xfId="0" applyNumberFormat="1" applyFont="1" applyFill="1" applyBorder="1" applyAlignment="1">
      <alignment horizontal="right" vertical="center"/>
    </xf>
    <xf numFmtId="0" fontId="14" fillId="4" borderId="30" xfId="0" applyFont="1" applyFill="1" applyBorder="1" applyAlignment="1">
      <alignment horizontal="center" vertical="center"/>
    </xf>
    <xf numFmtId="4" fontId="75" fillId="0" borderId="0" xfId="0" applyNumberFormat="1" applyFont="1"/>
    <xf numFmtId="0" fontId="31" fillId="4" borderId="1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left" vertical="center"/>
    </xf>
    <xf numFmtId="3" fontId="9" fillId="4" borderId="32" xfId="0" applyNumberFormat="1" applyFont="1" applyFill="1" applyBorder="1" applyAlignment="1">
      <alignment horizontal="right" vertical="center"/>
    </xf>
    <xf numFmtId="3" fontId="29" fillId="4" borderId="32" xfId="0" applyNumberFormat="1" applyFont="1" applyFill="1" applyBorder="1" applyAlignment="1">
      <alignment horizontal="right" vertical="center"/>
    </xf>
    <xf numFmtId="3" fontId="9" fillId="4" borderId="6" xfId="0" applyNumberFormat="1" applyFont="1" applyFill="1" applyBorder="1" applyAlignment="1">
      <alignment horizontal="right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/>
    </xf>
    <xf numFmtId="3" fontId="10" fillId="4" borderId="32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30" fillId="4" borderId="32" xfId="0" applyNumberFormat="1" applyFont="1" applyFill="1" applyBorder="1" applyAlignment="1">
      <alignment horizontal="right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left" vertical="center"/>
    </xf>
    <xf numFmtId="3" fontId="5" fillId="4" borderId="32" xfId="0" applyNumberFormat="1" applyFont="1" applyFill="1" applyBorder="1" applyAlignment="1">
      <alignment horizontal="right" vertical="center"/>
    </xf>
    <xf numFmtId="3" fontId="31" fillId="4" borderId="27" xfId="0" applyNumberFormat="1" applyFont="1" applyFill="1" applyBorder="1" applyAlignment="1">
      <alignment horizontal="center" vertical="center"/>
    </xf>
    <xf numFmtId="165" fontId="31" fillId="4" borderId="17" xfId="77" applyNumberFormat="1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>
      <alignment horizontal="left" vertical="center" wrapText="1"/>
    </xf>
    <xf numFmtId="3" fontId="5" fillId="4" borderId="6" xfId="0" applyNumberFormat="1" applyFont="1" applyFill="1" applyBorder="1" applyAlignment="1">
      <alignment horizontal="right" vertical="center"/>
    </xf>
    <xf numFmtId="0" fontId="29" fillId="4" borderId="32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center" vertical="center"/>
    </xf>
    <xf numFmtId="165" fontId="9" fillId="4" borderId="32" xfId="77" applyNumberFormat="1" applyFont="1" applyFill="1" applyBorder="1" applyAlignment="1" applyProtection="1">
      <alignment horizontal="right" vertical="center"/>
    </xf>
    <xf numFmtId="0" fontId="10" fillId="4" borderId="32" xfId="0" applyFont="1" applyFill="1" applyBorder="1" applyAlignment="1">
      <alignment horizontal="left" vertical="center" wrapText="1"/>
    </xf>
    <xf numFmtId="165" fontId="10" fillId="4" borderId="32" xfId="77" applyNumberFormat="1" applyFont="1" applyFill="1" applyBorder="1" applyAlignment="1" applyProtection="1">
      <alignment horizontal="right" vertical="center"/>
    </xf>
    <xf numFmtId="0" fontId="16" fillId="4" borderId="32" xfId="0" applyFont="1" applyFill="1" applyBorder="1" applyAlignment="1">
      <alignment horizontal="left" vertical="center" wrapText="1"/>
    </xf>
    <xf numFmtId="3" fontId="16" fillId="4" borderId="32" xfId="0" applyNumberFormat="1" applyFont="1" applyFill="1" applyBorder="1" applyAlignment="1">
      <alignment horizontal="right" vertical="center"/>
    </xf>
    <xf numFmtId="43" fontId="26" fillId="4" borderId="1" xfId="77" applyFont="1" applyFill="1" applyBorder="1" applyAlignment="1" applyProtection="1">
      <alignment wrapText="1"/>
      <protection locked="0"/>
    </xf>
    <xf numFmtId="165" fontId="26" fillId="4" borderId="1" xfId="0" applyNumberFormat="1" applyFont="1" applyFill="1" applyBorder="1" applyAlignment="1" applyProtection="1">
      <alignment wrapText="1"/>
      <protection locked="0"/>
    </xf>
    <xf numFmtId="165" fontId="79" fillId="4" borderId="1" xfId="77" applyNumberFormat="1" applyFont="1" applyFill="1" applyBorder="1" applyAlignment="1" applyProtection="1">
      <alignment wrapText="1"/>
      <protection locked="0"/>
    </xf>
    <xf numFmtId="3" fontId="80" fillId="4" borderId="1" xfId="0" applyNumberFormat="1" applyFont="1" applyFill="1" applyBorder="1" applyAlignment="1" applyProtection="1">
      <alignment wrapText="1"/>
      <protection locked="0"/>
    </xf>
    <xf numFmtId="3" fontId="26" fillId="4" borderId="1" xfId="0" applyNumberFormat="1" applyFont="1" applyFill="1" applyBorder="1" applyAlignment="1" applyProtection="1">
      <alignment wrapText="1"/>
      <protection locked="0"/>
    </xf>
    <xf numFmtId="3" fontId="26" fillId="4" borderId="0" xfId="0" applyNumberFormat="1" applyFont="1" applyFill="1"/>
    <xf numFmtId="0" fontId="54" fillId="10" borderId="72" xfId="0" applyFont="1" applyFill="1" applyBorder="1" applyAlignment="1">
      <alignment vertical="center" wrapText="1"/>
    </xf>
    <xf numFmtId="0" fontId="69" fillId="10" borderId="69" xfId="0" applyFont="1" applyFill="1" applyBorder="1" applyAlignment="1">
      <alignment vertical="center" wrapText="1"/>
    </xf>
    <xf numFmtId="0" fontId="69" fillId="10" borderId="80" xfId="0" applyFont="1" applyFill="1" applyBorder="1" applyAlignment="1">
      <alignment horizontal="center" vertical="center" wrapText="1"/>
    </xf>
    <xf numFmtId="0" fontId="41" fillId="10" borderId="67" xfId="0" applyFont="1" applyFill="1" applyBorder="1" applyAlignment="1">
      <alignment vertical="center" wrapText="1"/>
    </xf>
    <xf numFmtId="0" fontId="69" fillId="10" borderId="84" xfId="0" applyFont="1" applyFill="1" applyBorder="1" applyAlignment="1">
      <alignment horizontal="center" vertical="center" wrapText="1"/>
    </xf>
    <xf numFmtId="3" fontId="69" fillId="10" borderId="84" xfId="0" applyNumberFormat="1" applyFont="1" applyFill="1" applyBorder="1" applyAlignment="1">
      <alignment horizontal="center" vertical="center" wrapText="1"/>
    </xf>
    <xf numFmtId="9" fontId="81" fillId="7" borderId="68" xfId="0" applyNumberFormat="1" applyFont="1" applyFill="1" applyBorder="1" applyAlignment="1">
      <alignment horizontal="center" vertical="center"/>
    </xf>
    <xf numFmtId="0" fontId="58" fillId="0" borderId="67" xfId="0" applyFont="1" applyBorder="1" applyAlignment="1">
      <alignment horizontal="center" vertical="center"/>
    </xf>
    <xf numFmtId="0" fontId="58" fillId="0" borderId="68" xfId="0" applyFont="1" applyBorder="1" applyAlignment="1">
      <alignment horizontal="center" vertical="center"/>
    </xf>
    <xf numFmtId="9" fontId="58" fillId="0" borderId="68" xfId="0" applyNumberFormat="1" applyFont="1" applyBorder="1" applyAlignment="1">
      <alignment horizontal="center" vertical="center"/>
    </xf>
    <xf numFmtId="165" fontId="56" fillId="10" borderId="84" xfId="78" applyNumberFormat="1" applyFont="1" applyFill="1" applyBorder="1" applyAlignment="1">
      <alignment horizontal="center" vertical="center" wrapText="1"/>
    </xf>
    <xf numFmtId="1" fontId="46" fillId="2" borderId="32" xfId="85" applyNumberFormat="1" applyFont="1" applyFill="1" applyBorder="1" applyAlignment="1" applyProtection="1">
      <alignment horizontal="right" vertical="center"/>
    </xf>
    <xf numFmtId="165" fontId="46" fillId="2" borderId="32" xfId="85" applyNumberFormat="1" applyFont="1" applyFill="1" applyBorder="1" applyAlignment="1" applyProtection="1">
      <alignment horizontal="right" vertical="center"/>
    </xf>
    <xf numFmtId="165" fontId="46" fillId="2" borderId="32" xfId="77" applyNumberFormat="1" applyFont="1" applyFill="1" applyBorder="1" applyAlignment="1" applyProtection="1">
      <alignment horizontal="right" vertical="center"/>
    </xf>
    <xf numFmtId="165" fontId="44" fillId="2" borderId="6" xfId="77" applyNumberFormat="1" applyFont="1" applyFill="1" applyBorder="1" applyAlignment="1" applyProtection="1">
      <alignment horizontal="right" vertical="center"/>
    </xf>
    <xf numFmtId="165" fontId="47" fillId="2" borderId="32" xfId="77" applyNumberFormat="1" applyFont="1" applyFill="1" applyBorder="1" applyAlignment="1" applyProtection="1">
      <alignment horizontal="right" vertical="center"/>
    </xf>
    <xf numFmtId="9" fontId="57" fillId="4" borderId="1" xfId="85" applyFont="1"/>
    <xf numFmtId="165" fontId="83" fillId="2" borderId="32" xfId="77" applyNumberFormat="1" applyFont="1" applyFill="1" applyBorder="1" applyAlignment="1" applyProtection="1">
      <alignment horizontal="right" vertical="center"/>
    </xf>
    <xf numFmtId="9" fontId="45" fillId="4" borderId="30" xfId="85" applyFont="1" applyFill="1" applyBorder="1" applyAlignment="1" applyProtection="1">
      <alignment horizontal="center" vertical="center"/>
    </xf>
    <xf numFmtId="9" fontId="45" fillId="4" borderId="20" xfId="85" applyFont="1" applyFill="1" applyBorder="1" applyAlignment="1" applyProtection="1">
      <alignment horizontal="center" vertical="center"/>
    </xf>
    <xf numFmtId="165" fontId="46" fillId="2" borderId="6" xfId="77" applyNumberFormat="1" applyFont="1" applyFill="1" applyBorder="1" applyAlignment="1" applyProtection="1">
      <alignment horizontal="right" vertical="center"/>
    </xf>
    <xf numFmtId="165" fontId="44" fillId="2" borderId="32" xfId="77" applyNumberFormat="1" applyFont="1" applyFill="1" applyBorder="1" applyAlignment="1" applyProtection="1">
      <alignment horizontal="right" vertical="center"/>
    </xf>
    <xf numFmtId="165" fontId="47" fillId="2" borderId="6" xfId="77" applyNumberFormat="1" applyFont="1" applyFill="1" applyBorder="1" applyAlignment="1" applyProtection="1">
      <alignment horizontal="right" vertical="center"/>
    </xf>
    <xf numFmtId="165" fontId="84" fillId="2" borderId="32" xfId="77" applyNumberFormat="1" applyFont="1" applyFill="1" applyBorder="1" applyAlignment="1" applyProtection="1">
      <alignment horizontal="right" vertical="center"/>
    </xf>
    <xf numFmtId="165" fontId="84" fillId="2" borderId="6" xfId="77" applyNumberFormat="1" applyFont="1" applyFill="1" applyBorder="1" applyAlignment="1" applyProtection="1">
      <alignment horizontal="right" vertical="center"/>
    </xf>
    <xf numFmtId="9" fontId="22" fillId="0" borderId="0" xfId="91" applyFont="1"/>
    <xf numFmtId="0" fontId="44" fillId="3" borderId="33" xfId="112" applyFont="1" applyFill="1" applyBorder="1" applyAlignment="1">
      <alignment horizontal="left" vertical="center"/>
    </xf>
    <xf numFmtId="0" fontId="44" fillId="3" borderId="7" xfId="112" applyFont="1" applyFill="1" applyBorder="1" applyAlignment="1">
      <alignment horizontal="center" vertical="center" wrapText="1"/>
    </xf>
    <xf numFmtId="0" fontId="44" fillId="3" borderId="9" xfId="112" applyFont="1" applyFill="1" applyBorder="1" applyAlignment="1">
      <alignment horizontal="center" vertical="center" wrapText="1"/>
    </xf>
    <xf numFmtId="0" fontId="44" fillId="3" borderId="10" xfId="112" applyFont="1" applyFill="1" applyBorder="1" applyAlignment="1">
      <alignment horizontal="center" vertical="center" wrapText="1"/>
    </xf>
    <xf numFmtId="0" fontId="44" fillId="3" borderId="11" xfId="112" applyFont="1" applyFill="1" applyBorder="1" applyAlignment="1">
      <alignment horizontal="center" vertical="center" wrapText="1"/>
    </xf>
    <xf numFmtId="0" fontId="44" fillId="3" borderId="12" xfId="112" applyFont="1" applyFill="1" applyBorder="1" applyAlignment="1">
      <alignment horizontal="center" vertical="center" wrapText="1"/>
    </xf>
    <xf numFmtId="0" fontId="44" fillId="3" borderId="13" xfId="112" applyFont="1" applyFill="1" applyBorder="1" applyAlignment="1">
      <alignment horizontal="center" vertical="center" wrapText="1"/>
    </xf>
    <xf numFmtId="0" fontId="44" fillId="3" borderId="14" xfId="112" applyFont="1" applyFill="1" applyBorder="1" applyAlignment="1">
      <alignment horizontal="center" vertical="center"/>
    </xf>
    <xf numFmtId="0" fontId="44" fillId="3" borderId="15" xfId="112" applyFont="1" applyFill="1" applyBorder="1" applyAlignment="1">
      <alignment horizontal="center" vertical="center"/>
    </xf>
    <xf numFmtId="0" fontId="45" fillId="4" borderId="17" xfId="112" applyFont="1" applyBorder="1" applyAlignment="1">
      <alignment horizontal="center" vertical="center"/>
    </xf>
    <xf numFmtId="0" fontId="45" fillId="4" borderId="18" xfId="112" applyFont="1" applyBorder="1" applyAlignment="1">
      <alignment horizontal="center" vertical="center"/>
    </xf>
    <xf numFmtId="0" fontId="45" fillId="4" borderId="19" xfId="112" applyFont="1" applyBorder="1" applyAlignment="1">
      <alignment horizontal="center" vertical="center"/>
    </xf>
    <xf numFmtId="0" fontId="45" fillId="4" borderId="20" xfId="112" applyFont="1" applyBorder="1" applyAlignment="1">
      <alignment horizontal="center" vertical="center"/>
    </xf>
    <xf numFmtId="0" fontId="82" fillId="4" borderId="21" xfId="112" applyFont="1" applyBorder="1" applyAlignment="1">
      <alignment horizontal="center" vertical="center"/>
    </xf>
    <xf numFmtId="0" fontId="82" fillId="4" borderId="22" xfId="112" applyFont="1" applyBorder="1" applyAlignment="1">
      <alignment horizontal="center" vertical="center"/>
    </xf>
    <xf numFmtId="3" fontId="45" fillId="4" borderId="17" xfId="112" applyNumberFormat="1" applyFont="1" applyBorder="1" applyAlignment="1">
      <alignment horizontal="center" vertical="center"/>
    </xf>
    <xf numFmtId="0" fontId="45" fillId="4" borderId="23" xfId="112" applyFont="1" applyBorder="1" applyAlignment="1">
      <alignment horizontal="center" vertical="center"/>
    </xf>
    <xf numFmtId="0" fontId="46" fillId="2" borderId="31" xfId="112" applyFont="1" applyFill="1" applyBorder="1" applyAlignment="1">
      <alignment horizontal="center" vertical="center"/>
    </xf>
    <xf numFmtId="0" fontId="46" fillId="2" borderId="32" xfId="112" applyFont="1" applyFill="1" applyBorder="1" applyAlignment="1">
      <alignment horizontal="left" vertical="center"/>
    </xf>
    <xf numFmtId="3" fontId="46" fillId="2" borderId="32" xfId="112" applyNumberFormat="1" applyFont="1" applyFill="1" applyBorder="1" applyAlignment="1">
      <alignment horizontal="right" vertical="center"/>
    </xf>
    <xf numFmtId="0" fontId="22" fillId="4" borderId="1" xfId="112" applyFont="1"/>
    <xf numFmtId="1" fontId="46" fillId="2" borderId="32" xfId="112" applyNumberFormat="1" applyFont="1" applyFill="1" applyBorder="1" applyAlignment="1">
      <alignment horizontal="right" vertical="center"/>
    </xf>
    <xf numFmtId="0" fontId="47" fillId="2" borderId="31" xfId="112" applyFont="1" applyFill="1" applyBorder="1" applyAlignment="1">
      <alignment horizontal="center" vertical="center"/>
    </xf>
    <xf numFmtId="0" fontId="47" fillId="2" borderId="32" xfId="112" applyFont="1" applyFill="1" applyBorder="1" applyAlignment="1">
      <alignment horizontal="left" vertical="center"/>
    </xf>
    <xf numFmtId="3" fontId="47" fillId="2" borderId="32" xfId="112" applyNumberFormat="1" applyFont="1" applyFill="1" applyBorder="1" applyAlignment="1">
      <alignment horizontal="right" vertical="center"/>
    </xf>
    <xf numFmtId="0" fontId="44" fillId="2" borderId="31" xfId="112" applyFont="1" applyFill="1" applyBorder="1" applyAlignment="1">
      <alignment horizontal="center" vertical="center"/>
    </xf>
    <xf numFmtId="0" fontId="83" fillId="2" borderId="32" xfId="112" applyFont="1" applyFill="1" applyBorder="1" applyAlignment="1">
      <alignment horizontal="left" vertical="center"/>
    </xf>
    <xf numFmtId="3" fontId="83" fillId="2" borderId="32" xfId="112" applyNumberFormat="1" applyFont="1" applyFill="1" applyBorder="1" applyAlignment="1">
      <alignment horizontal="right" vertical="center"/>
    </xf>
    <xf numFmtId="0" fontId="44" fillId="2" borderId="32" xfId="112" applyFont="1" applyFill="1" applyBorder="1" applyAlignment="1">
      <alignment horizontal="left" vertical="center"/>
    </xf>
    <xf numFmtId="3" fontId="44" fillId="2" borderId="32" xfId="112" applyNumberFormat="1" applyFont="1" applyFill="1" applyBorder="1" applyAlignment="1">
      <alignment horizontal="right" vertical="center"/>
    </xf>
    <xf numFmtId="3" fontId="45" fillId="4" borderId="27" xfId="112" applyNumberFormat="1" applyFont="1" applyBorder="1" applyAlignment="1">
      <alignment horizontal="center" vertical="center"/>
    </xf>
    <xf numFmtId="0" fontId="45" fillId="4" borderId="28" xfId="112" applyFont="1" applyBorder="1" applyAlignment="1">
      <alignment horizontal="center" vertical="center"/>
    </xf>
    <xf numFmtId="0" fontId="45" fillId="4" borderId="27" xfId="112" applyFont="1" applyBorder="1" applyAlignment="1">
      <alignment horizontal="center" vertical="center"/>
    </xf>
    <xf numFmtId="0" fontId="45" fillId="4" borderId="29" xfId="112" applyFont="1" applyBorder="1" applyAlignment="1">
      <alignment horizontal="center" vertical="center"/>
    </xf>
    <xf numFmtId="0" fontId="44" fillId="2" borderId="32" xfId="112" applyFont="1" applyFill="1" applyBorder="1" applyAlignment="1">
      <alignment horizontal="left" vertical="center" wrapText="1"/>
    </xf>
    <xf numFmtId="0" fontId="46" fillId="2" borderId="32" xfId="112" applyFont="1" applyFill="1" applyBorder="1" applyAlignment="1">
      <alignment horizontal="left" vertical="center" wrapText="1"/>
    </xf>
    <xf numFmtId="3" fontId="46" fillId="2" borderId="6" xfId="112" applyNumberFormat="1" applyFont="1" applyFill="1" applyBorder="1" applyAlignment="1">
      <alignment horizontal="right" vertical="center"/>
    </xf>
    <xf numFmtId="0" fontId="47" fillId="2" borderId="32" xfId="112" applyFont="1" applyFill="1" applyBorder="1" applyAlignment="1">
      <alignment horizontal="left" vertical="center" wrapText="1"/>
    </xf>
    <xf numFmtId="0" fontId="84" fillId="2" borderId="32" xfId="112" applyFont="1" applyFill="1" applyBorder="1" applyAlignment="1">
      <alignment horizontal="left" vertical="center" wrapText="1"/>
    </xf>
    <xf numFmtId="3" fontId="84" fillId="2" borderId="32" xfId="112" applyNumberFormat="1" applyFont="1" applyFill="1" applyBorder="1" applyAlignment="1">
      <alignment horizontal="right" vertical="center"/>
    </xf>
    <xf numFmtId="165" fontId="6" fillId="4" borderId="17" xfId="77" applyNumberFormat="1" applyFont="1" applyFill="1" applyBorder="1" applyAlignment="1" applyProtection="1">
      <alignment horizontal="center" vertical="center"/>
    </xf>
    <xf numFmtId="165" fontId="6" fillId="4" borderId="18" xfId="77" applyNumberFormat="1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165" fontId="6" fillId="4" borderId="23" xfId="77" applyNumberFormat="1" applyFont="1" applyFill="1" applyBorder="1" applyAlignment="1" applyProtection="1">
      <alignment horizontal="center" vertical="center"/>
    </xf>
    <xf numFmtId="165" fontId="33" fillId="4" borderId="1" xfId="77" applyNumberFormat="1" applyFont="1" applyAlignment="1">
      <alignment wrapText="1"/>
    </xf>
    <xf numFmtId="165" fontId="0" fillId="4" borderId="1" xfId="77" applyNumberFormat="1" applyFont="1" applyAlignment="1">
      <alignment wrapText="1"/>
    </xf>
    <xf numFmtId="165" fontId="33" fillId="4" borderId="1" xfId="77" applyNumberFormat="1" applyFont="1"/>
    <xf numFmtId="165" fontId="31" fillId="4" borderId="27" xfId="77" applyNumberFormat="1" applyFont="1" applyFill="1" applyBorder="1" applyAlignment="1" applyProtection="1">
      <alignment horizontal="center" vertical="center"/>
    </xf>
    <xf numFmtId="165" fontId="31" fillId="4" borderId="28" xfId="77" applyNumberFormat="1" applyFont="1" applyFill="1" applyBorder="1" applyAlignment="1" applyProtection="1">
      <alignment horizontal="center" vertical="center"/>
    </xf>
    <xf numFmtId="165" fontId="6" fillId="4" borderId="28" xfId="77" applyNumberFormat="1" applyFont="1" applyFill="1" applyBorder="1" applyAlignment="1" applyProtection="1">
      <alignment horizontal="center" vertical="center"/>
    </xf>
    <xf numFmtId="165" fontId="6" fillId="4" borderId="27" xfId="77" applyNumberFormat="1" applyFont="1" applyFill="1" applyBorder="1" applyAlignment="1" applyProtection="1">
      <alignment horizontal="center" vertical="center"/>
    </xf>
    <xf numFmtId="165" fontId="6" fillId="4" borderId="29" xfId="77" applyNumberFormat="1" applyFont="1" applyFill="1" applyBorder="1" applyAlignment="1" applyProtection="1">
      <alignment horizontal="center" vertical="center"/>
    </xf>
    <xf numFmtId="165" fontId="31" fillId="4" borderId="18" xfId="77" applyNumberFormat="1" applyFont="1" applyFill="1" applyBorder="1" applyAlignment="1" applyProtection="1">
      <alignment horizontal="center" vertical="center"/>
    </xf>
    <xf numFmtId="0" fontId="32" fillId="4" borderId="1" xfId="10" applyFont="1" applyAlignment="1" applyProtection="1">
      <alignment wrapText="1"/>
      <protection locked="0"/>
    </xf>
    <xf numFmtId="165" fontId="28" fillId="4" borderId="1" xfId="77" applyNumberFormat="1" applyFont="1"/>
    <xf numFmtId="43" fontId="0" fillId="4" borderId="1" xfId="77" applyFont="1"/>
    <xf numFmtId="0" fontId="20" fillId="4" borderId="1" xfId="10" applyFont="1" applyAlignment="1">
      <alignment horizontal="left" vertical="top"/>
    </xf>
    <xf numFmtId="0" fontId="22" fillId="4" borderId="1" xfId="10" applyFont="1" applyAlignment="1" applyProtection="1">
      <alignment wrapText="1"/>
      <protection locked="0"/>
    </xf>
    <xf numFmtId="0" fontId="21" fillId="3" borderId="33" xfId="0" applyFont="1" applyFill="1" applyBorder="1" applyAlignment="1">
      <alignment horizontal="left" vertical="center"/>
    </xf>
    <xf numFmtId="165" fontId="21" fillId="3" borderId="36" xfId="77" applyNumberFormat="1" applyFont="1" applyFill="1" applyBorder="1" applyAlignment="1" applyProtection="1">
      <alignment horizontal="right" vertical="center"/>
    </xf>
    <xf numFmtId="165" fontId="21" fillId="3" borderId="9" xfId="77" applyNumberFormat="1" applyFont="1" applyFill="1" applyBorder="1" applyAlignment="1" applyProtection="1">
      <alignment horizontal="center" vertical="center" wrapText="1"/>
    </xf>
    <xf numFmtId="165" fontId="21" fillId="3" borderId="10" xfId="77" applyNumberFormat="1" applyFont="1" applyFill="1" applyBorder="1" applyAlignment="1" applyProtection="1">
      <alignment horizontal="center" vertical="center" wrapText="1"/>
    </xf>
    <xf numFmtId="165" fontId="21" fillId="3" borderId="11" xfId="77" applyNumberFormat="1" applyFont="1" applyFill="1" applyBorder="1" applyAlignment="1" applyProtection="1">
      <alignment horizontal="center" vertical="center" wrapText="1"/>
    </xf>
    <xf numFmtId="165" fontId="21" fillId="3" borderId="12" xfId="77" applyNumberFormat="1" applyFont="1" applyFill="1" applyBorder="1" applyAlignment="1" applyProtection="1">
      <alignment horizontal="center" vertical="center" wrapText="1"/>
    </xf>
    <xf numFmtId="165" fontId="21" fillId="3" borderId="13" xfId="77" applyNumberFormat="1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165" fontId="39" fillId="2" borderId="32" xfId="77" applyNumberFormat="1" applyFont="1" applyFill="1" applyBorder="1" applyAlignment="1" applyProtection="1">
      <alignment horizontal="right" vertical="center"/>
    </xf>
    <xf numFmtId="0" fontId="39" fillId="2" borderId="32" xfId="0" applyFont="1" applyFill="1" applyBorder="1" applyAlignment="1">
      <alignment horizontal="left" vertical="center"/>
    </xf>
    <xf numFmtId="165" fontId="39" fillId="2" borderId="24" xfId="77" applyNumberFormat="1" applyFont="1" applyFill="1" applyBorder="1" applyAlignment="1" applyProtection="1">
      <alignment horizontal="right" vertical="center"/>
    </xf>
    <xf numFmtId="165" fontId="17" fillId="2" borderId="25" xfId="77" applyNumberFormat="1" applyFont="1" applyFill="1" applyBorder="1" applyAlignment="1" applyProtection="1">
      <alignment horizontal="right" vertical="center"/>
    </xf>
    <xf numFmtId="165" fontId="42" fillId="2" borderId="25" xfId="77" applyNumberFormat="1" applyFont="1" applyFill="1" applyBorder="1" applyAlignment="1" applyProtection="1">
      <alignment horizontal="right" vertical="center"/>
    </xf>
    <xf numFmtId="0" fontId="17" fillId="2" borderId="32" xfId="0" applyFont="1" applyFill="1" applyBorder="1" applyAlignment="1">
      <alignment horizontal="left" vertical="center"/>
    </xf>
    <xf numFmtId="165" fontId="17" fillId="2" borderId="24" xfId="77" applyNumberFormat="1" applyFont="1" applyFill="1" applyBorder="1" applyAlignment="1" applyProtection="1">
      <alignment horizontal="right" vertical="center"/>
    </xf>
    <xf numFmtId="165" fontId="17" fillId="2" borderId="32" xfId="77" applyNumberFormat="1" applyFont="1" applyFill="1" applyBorder="1" applyAlignment="1" applyProtection="1">
      <alignment horizontal="right" vertical="center"/>
    </xf>
    <xf numFmtId="0" fontId="37" fillId="7" borderId="32" xfId="0" applyFont="1" applyFill="1" applyBorder="1" applyAlignment="1">
      <alignment horizontal="left" vertical="center"/>
    </xf>
    <xf numFmtId="165" fontId="31" fillId="7" borderId="32" xfId="77" applyNumberFormat="1" applyFont="1" applyFill="1" applyBorder="1" applyAlignment="1" applyProtection="1">
      <alignment horizontal="right" vertical="center"/>
    </xf>
    <xf numFmtId="165" fontId="37" fillId="7" borderId="24" xfId="77" applyNumberFormat="1" applyFont="1" applyFill="1" applyBorder="1" applyAlignment="1" applyProtection="1">
      <alignment horizontal="right" vertical="center"/>
    </xf>
    <xf numFmtId="165" fontId="85" fillId="2" borderId="32" xfId="77" applyNumberFormat="1" applyFont="1" applyFill="1" applyBorder="1" applyAlignment="1" applyProtection="1">
      <alignment horizontal="right" vertical="center"/>
    </xf>
    <xf numFmtId="0" fontId="37" fillId="2" borderId="32" xfId="0" applyFont="1" applyFill="1" applyBorder="1" applyAlignment="1">
      <alignment horizontal="left" vertical="center"/>
    </xf>
    <xf numFmtId="165" fontId="31" fillId="2" borderId="32" xfId="77" applyNumberFormat="1" applyFont="1" applyFill="1" applyBorder="1" applyAlignment="1" applyProtection="1">
      <alignment horizontal="right" vertical="center"/>
    </xf>
    <xf numFmtId="165" fontId="86" fillId="2" borderId="32" xfId="77" applyNumberFormat="1" applyFont="1" applyFill="1" applyBorder="1" applyAlignment="1" applyProtection="1">
      <alignment horizontal="right" vertical="center"/>
    </xf>
    <xf numFmtId="165" fontId="37" fillId="2" borderId="32" xfId="77" applyNumberFormat="1" applyFont="1" applyFill="1" applyBorder="1" applyAlignment="1" applyProtection="1">
      <alignment horizontal="right" vertical="center"/>
    </xf>
    <xf numFmtId="0" fontId="21" fillId="2" borderId="32" xfId="0" applyFont="1" applyFill="1" applyBorder="1" applyAlignment="1">
      <alignment horizontal="left" vertical="center"/>
    </xf>
    <xf numFmtId="0" fontId="21" fillId="7" borderId="32" xfId="0" applyFont="1" applyFill="1" applyBorder="1" applyAlignment="1">
      <alignment horizontal="left" vertical="center"/>
    </xf>
    <xf numFmtId="165" fontId="21" fillId="2" borderId="32" xfId="77" applyNumberFormat="1" applyFont="1" applyFill="1" applyBorder="1" applyAlignment="1" applyProtection="1">
      <alignment horizontal="right" vertical="center"/>
    </xf>
    <xf numFmtId="0" fontId="21" fillId="2" borderId="32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left" vertical="center" wrapText="1"/>
    </xf>
    <xf numFmtId="0" fontId="39" fillId="2" borderId="32" xfId="0" applyFont="1" applyFill="1" applyBorder="1" applyAlignment="1">
      <alignment horizontal="left" vertical="center" wrapText="1"/>
    </xf>
    <xf numFmtId="3" fontId="17" fillId="2" borderId="25" xfId="0" applyNumberFormat="1" applyFont="1" applyFill="1" applyBorder="1" applyAlignment="1">
      <alignment horizontal="right" vertical="center"/>
    </xf>
    <xf numFmtId="165" fontId="42" fillId="2" borderId="32" xfId="77" applyNumberFormat="1" applyFont="1" applyFill="1" applyBorder="1" applyAlignment="1" applyProtection="1">
      <alignment horizontal="right" vertical="center"/>
    </xf>
    <xf numFmtId="0" fontId="37" fillId="2" borderId="32" xfId="0" applyFont="1" applyFill="1" applyBorder="1" applyAlignment="1">
      <alignment horizontal="left" vertical="center" wrapText="1"/>
    </xf>
    <xf numFmtId="43" fontId="19" fillId="0" borderId="0" xfId="0" applyNumberFormat="1" applyFont="1"/>
    <xf numFmtId="0" fontId="0" fillId="5" borderId="1" xfId="0" applyFill="1" applyBorder="1" applyAlignment="1" applyProtection="1">
      <alignment wrapText="1"/>
      <protection locked="0"/>
    </xf>
    <xf numFmtId="0" fontId="0" fillId="5" borderId="0" xfId="0" applyFill="1"/>
    <xf numFmtId="3" fontId="30" fillId="5" borderId="32" xfId="0" applyNumberFormat="1" applyFont="1" applyFill="1" applyBorder="1" applyAlignment="1">
      <alignment horizontal="right" vertical="center"/>
    </xf>
    <xf numFmtId="0" fontId="9" fillId="5" borderId="32" xfId="0" applyFont="1" applyFill="1" applyBorder="1" applyAlignment="1">
      <alignment horizontal="left" vertical="center" wrapText="1"/>
    </xf>
    <xf numFmtId="165" fontId="9" fillId="5" borderId="24" xfId="78" applyNumberFormat="1" applyFont="1" applyFill="1" applyBorder="1" applyAlignment="1" applyProtection="1">
      <alignment horizontal="right" vertical="center"/>
    </xf>
    <xf numFmtId="3" fontId="29" fillId="5" borderId="32" xfId="0" applyNumberFormat="1" applyFont="1" applyFill="1" applyBorder="1" applyAlignment="1">
      <alignment horizontal="right" vertical="center"/>
    </xf>
    <xf numFmtId="3" fontId="9" fillId="5" borderId="6" xfId="0" applyNumberFormat="1" applyFont="1" applyFill="1" applyBorder="1" applyAlignment="1">
      <alignment horizontal="right" vertical="center"/>
    </xf>
    <xf numFmtId="165" fontId="9" fillId="5" borderId="32" xfId="77" applyNumberFormat="1" applyFont="1" applyFill="1" applyBorder="1" applyAlignment="1" applyProtection="1">
      <alignment horizontal="right" vertical="center"/>
    </xf>
    <xf numFmtId="3" fontId="5" fillId="5" borderId="32" xfId="0" applyNumberFormat="1" applyFont="1" applyFill="1" applyBorder="1" applyAlignment="1">
      <alignment horizontal="right" vertical="center"/>
    </xf>
    <xf numFmtId="0" fontId="9" fillId="5" borderId="45" xfId="0" applyFont="1" applyFill="1" applyBorder="1" applyAlignment="1">
      <alignment horizontal="center" vertical="center"/>
    </xf>
    <xf numFmtId="4" fontId="9" fillId="5" borderId="32" xfId="0" applyNumberFormat="1" applyFont="1" applyFill="1" applyBorder="1" applyAlignment="1">
      <alignment horizontal="right" vertical="center"/>
    </xf>
    <xf numFmtId="3" fontId="9" fillId="5" borderId="46" xfId="0" applyNumberFormat="1" applyFont="1" applyFill="1" applyBorder="1" applyAlignment="1">
      <alignment horizontal="right" vertical="center"/>
    </xf>
    <xf numFmtId="0" fontId="26" fillId="5" borderId="0" xfId="0" applyFont="1" applyFill="1"/>
    <xf numFmtId="165" fontId="19" fillId="5" borderId="0" xfId="0" applyNumberFormat="1" applyFont="1" applyFill="1"/>
    <xf numFmtId="4" fontId="10" fillId="5" borderId="32" xfId="0" applyNumberFormat="1" applyFont="1" applyFill="1" applyBorder="1" applyAlignment="1">
      <alignment horizontal="right" vertical="center"/>
    </xf>
    <xf numFmtId="165" fontId="10" fillId="5" borderId="24" xfId="78" applyNumberFormat="1" applyFont="1" applyFill="1" applyBorder="1" applyAlignment="1" applyProtection="1">
      <alignment horizontal="right" vertical="center"/>
    </xf>
    <xf numFmtId="3" fontId="10" fillId="5" borderId="46" xfId="0" applyNumberFormat="1" applyFont="1" applyFill="1" applyBorder="1" applyAlignment="1">
      <alignment horizontal="right" vertical="center"/>
    </xf>
    <xf numFmtId="165" fontId="30" fillId="5" borderId="32" xfId="78" applyNumberFormat="1" applyFont="1" applyFill="1" applyBorder="1" applyAlignment="1" applyProtection="1">
      <alignment horizontal="right" vertical="center"/>
    </xf>
    <xf numFmtId="4" fontId="5" fillId="5" borderId="32" xfId="0" applyNumberFormat="1" applyFont="1" applyFill="1" applyBorder="1" applyAlignment="1">
      <alignment horizontal="right" vertical="center"/>
    </xf>
    <xf numFmtId="3" fontId="10" fillId="5" borderId="32" xfId="0" applyNumberFormat="1" applyFont="1" applyFill="1" applyBorder="1" applyAlignment="1">
      <alignment horizontal="right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29" xfId="0" applyFont="1" applyFill="1" applyBorder="1" applyAlignment="1">
      <alignment horizontal="center" vertical="center"/>
    </xf>
    <xf numFmtId="165" fontId="18" fillId="5" borderId="27" xfId="78" applyNumberFormat="1" applyFont="1" applyFill="1" applyBorder="1" applyAlignment="1" applyProtection="1">
      <alignment horizontal="center" vertical="center"/>
    </xf>
    <xf numFmtId="0" fontId="14" fillId="5" borderId="54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165" fontId="18" fillId="5" borderId="17" xfId="78" applyNumberFormat="1" applyFont="1" applyFill="1" applyBorder="1" applyAlignment="1" applyProtection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4" fontId="5" fillId="5" borderId="46" xfId="0" applyNumberFormat="1" applyFont="1" applyFill="1" applyBorder="1" applyAlignment="1">
      <alignment horizontal="right" vertical="center"/>
    </xf>
    <xf numFmtId="0" fontId="9" fillId="5" borderId="46" xfId="0" applyFont="1" applyFill="1" applyBorder="1" applyAlignment="1">
      <alignment horizontal="right" vertical="center"/>
    </xf>
    <xf numFmtId="165" fontId="29" fillId="5" borderId="32" xfId="78" applyNumberFormat="1" applyFont="1" applyFill="1" applyBorder="1" applyAlignment="1" applyProtection="1">
      <alignment horizontal="right" vertical="center"/>
    </xf>
    <xf numFmtId="165" fontId="29" fillId="5" borderId="24" xfId="78" applyNumberFormat="1" applyFont="1" applyFill="1" applyBorder="1" applyAlignment="1" applyProtection="1">
      <alignment horizontal="right" vertical="center"/>
    </xf>
    <xf numFmtId="165" fontId="30" fillId="5" borderId="24" xfId="78" applyNumberFormat="1" applyFont="1" applyFill="1" applyBorder="1" applyAlignment="1" applyProtection="1">
      <alignment horizontal="right" vertical="center"/>
    </xf>
    <xf numFmtId="165" fontId="10" fillId="5" borderId="32" xfId="77" applyNumberFormat="1" applyFont="1" applyFill="1" applyBorder="1" applyAlignment="1" applyProtection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9" fillId="5" borderId="31" xfId="0" applyFont="1" applyFill="1" applyBorder="1" applyAlignment="1">
      <alignment horizontal="center" vertical="center"/>
    </xf>
    <xf numFmtId="0" fontId="31" fillId="4" borderId="17" xfId="10" applyFont="1" applyBorder="1" applyAlignment="1">
      <alignment horizontal="center" vertical="center"/>
    </xf>
    <xf numFmtId="0" fontId="31" fillId="4" borderId="18" xfId="10" applyFont="1" applyBorder="1" applyAlignment="1">
      <alignment horizontal="center" vertical="center"/>
    </xf>
    <xf numFmtId="0" fontId="31" fillId="4" borderId="19" xfId="10" applyFont="1" applyBorder="1" applyAlignment="1">
      <alignment horizontal="center" vertical="center"/>
    </xf>
    <xf numFmtId="0" fontId="31" fillId="4" borderId="23" xfId="10" applyFont="1" applyBorder="1" applyAlignment="1">
      <alignment horizontal="center" vertical="center"/>
    </xf>
    <xf numFmtId="3" fontId="29" fillId="2" borderId="32" xfId="10" applyNumberFormat="1" applyFont="1" applyFill="1" applyBorder="1" applyAlignment="1">
      <alignment horizontal="right" vertical="center"/>
    </xf>
    <xf numFmtId="3" fontId="30" fillId="2" borderId="32" xfId="10" applyNumberFormat="1" applyFont="1" applyFill="1" applyBorder="1" applyAlignment="1">
      <alignment horizontal="right" vertical="center"/>
    </xf>
    <xf numFmtId="0" fontId="31" fillId="4" borderId="27" xfId="10" applyFont="1" applyBorder="1" applyAlignment="1">
      <alignment horizontal="center" vertical="center"/>
    </xf>
    <xf numFmtId="0" fontId="31" fillId="4" borderId="28" xfId="10" applyFont="1" applyBorder="1" applyAlignment="1">
      <alignment horizontal="center" vertical="center"/>
    </xf>
    <xf numFmtId="0" fontId="31" fillId="4" borderId="29" xfId="10" applyFont="1" applyBorder="1" applyAlignment="1">
      <alignment horizontal="center" vertical="center"/>
    </xf>
    <xf numFmtId="167" fontId="29" fillId="2" borderId="32" xfId="77" applyNumberFormat="1" applyFont="1" applyFill="1" applyBorder="1" applyAlignment="1" applyProtection="1">
      <alignment horizontal="right" vertical="center"/>
    </xf>
    <xf numFmtId="0" fontId="21" fillId="3" borderId="37" xfId="77" applyNumberFormat="1" applyFont="1" applyFill="1" applyBorder="1" applyAlignment="1" applyProtection="1">
      <alignment horizontal="center" vertical="center"/>
    </xf>
    <xf numFmtId="165" fontId="21" fillId="3" borderId="7" xfId="77" applyNumberFormat="1" applyFont="1" applyFill="1" applyBorder="1" applyAlignment="1" applyProtection="1">
      <alignment horizontal="center" vertical="center" wrapText="1"/>
    </xf>
    <xf numFmtId="165" fontId="5" fillId="3" borderId="11" xfId="78" applyNumberFormat="1" applyFont="1" applyFill="1" applyBorder="1" applyAlignment="1" applyProtection="1">
      <alignment horizontal="center" vertical="center" wrapText="1"/>
    </xf>
    <xf numFmtId="165" fontId="5" fillId="3" borderId="14" xfId="78" applyNumberFormat="1" applyFont="1" applyFill="1" applyBorder="1" applyAlignment="1" applyProtection="1">
      <alignment horizontal="center" vertical="center"/>
    </xf>
    <xf numFmtId="165" fontId="5" fillId="5" borderId="32" xfId="78" applyNumberFormat="1" applyFont="1" applyFill="1" applyBorder="1" applyAlignment="1" applyProtection="1">
      <alignment horizontal="right" vertical="center"/>
    </xf>
    <xf numFmtId="4" fontId="5" fillId="5" borderId="32" xfId="92" applyNumberFormat="1" applyFont="1" applyFill="1" applyBorder="1" applyAlignment="1" applyProtection="1">
      <alignment horizontal="right" vertical="center"/>
    </xf>
    <xf numFmtId="165" fontId="5" fillId="2" borderId="32" xfId="78" applyNumberFormat="1" applyFont="1" applyFill="1" applyBorder="1" applyAlignment="1" applyProtection="1">
      <alignment horizontal="right" vertical="center"/>
    </xf>
    <xf numFmtId="165" fontId="29" fillId="2" borderId="32" xfId="78" applyNumberFormat="1" applyFont="1" applyFill="1" applyBorder="1" applyAlignment="1" applyProtection="1">
      <alignment horizontal="right" vertical="center"/>
    </xf>
    <xf numFmtId="165" fontId="30" fillId="4" borderId="17" xfId="78" applyNumberFormat="1" applyFont="1" applyFill="1" applyBorder="1" applyAlignment="1" applyProtection="1">
      <alignment horizontal="center" vertical="center"/>
    </xf>
    <xf numFmtId="165" fontId="9" fillId="2" borderId="23" xfId="78" applyNumberFormat="1" applyFont="1" applyFill="1" applyBorder="1" applyAlignment="1" applyProtection="1">
      <alignment horizontal="right" vertical="center"/>
    </xf>
    <xf numFmtId="3" fontId="29" fillId="5" borderId="6" xfId="0" applyNumberFormat="1" applyFont="1" applyFill="1" applyBorder="1" applyAlignment="1">
      <alignment horizontal="right" vertical="center"/>
    </xf>
    <xf numFmtId="0" fontId="29" fillId="4" borderId="31" xfId="0" applyFont="1" applyFill="1" applyBorder="1" applyAlignment="1">
      <alignment horizontal="center" vertical="center"/>
    </xf>
    <xf numFmtId="165" fontId="34" fillId="5" borderId="24" xfId="78" applyNumberFormat="1" applyFont="1" applyFill="1" applyBorder="1" applyAlignment="1" applyProtection="1">
      <alignment horizontal="right" vertical="center"/>
    </xf>
    <xf numFmtId="165" fontId="27" fillId="5" borderId="32" xfId="78" applyNumberFormat="1" applyFont="1" applyFill="1" applyBorder="1" applyAlignment="1" applyProtection="1">
      <alignment horizontal="right" vertical="center"/>
    </xf>
    <xf numFmtId="165" fontId="5" fillId="5" borderId="24" xfId="78" applyNumberFormat="1" applyFont="1" applyFill="1" applyBorder="1" applyAlignment="1" applyProtection="1">
      <alignment horizontal="right" vertical="center"/>
    </xf>
    <xf numFmtId="0" fontId="3" fillId="7" borderId="42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 wrapText="1"/>
    </xf>
    <xf numFmtId="0" fontId="5" fillId="7" borderId="119" xfId="0" applyFont="1" applyFill="1" applyBorder="1" applyAlignment="1">
      <alignment horizontal="center" vertical="center"/>
    </xf>
    <xf numFmtId="3" fontId="30" fillId="4" borderId="42" xfId="0" applyNumberFormat="1" applyFont="1" applyFill="1" applyBorder="1" applyAlignment="1">
      <alignment horizontal="right" vertical="center"/>
    </xf>
    <xf numFmtId="3" fontId="29" fillId="4" borderId="42" xfId="0" applyNumberFormat="1" applyFont="1" applyFill="1" applyBorder="1" applyAlignment="1">
      <alignment horizontal="right" vertical="center"/>
    </xf>
    <xf numFmtId="3" fontId="29" fillId="4" borderId="42" xfId="77" applyNumberFormat="1" applyFont="1" applyFill="1" applyBorder="1"/>
    <xf numFmtId="4" fontId="10" fillId="4" borderId="42" xfId="0" applyNumberFormat="1" applyFont="1" applyFill="1" applyBorder="1" applyAlignment="1">
      <alignment horizontal="right" vertical="center"/>
    </xf>
    <xf numFmtId="4" fontId="30" fillId="4" borderId="42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 wrapText="1"/>
    </xf>
    <xf numFmtId="1" fontId="46" fillId="2" borderId="32" xfId="85" applyNumberFormat="1" applyFont="1" applyFill="1" applyBorder="1" applyAlignment="1" applyProtection="1">
      <alignment vertical="center"/>
    </xf>
    <xf numFmtId="165" fontId="47" fillId="2" borderId="32" xfId="77" applyNumberFormat="1" applyFont="1" applyFill="1" applyBorder="1" applyAlignment="1" applyProtection="1">
      <alignment vertical="center"/>
    </xf>
    <xf numFmtId="3" fontId="46" fillId="2" borderId="32" xfId="112" applyNumberFormat="1" applyFont="1" applyFill="1" applyBorder="1" applyAlignment="1">
      <alignment vertical="center"/>
    </xf>
    <xf numFmtId="165" fontId="46" fillId="2" borderId="32" xfId="77" applyNumberFormat="1" applyFont="1" applyFill="1" applyBorder="1" applyAlignment="1" applyProtection="1">
      <alignment vertical="center"/>
    </xf>
    <xf numFmtId="165" fontId="83" fillId="2" borderId="32" xfId="77" applyNumberFormat="1" applyFont="1" applyFill="1" applyBorder="1" applyAlignment="1" applyProtection="1">
      <alignment vertical="center"/>
    </xf>
    <xf numFmtId="3" fontId="44" fillId="2" borderId="32" xfId="112" applyNumberFormat="1" applyFont="1" applyFill="1" applyBorder="1" applyAlignment="1">
      <alignment vertical="center"/>
    </xf>
    <xf numFmtId="3" fontId="47" fillId="2" borderId="32" xfId="112" applyNumberFormat="1" applyFont="1" applyFill="1" applyBorder="1" applyAlignment="1">
      <alignment vertical="center"/>
    </xf>
    <xf numFmtId="1" fontId="44" fillId="2" borderId="6" xfId="112" applyNumberFormat="1" applyFont="1" applyFill="1" applyBorder="1" applyAlignment="1">
      <alignment horizontal="right" vertical="center"/>
    </xf>
    <xf numFmtId="0" fontId="5" fillId="3" borderId="13" xfId="10" applyFont="1" applyFill="1" applyBorder="1" applyAlignment="1">
      <alignment horizontal="center" vertical="center" wrapText="1"/>
    </xf>
    <xf numFmtId="0" fontId="5" fillId="3" borderId="7" xfId="10" applyFont="1" applyFill="1" applyBorder="1" applyAlignment="1">
      <alignment horizontal="center" vertical="center" wrapText="1"/>
    </xf>
    <xf numFmtId="3" fontId="128" fillId="2" borderId="32" xfId="10" applyNumberFormat="1" applyFont="1" applyFill="1" applyBorder="1" applyAlignment="1">
      <alignment horizontal="right" vertical="center"/>
    </xf>
    <xf numFmtId="4" fontId="128" fillId="2" borderId="32" xfId="10" applyNumberFormat="1" applyFont="1" applyFill="1" applyBorder="1" applyAlignment="1">
      <alignment horizontal="right" vertical="center"/>
    </xf>
    <xf numFmtId="3" fontId="30" fillId="0" borderId="32" xfId="0" applyNumberFormat="1" applyFont="1" applyBorder="1" applyAlignment="1">
      <alignment horizontal="right" vertical="center"/>
    </xf>
    <xf numFmtId="3" fontId="29" fillId="2" borderId="32" xfId="0" applyNumberFormat="1" applyFont="1" applyFill="1" applyBorder="1" applyAlignment="1">
      <alignment horizontal="right" vertical="center"/>
    </xf>
    <xf numFmtId="3" fontId="25" fillId="4" borderId="27" xfId="0" applyNumberFormat="1" applyFont="1" applyFill="1" applyBorder="1" applyAlignment="1">
      <alignment horizontal="center" vertical="center"/>
    </xf>
    <xf numFmtId="3" fontId="25" fillId="4" borderId="17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right" vertical="center"/>
    </xf>
    <xf numFmtId="165" fontId="9" fillId="2" borderId="120" xfId="78" applyNumberFormat="1" applyFont="1" applyFill="1" applyBorder="1" applyAlignment="1" applyProtection="1">
      <alignment horizontal="right" vertical="center"/>
    </xf>
    <xf numFmtId="165" fontId="9" fillId="2" borderId="122" xfId="78" applyNumberFormat="1" applyFont="1" applyFill="1" applyBorder="1" applyAlignment="1" applyProtection="1">
      <alignment horizontal="right" vertical="center"/>
    </xf>
    <xf numFmtId="165" fontId="9" fillId="2" borderId="121" xfId="78" applyNumberFormat="1" applyFont="1" applyFill="1" applyBorder="1" applyAlignment="1" applyProtection="1">
      <alignment horizontal="right" vertical="center"/>
    </xf>
    <xf numFmtId="165" fontId="5" fillId="2" borderId="25" xfId="78" applyNumberFormat="1" applyFont="1" applyFill="1" applyBorder="1" applyAlignment="1" applyProtection="1">
      <alignment horizontal="right" vertical="center"/>
    </xf>
    <xf numFmtId="0" fontId="6" fillId="4" borderId="123" xfId="0" applyFont="1" applyFill="1" applyBorder="1" applyAlignment="1">
      <alignment horizontal="center" vertical="center"/>
    </xf>
    <xf numFmtId="0" fontId="25" fillId="4" borderId="123" xfId="0" applyFont="1" applyFill="1" applyBorder="1" applyAlignment="1">
      <alignment horizontal="center" vertical="center"/>
    </xf>
    <xf numFmtId="0" fontId="7" fillId="4" borderId="124" xfId="0" applyFont="1" applyFill="1" applyBorder="1" applyAlignment="1">
      <alignment horizontal="center" vertical="center"/>
    </xf>
    <xf numFmtId="0" fontId="8" fillId="4" borderId="124" xfId="0" applyFont="1" applyFill="1" applyBorder="1" applyAlignment="1">
      <alignment horizontal="center" vertical="center"/>
    </xf>
    <xf numFmtId="0" fontId="6" fillId="4" borderId="124" xfId="0" applyFont="1" applyFill="1" applyBorder="1" applyAlignment="1">
      <alignment horizontal="center" vertical="center"/>
    </xf>
    <xf numFmtId="3" fontId="6" fillId="4" borderId="125" xfId="0" applyNumberFormat="1" applyFont="1" applyFill="1" applyBorder="1" applyAlignment="1">
      <alignment horizontal="center" vertical="center"/>
    </xf>
    <xf numFmtId="166" fontId="6" fillId="4" borderId="125" xfId="0" applyNumberFormat="1" applyFont="1" applyFill="1" applyBorder="1" applyAlignment="1">
      <alignment horizontal="center" vertical="center"/>
    </xf>
    <xf numFmtId="0" fontId="6" fillId="4" borderId="125" xfId="0" applyFont="1" applyFill="1" applyBorder="1" applyAlignment="1">
      <alignment horizontal="center" vertical="center"/>
    </xf>
    <xf numFmtId="3" fontId="25" fillId="4" borderId="125" xfId="0" applyNumberFormat="1" applyFont="1" applyFill="1" applyBorder="1" applyAlignment="1">
      <alignment horizontal="center" vertical="center"/>
    </xf>
    <xf numFmtId="3" fontId="6" fillId="4" borderId="124" xfId="0" applyNumberFormat="1" applyFont="1" applyFill="1" applyBorder="1" applyAlignment="1">
      <alignment horizontal="center" vertical="center"/>
    </xf>
    <xf numFmtId="166" fontId="6" fillId="4" borderId="124" xfId="0" applyNumberFormat="1" applyFont="1" applyFill="1" applyBorder="1" applyAlignment="1">
      <alignment horizontal="center" vertical="center"/>
    </xf>
    <xf numFmtId="3" fontId="25" fillId="4" borderId="124" xfId="0" applyNumberFormat="1" applyFont="1" applyFill="1" applyBorder="1" applyAlignment="1">
      <alignment horizontal="center" vertical="center"/>
    </xf>
    <xf numFmtId="3" fontId="9" fillId="4" borderId="125" xfId="0" applyNumberFormat="1" applyFont="1" applyFill="1" applyBorder="1" applyAlignment="1">
      <alignment horizontal="right" vertical="center"/>
    </xf>
    <xf numFmtId="3" fontId="9" fillId="4" borderId="124" xfId="0" applyNumberFormat="1" applyFont="1" applyFill="1" applyBorder="1" applyAlignment="1">
      <alignment horizontal="right" vertical="center"/>
    </xf>
    <xf numFmtId="166" fontId="30" fillId="4" borderId="42" xfId="0" applyNumberFormat="1" applyFont="1" applyFill="1" applyBorder="1" applyAlignment="1">
      <alignment horizontal="right" vertical="center"/>
    </xf>
    <xf numFmtId="164" fontId="5" fillId="7" borderId="42" xfId="0" applyNumberFormat="1" applyFont="1" applyFill="1" applyBorder="1" applyAlignment="1">
      <alignment horizontal="center" vertical="center"/>
    </xf>
    <xf numFmtId="3" fontId="5" fillId="5" borderId="46" xfId="0" applyNumberFormat="1" applyFont="1" applyFill="1" applyBorder="1" applyAlignment="1">
      <alignment horizontal="right" vertical="center"/>
    </xf>
    <xf numFmtId="4" fontId="16" fillId="2" borderId="126" xfId="0" applyNumberFormat="1" applyFont="1" applyFill="1" applyBorder="1" applyAlignment="1">
      <alignment horizontal="right" vertical="center"/>
    </xf>
    <xf numFmtId="165" fontId="21" fillId="3" borderId="129" xfId="77" applyNumberFormat="1" applyFont="1" applyFill="1" applyBorder="1" applyAlignment="1" applyProtection="1">
      <alignment horizontal="center" vertical="center"/>
    </xf>
    <xf numFmtId="165" fontId="6" fillId="4" borderId="130" xfId="77" applyNumberFormat="1" applyFont="1" applyFill="1" applyBorder="1" applyAlignment="1" applyProtection="1">
      <alignment horizontal="center" vertical="center"/>
    </xf>
    <xf numFmtId="0" fontId="39" fillId="2" borderId="131" xfId="0" applyFont="1" applyFill="1" applyBorder="1" applyAlignment="1">
      <alignment horizontal="center" vertical="center"/>
    </xf>
    <xf numFmtId="0" fontId="17" fillId="2" borderId="131" xfId="0" applyFont="1" applyFill="1" applyBorder="1" applyAlignment="1">
      <alignment horizontal="center" vertical="center"/>
    </xf>
    <xf numFmtId="0" fontId="37" fillId="7" borderId="131" xfId="0" applyFont="1" applyFill="1" applyBorder="1" applyAlignment="1">
      <alignment horizontal="center" vertical="center"/>
    </xf>
    <xf numFmtId="165" fontId="37" fillId="7" borderId="128" xfId="77" applyNumberFormat="1" applyFont="1" applyFill="1" applyBorder="1" applyAlignment="1" applyProtection="1">
      <alignment horizontal="right" vertical="center"/>
    </xf>
    <xf numFmtId="165" fontId="17" fillId="2" borderId="128" xfId="77" applyNumberFormat="1" applyFont="1" applyFill="1" applyBorder="1" applyAlignment="1" applyProtection="1">
      <alignment horizontal="right" vertical="center"/>
    </xf>
    <xf numFmtId="0" fontId="37" fillId="2" borderId="131" xfId="0" applyFont="1" applyFill="1" applyBorder="1" applyAlignment="1">
      <alignment horizontal="center" vertical="center"/>
    </xf>
    <xf numFmtId="165" fontId="37" fillId="2" borderId="128" xfId="77" applyNumberFormat="1" applyFont="1" applyFill="1" applyBorder="1" applyAlignment="1" applyProtection="1">
      <alignment horizontal="right" vertical="center"/>
    </xf>
    <xf numFmtId="0" fontId="21" fillId="2" borderId="131" xfId="0" applyFont="1" applyFill="1" applyBorder="1" applyAlignment="1">
      <alignment horizontal="center" vertical="center"/>
    </xf>
    <xf numFmtId="165" fontId="31" fillId="2" borderId="128" xfId="77" applyNumberFormat="1" applyFont="1" applyFill="1" applyBorder="1" applyAlignment="1" applyProtection="1">
      <alignment horizontal="right" vertical="center"/>
    </xf>
    <xf numFmtId="0" fontId="21" fillId="7" borderId="131" xfId="0" applyFont="1" applyFill="1" applyBorder="1" applyAlignment="1">
      <alignment horizontal="center" vertical="center"/>
    </xf>
    <xf numFmtId="165" fontId="21" fillId="2" borderId="128" xfId="77" applyNumberFormat="1" applyFont="1" applyFill="1" applyBorder="1" applyAlignment="1" applyProtection="1">
      <alignment horizontal="right" vertical="center"/>
    </xf>
    <xf numFmtId="165" fontId="6" fillId="4" borderId="132" xfId="77" applyNumberFormat="1" applyFont="1" applyFill="1" applyBorder="1" applyAlignment="1" applyProtection="1">
      <alignment horizontal="center" vertical="center"/>
    </xf>
    <xf numFmtId="165" fontId="39" fillId="2" borderId="128" xfId="77" applyNumberFormat="1" applyFont="1" applyFill="1" applyBorder="1" applyAlignment="1" applyProtection="1">
      <alignment horizontal="right" vertical="center"/>
    </xf>
    <xf numFmtId="165" fontId="42" fillId="2" borderId="128" xfId="77" applyNumberFormat="1" applyFont="1" applyFill="1" applyBorder="1" applyAlignment="1" applyProtection="1">
      <alignment horizontal="right" vertical="center"/>
    </xf>
    <xf numFmtId="0" fontId="39" fillId="2" borderId="131" xfId="0" applyFont="1" applyFill="1" applyBorder="1" applyAlignment="1">
      <alignment horizontal="left" vertical="center" wrapText="1"/>
    </xf>
    <xf numFmtId="0" fontId="17" fillId="7" borderId="127" xfId="0" applyFont="1" applyFill="1" applyBorder="1" applyAlignment="1">
      <alignment horizontal="center" vertical="center"/>
    </xf>
    <xf numFmtId="0" fontId="87" fillId="7" borderId="14" xfId="0" applyFont="1" applyFill="1" applyBorder="1" applyAlignment="1">
      <alignment horizontal="left" vertical="center" wrapText="1"/>
    </xf>
    <xf numFmtId="165" fontId="87" fillId="7" borderId="14" xfId="77" applyNumberFormat="1" applyFont="1" applyFill="1" applyBorder="1" applyAlignment="1" applyProtection="1">
      <alignment horizontal="right" vertical="center"/>
    </xf>
    <xf numFmtId="165" fontId="87" fillId="7" borderId="129" xfId="77" applyNumberFormat="1" applyFont="1" applyFill="1" applyBorder="1" applyAlignment="1" applyProtection="1">
      <alignment horizontal="right" vertical="center"/>
    </xf>
    <xf numFmtId="0" fontId="69" fillId="10" borderId="69" xfId="0" applyFont="1" applyFill="1" applyBorder="1" applyAlignment="1">
      <alignment horizontal="center" vertical="center" wrapText="1"/>
    </xf>
    <xf numFmtId="0" fontId="69" fillId="10" borderId="72" xfId="0" applyFont="1" applyFill="1" applyBorder="1" applyAlignment="1">
      <alignment horizontal="center" vertical="center" wrapText="1"/>
    </xf>
    <xf numFmtId="0" fontId="69" fillId="10" borderId="75" xfId="0" applyFont="1" applyFill="1" applyBorder="1" applyAlignment="1">
      <alignment horizontal="center" vertical="center" wrapText="1"/>
    </xf>
    <xf numFmtId="0" fontId="69" fillId="10" borderId="70" xfId="0" applyFont="1" applyFill="1" applyBorder="1" applyAlignment="1">
      <alignment horizontal="center" vertical="center" wrapText="1"/>
    </xf>
    <xf numFmtId="0" fontId="69" fillId="10" borderId="106" xfId="0" applyFont="1" applyFill="1" applyBorder="1" applyAlignment="1">
      <alignment horizontal="center" vertical="center" wrapText="1"/>
    </xf>
    <xf numFmtId="0" fontId="71" fillId="10" borderId="78" xfId="0" applyFont="1" applyFill="1" applyBorder="1" applyAlignment="1">
      <alignment horizontal="center" vertical="center" wrapText="1"/>
    </xf>
    <xf numFmtId="0" fontId="71" fillId="10" borderId="79" xfId="0" applyFont="1" applyFill="1" applyBorder="1" applyAlignment="1">
      <alignment horizontal="center" vertical="center" wrapText="1"/>
    </xf>
    <xf numFmtId="0" fontId="71" fillId="10" borderId="85" xfId="0" applyFont="1" applyFill="1" applyBorder="1" applyAlignment="1">
      <alignment horizontal="center" vertical="center" wrapText="1"/>
    </xf>
    <xf numFmtId="0" fontId="71" fillId="10" borderId="86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76" xfId="0" applyBorder="1" applyAlignment="1">
      <alignment horizontal="center"/>
    </xf>
    <xf numFmtId="0" fontId="61" fillId="7" borderId="69" xfId="88" applyFont="1" applyFill="1" applyBorder="1" applyAlignment="1">
      <alignment horizontal="center" vertical="center" wrapText="1"/>
    </xf>
    <xf numFmtId="0" fontId="61" fillId="7" borderId="60" xfId="88" applyFont="1" applyFill="1" applyBorder="1" applyAlignment="1">
      <alignment horizontal="center" vertical="center" wrapText="1"/>
    </xf>
    <xf numFmtId="0" fontId="61" fillId="7" borderId="67" xfId="88" applyFont="1" applyFill="1" applyBorder="1" applyAlignment="1">
      <alignment horizontal="center" vertical="center" wrapText="1"/>
    </xf>
    <xf numFmtId="0" fontId="60" fillId="6" borderId="69" xfId="88" applyFont="1" applyFill="1" applyBorder="1" applyAlignment="1">
      <alignment horizontal="center" vertical="center" wrapText="1"/>
    </xf>
    <xf numFmtId="0" fontId="60" fillId="6" borderId="71" xfId="88" applyFont="1" applyFill="1" applyBorder="1" applyAlignment="1">
      <alignment horizontal="center" vertical="center" wrapText="1"/>
    </xf>
    <xf numFmtId="0" fontId="60" fillId="6" borderId="72" xfId="88" applyFont="1" applyFill="1" applyBorder="1" applyAlignment="1">
      <alignment horizontal="center" vertical="center" wrapText="1"/>
    </xf>
    <xf numFmtId="0" fontId="60" fillId="6" borderId="67" xfId="88" applyFont="1" applyFill="1" applyBorder="1" applyAlignment="1">
      <alignment horizontal="center" vertical="center" wrapText="1"/>
    </xf>
    <xf numFmtId="0" fontId="60" fillId="8" borderId="69" xfId="88" applyFont="1" applyFill="1" applyBorder="1" applyAlignment="1">
      <alignment horizontal="center" vertical="center" wrapText="1"/>
    </xf>
    <xf numFmtId="0" fontId="60" fillId="8" borderId="71" xfId="88" applyFont="1" applyFill="1" applyBorder="1" applyAlignment="1">
      <alignment horizontal="center" vertical="center" wrapText="1"/>
    </xf>
    <xf numFmtId="0" fontId="60" fillId="8" borderId="72" xfId="88" applyFon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center" wrapText="1"/>
    </xf>
    <xf numFmtId="0" fontId="15" fillId="4" borderId="63" xfId="0" applyFont="1" applyFill="1" applyBorder="1" applyAlignment="1">
      <alignment horizontal="center" vertical="center" wrapText="1"/>
    </xf>
    <xf numFmtId="0" fontId="15" fillId="4" borderId="6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20" fillId="4" borderId="38" xfId="10" applyFont="1" applyBorder="1" applyAlignment="1">
      <alignment horizontal="left" vertical="top"/>
    </xf>
    <xf numFmtId="0" fontId="21" fillId="3" borderId="34" xfId="0" applyFont="1" applyFill="1" applyBorder="1" applyAlignment="1">
      <alignment horizontal="center" vertical="center"/>
    </xf>
    <xf numFmtId="165" fontId="21" fillId="3" borderId="34" xfId="77" applyNumberFormat="1" applyFont="1" applyFill="1" applyBorder="1" applyAlignment="1" applyProtection="1">
      <alignment horizontal="left" vertical="center"/>
    </xf>
    <xf numFmtId="165" fontId="21" fillId="3" borderId="35" xfId="77" applyNumberFormat="1" applyFont="1" applyFill="1" applyBorder="1" applyAlignment="1" applyProtection="1">
      <alignment horizontal="center" vertical="center"/>
    </xf>
    <xf numFmtId="0" fontId="21" fillId="3" borderId="127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165" fontId="21" fillId="3" borderId="6" xfId="77" applyNumberFormat="1" applyFont="1" applyFill="1" applyBorder="1" applyAlignment="1" applyProtection="1">
      <alignment horizontal="center" vertical="center"/>
    </xf>
    <xf numFmtId="165" fontId="21" fillId="3" borderId="128" xfId="77" applyNumberFormat="1" applyFont="1" applyFill="1" applyBorder="1" applyAlignment="1" applyProtection="1">
      <alignment horizontal="center" vertical="center"/>
    </xf>
    <xf numFmtId="165" fontId="21" fillId="3" borderId="7" xfId="77" applyNumberFormat="1" applyFont="1" applyFill="1" applyBorder="1" applyAlignment="1" applyProtection="1">
      <alignment horizontal="center" vertical="center"/>
    </xf>
    <xf numFmtId="165" fontId="21" fillId="3" borderId="8" xfId="77" applyNumberFormat="1" applyFont="1" applyFill="1" applyBorder="1" applyAlignment="1" applyProtection="1">
      <alignment horizontal="center" vertical="center" wrapText="1"/>
    </xf>
    <xf numFmtId="165" fontId="21" fillId="3" borderId="128" xfId="77" applyNumberFormat="1" applyFont="1" applyFill="1" applyBorder="1" applyAlignment="1" applyProtection="1">
      <alignment horizontal="center" vertical="center" wrapText="1"/>
    </xf>
    <xf numFmtId="0" fontId="55" fillId="4" borderId="1" xfId="0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/>
    </xf>
    <xf numFmtId="165" fontId="21" fillId="3" borderId="3" xfId="77" applyNumberFormat="1" applyFont="1" applyFill="1" applyBorder="1" applyAlignment="1" applyProtection="1">
      <alignment horizontal="left" vertical="center"/>
    </xf>
    <xf numFmtId="165" fontId="21" fillId="3" borderId="4" xfId="77" applyNumberFormat="1" applyFont="1" applyFill="1" applyBorder="1" applyAlignment="1" applyProtection="1">
      <alignment horizontal="center" vertical="center"/>
    </xf>
    <xf numFmtId="0" fontId="5" fillId="3" borderId="58" xfId="0" applyFont="1" applyFill="1" applyBorder="1" applyAlignment="1">
      <alignment horizontal="left" vertical="center"/>
    </xf>
    <xf numFmtId="0" fontId="5" fillId="3" borderId="101" xfId="0" applyFont="1" applyFill="1" applyBorder="1" applyAlignment="1">
      <alignment horizontal="left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left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14" fillId="4" borderId="104" xfId="0" applyFont="1" applyFill="1" applyBorder="1" applyAlignment="1">
      <alignment horizontal="center" vertical="center"/>
    </xf>
    <xf numFmtId="0" fontId="14" fillId="4" borderId="105" xfId="0" applyFont="1" applyFill="1" applyBorder="1" applyAlignment="1">
      <alignment horizontal="center" vertical="center"/>
    </xf>
    <xf numFmtId="0" fontId="14" fillId="4" borderId="102" xfId="0" applyFont="1" applyFill="1" applyBorder="1" applyAlignment="1">
      <alignment horizontal="center" vertical="center"/>
    </xf>
    <xf numFmtId="0" fontId="14" fillId="4" borderId="103" xfId="0" applyFont="1" applyFill="1" applyBorder="1" applyAlignment="1">
      <alignment horizontal="center" vertical="center"/>
    </xf>
    <xf numFmtId="0" fontId="77" fillId="4" borderId="4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center" vertical="top"/>
    </xf>
    <xf numFmtId="0" fontId="76" fillId="4" borderId="1" xfId="0" applyFont="1" applyFill="1" applyBorder="1" applyAlignment="1">
      <alignment horizontal="right" vertical="center"/>
    </xf>
    <xf numFmtId="0" fontId="5" fillId="3" borderId="98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left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20" fillId="4" borderId="1" xfId="11" applyFont="1" applyAlignment="1">
      <alignment horizontal="left" vertical="top"/>
    </xf>
    <xf numFmtId="0" fontId="5" fillId="3" borderId="3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9" fillId="4" borderId="38" xfId="11" applyFont="1" applyBorder="1" applyAlignment="1">
      <alignment horizontal="left" vertical="top"/>
    </xf>
    <xf numFmtId="0" fontId="14" fillId="4" borderId="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left" vertical="top"/>
    </xf>
    <xf numFmtId="0" fontId="21" fillId="3" borderId="34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center" vertical="center"/>
    </xf>
    <xf numFmtId="0" fontId="6" fillId="4" borderId="123" xfId="0" applyFont="1" applyFill="1" applyBorder="1" applyAlignment="1">
      <alignment horizontal="center" vertical="center"/>
    </xf>
    <xf numFmtId="0" fontId="6" fillId="4" borderId="12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/>
    </xf>
    <xf numFmtId="0" fontId="3" fillId="7" borderId="4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119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4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3" fillId="7" borderId="42" xfId="0" applyFont="1" applyFill="1" applyBorder="1" applyAlignment="1">
      <alignment horizontal="left" vertical="center"/>
    </xf>
    <xf numFmtId="0" fontId="45" fillId="4" borderId="16" xfId="112" applyFont="1" applyBorder="1" applyAlignment="1">
      <alignment horizontal="center" vertical="center"/>
    </xf>
    <xf numFmtId="0" fontId="45" fillId="4" borderId="26" xfId="112" applyFont="1" applyBorder="1" applyAlignment="1">
      <alignment horizontal="center" vertical="center"/>
    </xf>
    <xf numFmtId="0" fontId="46" fillId="4" borderId="38" xfId="112" applyFont="1" applyBorder="1" applyAlignment="1">
      <alignment horizontal="left" vertical="top"/>
    </xf>
    <xf numFmtId="0" fontId="44" fillId="3" borderId="2" xfId="112" applyFont="1" applyFill="1" applyBorder="1" applyAlignment="1">
      <alignment horizontal="left" vertical="center"/>
    </xf>
    <xf numFmtId="0" fontId="44" fillId="3" borderId="3" xfId="112" applyFont="1" applyFill="1" applyBorder="1" applyAlignment="1">
      <alignment horizontal="center" vertical="center"/>
    </xf>
    <xf numFmtId="0" fontId="44" fillId="3" borderId="3" xfId="112" applyFont="1" applyFill="1" applyBorder="1" applyAlignment="1">
      <alignment horizontal="left" vertical="center"/>
    </xf>
    <xf numFmtId="0" fontId="44" fillId="3" borderId="4" xfId="112" applyFont="1" applyFill="1" applyBorder="1" applyAlignment="1">
      <alignment horizontal="center" vertical="center"/>
    </xf>
    <xf numFmtId="0" fontId="44" fillId="3" borderId="5" xfId="112" applyFont="1" applyFill="1" applyBorder="1" applyAlignment="1">
      <alignment horizontal="center" vertical="center"/>
    </xf>
    <xf numFmtId="0" fontId="44" fillId="3" borderId="6" xfId="112" applyFont="1" applyFill="1" applyBorder="1" applyAlignment="1">
      <alignment horizontal="center" vertical="center"/>
    </xf>
    <xf numFmtId="0" fontId="44" fillId="3" borderId="7" xfId="112" applyFont="1" applyFill="1" applyBorder="1" applyAlignment="1">
      <alignment horizontal="center" vertical="center"/>
    </xf>
    <xf numFmtId="0" fontId="44" fillId="3" borderId="8" xfId="112" applyFont="1" applyFill="1" applyBorder="1" applyAlignment="1">
      <alignment horizontal="center" vertical="center" wrapText="1"/>
    </xf>
    <xf numFmtId="0" fontId="44" fillId="3" borderId="6" xfId="112" applyFont="1" applyFill="1" applyBorder="1" applyAlignment="1">
      <alignment horizontal="center" vertical="center" wrapText="1"/>
    </xf>
    <xf numFmtId="0" fontId="44" fillId="3" borderId="61" xfId="112" applyFont="1" applyFill="1" applyBorder="1" applyAlignment="1">
      <alignment horizontal="center" vertical="center"/>
    </xf>
    <xf numFmtId="0" fontId="44" fillId="3" borderId="62" xfId="112" applyFont="1" applyFill="1" applyBorder="1" applyAlignment="1">
      <alignment horizontal="center" vertical="center"/>
    </xf>
    <xf numFmtId="0" fontId="44" fillId="4" borderId="1" xfId="112" applyFont="1" applyAlignment="1">
      <alignment horizontal="center" vertical="top"/>
    </xf>
    <xf numFmtId="0" fontId="44" fillId="4" borderId="1" xfId="112" applyFont="1" applyAlignment="1">
      <alignment horizontal="left" vertical="center"/>
    </xf>
    <xf numFmtId="0" fontId="44" fillId="4" borderId="1" xfId="112" applyFont="1" applyAlignment="1">
      <alignment horizontal="right" vertical="center"/>
    </xf>
    <xf numFmtId="0" fontId="44" fillId="3" borderId="34" xfId="112" applyFont="1" applyFill="1" applyBorder="1" applyAlignment="1">
      <alignment horizontal="center" vertical="center"/>
    </xf>
    <xf numFmtId="0" fontId="44" fillId="3" borderId="34" xfId="112" applyFont="1" applyFill="1" applyBorder="1" applyAlignment="1">
      <alignment horizontal="left" vertical="center"/>
    </xf>
    <xf numFmtId="0" fontId="44" fillId="3" borderId="35" xfId="112" applyFont="1" applyFill="1" applyBorder="1" applyAlignment="1">
      <alignment horizontal="center" vertical="center"/>
    </xf>
    <xf numFmtId="0" fontId="2" fillId="4" borderId="1" xfId="10" applyFont="1" applyAlignment="1">
      <alignment horizontal="center" vertical="top"/>
    </xf>
    <xf numFmtId="0" fontId="4" fillId="4" borderId="1" xfId="10" applyFont="1" applyAlignment="1">
      <alignment horizontal="left" vertical="center"/>
    </xf>
    <xf numFmtId="0" fontId="4" fillId="4" borderId="1" xfId="10" applyFont="1" applyAlignment="1">
      <alignment horizontal="right" vertical="center"/>
    </xf>
    <xf numFmtId="0" fontId="3" fillId="3" borderId="2" xfId="10" applyFont="1" applyFill="1" applyBorder="1" applyAlignment="1">
      <alignment horizontal="left" vertical="center"/>
    </xf>
    <xf numFmtId="0" fontId="3" fillId="3" borderId="3" xfId="10" applyFont="1" applyFill="1" applyBorder="1" applyAlignment="1">
      <alignment horizontal="center" vertical="center"/>
    </xf>
    <xf numFmtId="0" fontId="3" fillId="3" borderId="3" xfId="10" applyFont="1" applyFill="1" applyBorder="1" applyAlignment="1">
      <alignment horizontal="left" vertical="center"/>
    </xf>
    <xf numFmtId="0" fontId="3" fillId="3" borderId="4" xfId="10" applyFont="1" applyFill="1" applyBorder="1" applyAlignment="1">
      <alignment horizontal="center" vertical="center"/>
    </xf>
    <xf numFmtId="0" fontId="1" fillId="4" borderId="38" xfId="10" applyFont="1" applyBorder="1" applyAlignment="1">
      <alignment horizontal="left" vertical="top"/>
    </xf>
    <xf numFmtId="0" fontId="6" fillId="4" borderId="16" xfId="10" applyFont="1" applyBorder="1" applyAlignment="1">
      <alignment horizontal="center" vertical="center"/>
    </xf>
    <xf numFmtId="0" fontId="6" fillId="4" borderId="26" xfId="10" applyFont="1" applyBorder="1" applyAlignment="1">
      <alignment horizontal="center" vertical="center"/>
    </xf>
    <xf numFmtId="0" fontId="5" fillId="3" borderId="6" xfId="10" applyFont="1" applyFill="1" applyBorder="1" applyAlignment="1">
      <alignment horizontal="center" vertical="center" wrapText="1"/>
    </xf>
    <xf numFmtId="0" fontId="3" fillId="3" borderId="34" xfId="10" applyFont="1" applyFill="1" applyBorder="1" applyAlignment="1">
      <alignment horizontal="center" vertical="center"/>
    </xf>
    <xf numFmtId="0" fontId="3" fillId="3" borderId="34" xfId="10" applyFont="1" applyFill="1" applyBorder="1" applyAlignment="1">
      <alignment horizontal="left" vertical="center"/>
    </xf>
    <xf numFmtId="0" fontId="3" fillId="3" borderId="35" xfId="10" applyFont="1" applyFill="1" applyBorder="1" applyAlignment="1">
      <alignment horizontal="center" vertical="center"/>
    </xf>
    <xf numFmtId="0" fontId="2" fillId="3" borderId="5" xfId="10" applyFont="1" applyFill="1" applyBorder="1" applyAlignment="1">
      <alignment horizontal="center" vertical="center"/>
    </xf>
    <xf numFmtId="0" fontId="3" fillId="3" borderId="6" xfId="10" applyFont="1" applyFill="1" applyBorder="1" applyAlignment="1">
      <alignment horizontal="center" vertical="center"/>
    </xf>
    <xf numFmtId="0" fontId="5" fillId="3" borderId="7" xfId="10" applyFont="1" applyFill="1" applyBorder="1" applyAlignment="1">
      <alignment horizontal="center" vertical="center"/>
    </xf>
    <xf numFmtId="0" fontId="5" fillId="3" borderId="8" xfId="1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30" fillId="4" borderId="1" xfId="0" applyFont="1" applyFill="1" applyBorder="1" applyAlignment="1">
      <alignment horizontal="left" vertical="center"/>
    </xf>
    <xf numFmtId="0" fontId="131" fillId="4" borderId="1" xfId="0" applyFont="1" applyFill="1" applyBorder="1" applyAlignment="1">
      <alignment horizontal="left" vertical="center"/>
    </xf>
    <xf numFmtId="0" fontId="129" fillId="4" borderId="1" xfId="0" applyFont="1" applyFill="1" applyBorder="1" applyAlignment="1">
      <alignment horizontal="center" vertical="center"/>
    </xf>
  </cellXfs>
  <cellStyles count="535">
    <cellStyle name="_ALB content sheet" xfId="142"/>
    <cellStyle name="_ALB content sheet 2" xfId="313"/>
    <cellStyle name="_ALB content sheet_Projekt_Buxhet_2012" xfId="143"/>
    <cellStyle name="_ALB_StructPC tables" xfId="144"/>
    <cellStyle name="_Output to team May 12 2008 10pm" xfId="145"/>
    <cellStyle name="_PC Table Summary fror Gramoz May 13 2008" xfId="146"/>
    <cellStyle name="1 indent" xfId="147"/>
    <cellStyle name="2 indents" xfId="148"/>
    <cellStyle name="20% - Accent1 2" xfId="149"/>
    <cellStyle name="20% - Accent2 2" xfId="150"/>
    <cellStyle name="20% - Accent3 2" xfId="151"/>
    <cellStyle name="20% - Accent4 2" xfId="152"/>
    <cellStyle name="20% - Accent5 2" xfId="153"/>
    <cellStyle name="20% - Accent6 2" xfId="154"/>
    <cellStyle name="3 indents" xfId="155"/>
    <cellStyle name="4 indents" xfId="156"/>
    <cellStyle name="40% - Accent1 2" xfId="157"/>
    <cellStyle name="40% - Accent2 2" xfId="158"/>
    <cellStyle name="40% - Accent3 2" xfId="159"/>
    <cellStyle name="40% - Accent4 2" xfId="160"/>
    <cellStyle name="40% - Accent5 2" xfId="161"/>
    <cellStyle name="40% - Accent6 2" xfId="162"/>
    <cellStyle name="5 indents" xfId="163"/>
    <cellStyle name="60% - Accent1 2" xfId="164"/>
    <cellStyle name="60% - Accent2 2" xfId="165"/>
    <cellStyle name="60% - Accent3 2" xfId="166"/>
    <cellStyle name="60% - Accent4 2" xfId="167"/>
    <cellStyle name="60% - Accent5 2" xfId="168"/>
    <cellStyle name="60% - Accent6 2" xfId="169"/>
    <cellStyle name="Accent1 2" xfId="170"/>
    <cellStyle name="Accent2 2" xfId="171"/>
    <cellStyle name="Accent3 2" xfId="172"/>
    <cellStyle name="Accent4 2" xfId="173"/>
    <cellStyle name="Accent5 2" xfId="174"/>
    <cellStyle name="Accent6 2" xfId="175"/>
    <cellStyle name="Bad 2" xfId="176"/>
    <cellStyle name="BoA" xfId="177"/>
    <cellStyle name="BoA 2" xfId="314"/>
    <cellStyle name="Calculation 2" xfId="178"/>
    <cellStyle name="Celkem" xfId="179"/>
    <cellStyle name="Check Cell 2" xfId="180"/>
    <cellStyle name="Comma" xfId="78" builtinId="3"/>
    <cellStyle name="Comma  - Style1" xfId="181"/>
    <cellStyle name="Comma  - Style1 2" xfId="315"/>
    <cellStyle name="Comma  - Style1 3" xfId="316"/>
    <cellStyle name="Comma [0] 2 2" xfId="125"/>
    <cellStyle name="Comma 10" xfId="77"/>
    <cellStyle name="Comma 100" xfId="479"/>
    <cellStyle name="Comma 101" xfId="480"/>
    <cellStyle name="Comma 102" xfId="510"/>
    <cellStyle name="Comma 103" xfId="509"/>
    <cellStyle name="Comma 104" xfId="518"/>
    <cellStyle name="Comma 105" xfId="513"/>
    <cellStyle name="Comma 106" xfId="495"/>
    <cellStyle name="Comma 107" xfId="121"/>
    <cellStyle name="Comma 108" xfId="523"/>
    <cellStyle name="Comma 109" xfId="526"/>
    <cellStyle name="Comma 11" xfId="317"/>
    <cellStyle name="Comma 110" xfId="529"/>
    <cellStyle name="Comma 111" xfId="532"/>
    <cellStyle name="Comma 112" xfId="534"/>
    <cellStyle name="Comma 12" xfId="318"/>
    <cellStyle name="Comma 13" xfId="319"/>
    <cellStyle name="Comma 14" xfId="320"/>
    <cellStyle name="Comma 15" xfId="321"/>
    <cellStyle name="Comma 16" xfId="322"/>
    <cellStyle name="Comma 17" xfId="323"/>
    <cellStyle name="Comma 18" xfId="324"/>
    <cellStyle name="Comma 18 2" xfId="325"/>
    <cellStyle name="Comma 19" xfId="326"/>
    <cellStyle name="Comma 2" xfId="63"/>
    <cellStyle name="Comma 2 2" xfId="97"/>
    <cellStyle name="Comma 2 2 2" xfId="141"/>
    <cellStyle name="Comma 2 3" xfId="182"/>
    <cellStyle name="Comma 2 3 2" xfId="422"/>
    <cellStyle name="Comma 2 3 3" xfId="423"/>
    <cellStyle name="Comma 2 4" xfId="183"/>
    <cellStyle name="Comma 2 5" xfId="130"/>
    <cellStyle name="Comma 20" xfId="327"/>
    <cellStyle name="Comma 21" xfId="328"/>
    <cellStyle name="Comma 22" xfId="329"/>
    <cellStyle name="Comma 23" xfId="330"/>
    <cellStyle name="Comma 24" xfId="331"/>
    <cellStyle name="Comma 25" xfId="393"/>
    <cellStyle name="Comma 26" xfId="394"/>
    <cellStyle name="Comma 27" xfId="395"/>
    <cellStyle name="Comma 28" xfId="396"/>
    <cellStyle name="Comma 29" xfId="397"/>
    <cellStyle name="Comma 3" xfId="126"/>
    <cellStyle name="Comma 3 2" xfId="137"/>
    <cellStyle name="Comma 3 3" xfId="332"/>
    <cellStyle name="Comma 3 4" xfId="131"/>
    <cellStyle name="Comma 30" xfId="398"/>
    <cellStyle name="Comma 31" xfId="399"/>
    <cellStyle name="Comma 32" xfId="400"/>
    <cellStyle name="Comma 33" xfId="401"/>
    <cellStyle name="Comma 34" xfId="402"/>
    <cellStyle name="Comma 35" xfId="403"/>
    <cellStyle name="Comma 36" xfId="404"/>
    <cellStyle name="Comma 37" xfId="405"/>
    <cellStyle name="Comma 38" xfId="406"/>
    <cellStyle name="Comma 39" xfId="407"/>
    <cellStyle name="Comma 4" xfId="127"/>
    <cellStyle name="Comma 4 2" xfId="424"/>
    <cellStyle name="Comma 4 3" xfId="425"/>
    <cellStyle name="Comma 4 4" xfId="184"/>
    <cellStyle name="Comma 40" xfId="408"/>
    <cellStyle name="Comma 41" xfId="409"/>
    <cellStyle name="Comma 42" xfId="410"/>
    <cellStyle name="Comma 43" xfId="411"/>
    <cellStyle name="Comma 44" xfId="412"/>
    <cellStyle name="Comma 45" xfId="413"/>
    <cellStyle name="Comma 46" xfId="414"/>
    <cellStyle name="Comma 47" xfId="415"/>
    <cellStyle name="Comma 48" xfId="416"/>
    <cellStyle name="Comma 49" xfId="417"/>
    <cellStyle name="Comma 5" xfId="128"/>
    <cellStyle name="Comma 5 2" xfId="185"/>
    <cellStyle name="Comma 50" xfId="418"/>
    <cellStyle name="Comma 51" xfId="419"/>
    <cellStyle name="Comma 52" xfId="420"/>
    <cellStyle name="Comma 53" xfId="428"/>
    <cellStyle name="Comma 53 2" xfId="436"/>
    <cellStyle name="Comma 54" xfId="431"/>
    <cellStyle name="Comma 54 2" xfId="437"/>
    <cellStyle name="Comma 55" xfId="432"/>
    <cellStyle name="Comma 55 2" xfId="438"/>
    <cellStyle name="Comma 56" xfId="433"/>
    <cellStyle name="Comma 57" xfId="434"/>
    <cellStyle name="Comma 58" xfId="465"/>
    <cellStyle name="Comma 59" xfId="98"/>
    <cellStyle name="Comma 6" xfId="129"/>
    <cellStyle name="Comma 6 2" xfId="186"/>
    <cellStyle name="Comma 60" xfId="468"/>
    <cellStyle name="Comma 61" xfId="439"/>
    <cellStyle name="Comma 62" xfId="453"/>
    <cellStyle name="Comma 63" xfId="459"/>
    <cellStyle name="Comma 64" xfId="452"/>
    <cellStyle name="Comma 65" xfId="460"/>
    <cellStyle name="Comma 66" xfId="448"/>
    <cellStyle name="Comma 67" xfId="464"/>
    <cellStyle name="Comma 68" xfId="445"/>
    <cellStyle name="Comma 69" xfId="443"/>
    <cellStyle name="Comma 7" xfId="187"/>
    <cellStyle name="Comma 70" xfId="442"/>
    <cellStyle name="Comma 71" xfId="447"/>
    <cellStyle name="Comma 72" xfId="458"/>
    <cellStyle name="Comma 73" xfId="455"/>
    <cellStyle name="Comma 74" xfId="456"/>
    <cellStyle name="Comma 75" xfId="451"/>
    <cellStyle name="Comma 76" xfId="440"/>
    <cellStyle name="Comma 77" xfId="454"/>
    <cellStyle name="Comma 78" xfId="441"/>
    <cellStyle name="Comma 79" xfId="470"/>
    <cellStyle name="Comma 8" xfId="333"/>
    <cellStyle name="Comma 8 2" xfId="334"/>
    <cellStyle name="Comma 8 3" xfId="335"/>
    <cellStyle name="Comma 80" xfId="487"/>
    <cellStyle name="Comma 81" xfId="472"/>
    <cellStyle name="Comma 82" xfId="485"/>
    <cellStyle name="Comma 83" xfId="490"/>
    <cellStyle name="Comma 84" xfId="492"/>
    <cellStyle name="Comma 85" xfId="496"/>
    <cellStyle name="Comma 86" xfId="484"/>
    <cellStyle name="Comma 87" xfId="475"/>
    <cellStyle name="Comma 88" xfId="502"/>
    <cellStyle name="Comma 89" xfId="101"/>
    <cellStyle name="Comma 9" xfId="336"/>
    <cellStyle name="Comma 90" xfId="500"/>
    <cellStyle name="Comma 91" xfId="494"/>
    <cellStyle name="Comma 92" xfId="491"/>
    <cellStyle name="Comma 93" xfId="512"/>
    <cellStyle name="Comma 94" xfId="508"/>
    <cellStyle name="Comma 95" xfId="493"/>
    <cellStyle name="Comma 96" xfId="498"/>
    <cellStyle name="Comma 97" xfId="515"/>
    <cellStyle name="Comma 98" xfId="514"/>
    <cellStyle name="Comma 99" xfId="506"/>
    <cellStyle name="Comma(3)" xfId="188"/>
    <cellStyle name="Comma(3) 2" xfId="337"/>
    <cellStyle name="Comma(3) 3" xfId="338"/>
    <cellStyle name="Comma0" xfId="189"/>
    <cellStyle name="Curren - Style3" xfId="190"/>
    <cellStyle name="Curren - Style3 2" xfId="339"/>
    <cellStyle name="Curren - Style3 3" xfId="340"/>
    <cellStyle name="Curren - Style4" xfId="191"/>
    <cellStyle name="Curren - Style4 2" xfId="341"/>
    <cellStyle name="Curren - Style4 3" xfId="342"/>
    <cellStyle name="Currency0" xfId="192"/>
    <cellStyle name="Date" xfId="193"/>
    <cellStyle name="Datum" xfId="194"/>
    <cellStyle name="Defl/Infl" xfId="195"/>
    <cellStyle name="Defl/Infl 2" xfId="343"/>
    <cellStyle name="Euro" xfId="196"/>
    <cellStyle name="Euro 2" xfId="344"/>
    <cellStyle name="Exogenous" xfId="197"/>
    <cellStyle name="Exogenous 2" xfId="345"/>
    <cellStyle name="Explanatory Text 2" xfId="198"/>
    <cellStyle name="Finanční0" xfId="199"/>
    <cellStyle name="Finanèní0" xfId="200"/>
    <cellStyle name="Fixed" xfId="201"/>
    <cellStyle name="Good 2" xfId="202"/>
    <cellStyle name="Grey" xfId="203"/>
    <cellStyle name="Grey 2" xfId="346"/>
    <cellStyle name="Grey 3" xfId="347"/>
    <cellStyle name="Heading 1 2" xfId="204"/>
    <cellStyle name="Heading 2 2" xfId="205"/>
    <cellStyle name="Heading 3 2" xfId="206"/>
    <cellStyle name="Heading 4 2" xfId="207"/>
    <cellStyle name="Hipervínculo_IIF" xfId="208"/>
    <cellStyle name="IMF" xfId="209"/>
    <cellStyle name="IMF 2" xfId="348"/>
    <cellStyle name="imf-one decimal" xfId="210"/>
    <cellStyle name="imf-zero decimal" xfId="211"/>
    <cellStyle name="Input [yellow]" xfId="212"/>
    <cellStyle name="Input [yellow] 2" xfId="349"/>
    <cellStyle name="Input [yellow] 3" xfId="350"/>
    <cellStyle name="Input 2" xfId="213"/>
    <cellStyle name="Input 3" xfId="214"/>
    <cellStyle name="Input 4" xfId="351"/>
    <cellStyle name="INSTAT" xfId="215"/>
    <cellStyle name="INSTAT 2" xfId="352"/>
    <cellStyle name="Label" xfId="216"/>
    <cellStyle name="Linked Cell 2" xfId="217"/>
    <cellStyle name="Měna0" xfId="218"/>
    <cellStyle name="Millares [0]_BALPROGRAMA2001R" xfId="219"/>
    <cellStyle name="Millares_BALPROGRAMA2001R" xfId="220"/>
    <cellStyle name="Milliers [0]_Encours - Apr rééch" xfId="221"/>
    <cellStyle name="Milliers_Encours - Apr rééch" xfId="222"/>
    <cellStyle name="Mìna0" xfId="223"/>
    <cellStyle name="Model" xfId="224"/>
    <cellStyle name="Model 2" xfId="353"/>
    <cellStyle name="MoF" xfId="225"/>
    <cellStyle name="MoF 2" xfId="354"/>
    <cellStyle name="Moneda [0]_BALPROGRAMA2001R" xfId="226"/>
    <cellStyle name="Moneda_BALPROGRAMA2001R" xfId="227"/>
    <cellStyle name="Monétaire [0]_Encours - Apr rééch" xfId="228"/>
    <cellStyle name="Monétaire_Encours - Apr rééch" xfId="229"/>
    <cellStyle name="Neutral" xfId="92" builtinId="28"/>
    <cellStyle name="Neutral 2" xfId="230"/>
    <cellStyle name="Normal" xfId="0" builtinId="0"/>
    <cellStyle name="Normal - Style1" xfId="231"/>
    <cellStyle name="Normal - Style2" xfId="232"/>
    <cellStyle name="Normal - Style5" xfId="233"/>
    <cellStyle name="Normal - Style5 2" xfId="355"/>
    <cellStyle name="Normal - Style5 3" xfId="356"/>
    <cellStyle name="Normal - Style6" xfId="234"/>
    <cellStyle name="Normal - Style6 2" xfId="357"/>
    <cellStyle name="Normal - Style6 3" xfId="358"/>
    <cellStyle name="Normal - Style7" xfId="235"/>
    <cellStyle name="Normal - Style7 2" xfId="359"/>
    <cellStyle name="Normal - Style7 3" xfId="360"/>
    <cellStyle name="Normal - Style8" xfId="236"/>
    <cellStyle name="Normal - Style8 2" xfId="361"/>
    <cellStyle name="Normal - Style8 3" xfId="362"/>
    <cellStyle name="Normal 10" xfId="10"/>
    <cellStyle name="Normal 10 2" xfId="426"/>
    <cellStyle name="Normal 10 3" xfId="123"/>
    <cellStyle name="Normal 100" xfId="117"/>
    <cellStyle name="Normal 101" xfId="118"/>
    <cellStyle name="Normal 102" xfId="444"/>
    <cellStyle name="Normal 103" xfId="461"/>
    <cellStyle name="Normal 104" xfId="462"/>
    <cellStyle name="Normal 105" xfId="446"/>
    <cellStyle name="Normal 106" xfId="449"/>
    <cellStyle name="Normal 107" xfId="457"/>
    <cellStyle name="Normal 108" xfId="469"/>
    <cellStyle name="Normal 109" xfId="488"/>
    <cellStyle name="Normal 11" xfId="11"/>
    <cellStyle name="Normal 11 2" xfId="237"/>
    <cellStyle name="Normal 110" xfId="471"/>
    <cellStyle name="Normal 111" xfId="486"/>
    <cellStyle name="Normal 112" xfId="476"/>
    <cellStyle name="Normal 113" xfId="478"/>
    <cellStyle name="Normal 114" xfId="481"/>
    <cellStyle name="Normal 115" xfId="482"/>
    <cellStyle name="Normal 116" xfId="73"/>
    <cellStyle name="Normal 117" xfId="483"/>
    <cellStyle name="Normal 118" xfId="503"/>
    <cellStyle name="Normal 119" xfId="100"/>
    <cellStyle name="Normal 12" xfId="12"/>
    <cellStyle name="Normal 120" xfId="501"/>
    <cellStyle name="Normal 121" xfId="99"/>
    <cellStyle name="Normal 122" xfId="489"/>
    <cellStyle name="Normal 123" xfId="102"/>
    <cellStyle name="Normal 124" xfId="499"/>
    <cellStyle name="Normal 125" xfId="473"/>
    <cellStyle name="Normal 126" xfId="504"/>
    <cellStyle name="Normal 127" xfId="507"/>
    <cellStyle name="Normal 128" xfId="520"/>
    <cellStyle name="Normal 129" xfId="497"/>
    <cellStyle name="Normal 13" xfId="13"/>
    <cellStyle name="Normal 130" xfId="477"/>
    <cellStyle name="Normal 131" xfId="517"/>
    <cellStyle name="Normal 132" xfId="516"/>
    <cellStyle name="Normal 133" xfId="505"/>
    <cellStyle name="Normal 134" xfId="474"/>
    <cellStyle name="Normal 135" xfId="519"/>
    <cellStyle name="Normal 136" xfId="521"/>
    <cellStyle name="Normal 137" xfId="120"/>
    <cellStyle name="Normal 138" xfId="522"/>
    <cellStyle name="Normal 139" xfId="527"/>
    <cellStyle name="Normal 14" xfId="14"/>
    <cellStyle name="Normal 140" xfId="528"/>
    <cellStyle name="Normal 141" xfId="119"/>
    <cellStyle name="Normal 142" xfId="531"/>
    <cellStyle name="Normal 143" xfId="533"/>
    <cellStyle name="Normal 15" xfId="15"/>
    <cellStyle name="Normal 15 2" xfId="364"/>
    <cellStyle name="Normal 16" xfId="16"/>
    <cellStyle name="Normal 17" xfId="17"/>
    <cellStyle name="Normal 18" xfId="18"/>
    <cellStyle name="Normal 19" xfId="19"/>
    <cellStyle name="Normal 19 2" xfId="365"/>
    <cellStyle name="Normal 2" xfId="2"/>
    <cellStyle name="Normal 2 2" xfId="1"/>
    <cellStyle name="Normal 2 2 2" xfId="72"/>
    <cellStyle name="Normal 2 2 2 2" xfId="366"/>
    <cellStyle name="Normal 2 2 2 3" xfId="138"/>
    <cellStyle name="Normal 2 2 3" xfId="367"/>
    <cellStyle name="Normal 2 2_gr11" xfId="238"/>
    <cellStyle name="Normal 2 3" xfId="71"/>
    <cellStyle name="normal 2 3 2" xfId="239"/>
    <cellStyle name="Normal 2 4" xfId="240"/>
    <cellStyle name="normal 2 5" xfId="241"/>
    <cellStyle name="Normal 2 6" xfId="132"/>
    <cellStyle name="Normal 2 7" xfId="429"/>
    <cellStyle name="Normal 2 8" xfId="430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 2" xfId="136"/>
    <cellStyle name="Normal 3 3" xfId="242"/>
    <cellStyle name="Normal 3 4" xfId="243"/>
    <cellStyle name="Normal 3 4 2" xfId="124"/>
    <cellStyle name="Normal 3 5" xfId="368"/>
    <cellStyle name="Normal 3 6" xfId="133"/>
    <cellStyle name="Normal 30" xfId="30"/>
    <cellStyle name="Normal 31" xfId="31"/>
    <cellStyle name="Normal 32" xfId="32"/>
    <cellStyle name="Normal 33" xfId="33"/>
    <cellStyle name="Normal 33 2" xfId="369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4"/>
    <cellStyle name="Normal 4 2" xfId="139"/>
    <cellStyle name="Normal 4 3" xfId="134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5"/>
    <cellStyle name="Normal 5 2" xfId="135"/>
    <cellStyle name="Normal 5 2 2" xfId="302"/>
    <cellStyle name="Normal 5 3" xfId="244"/>
    <cellStyle name="Normal 5 4" xfId="300"/>
    <cellStyle name="Normal 5 4 2" xfId="307"/>
    <cellStyle name="Normal 5 4 2 2" xfId="309"/>
    <cellStyle name="Normal 5 4 2 2 2" xfId="311"/>
    <cellStyle name="Normal 5 5" xfId="301"/>
    <cellStyle name="Normal 5 6" xfId="303"/>
    <cellStyle name="Normal 5 6 2" xfId="304"/>
    <cellStyle name="Normal 5 6 2 2" xfId="305"/>
    <cellStyle name="Normal 5 6 2 2 2" xfId="306"/>
    <cellStyle name="Normal 5 6 2 2 2 2" xfId="308"/>
    <cellStyle name="Normal 5 6 2 2 2 2 2" xfId="310"/>
    <cellStyle name="Normal 5 6 2 2 2 2 2 2" xfId="421"/>
    <cellStyle name="Normal 5 6 2 2 2 2 3" xfId="312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" xfId="6"/>
    <cellStyle name="Normal 60" xfId="60"/>
    <cellStyle name="Normal 61" xfId="61"/>
    <cellStyle name="Normal 62" xfId="62"/>
    <cellStyle name="Normal 63" xfId="64"/>
    <cellStyle name="Normal 64" xfId="65"/>
    <cellStyle name="Normal 65" xfId="66"/>
    <cellStyle name="Normal 65 2" xfId="96"/>
    <cellStyle name="Normal 66" xfId="67"/>
    <cellStyle name="Normal 66 2" xfId="435"/>
    <cellStyle name="Normal 66 3" xfId="363"/>
    <cellStyle name="Normal 67" xfId="68"/>
    <cellStyle name="Normal 67 2" xfId="95"/>
    <cellStyle name="Normal 68" xfId="69"/>
    <cellStyle name="Normal 69" xfId="70"/>
    <cellStyle name="Normal 7" xfId="7"/>
    <cellStyle name="Normal 7 2" xfId="370"/>
    <cellStyle name="Normal 7 3" xfId="245"/>
    <cellStyle name="Normal 70" xfId="81"/>
    <cellStyle name="Normal 71" xfId="82"/>
    <cellStyle name="Normal 72" xfId="83"/>
    <cellStyle name="Normal 73" xfId="84"/>
    <cellStyle name="Normal 74" xfId="86"/>
    <cellStyle name="Normal 75" xfId="87"/>
    <cellStyle name="Normal 76" xfId="88"/>
    <cellStyle name="Normal 77" xfId="89"/>
    <cellStyle name="Normal 78" xfId="90"/>
    <cellStyle name="Normal 79" xfId="74"/>
    <cellStyle name="Normal 8" xfId="8"/>
    <cellStyle name="Normal 8 2" xfId="371"/>
    <cellStyle name="Normal 8 3" xfId="246"/>
    <cellStyle name="Normal 80" xfId="103"/>
    <cellStyle name="Normal 81" xfId="104"/>
    <cellStyle name="Normal 82" xfId="105"/>
    <cellStyle name="Normal 83" xfId="80"/>
    <cellStyle name="Normal 84" xfId="79"/>
    <cellStyle name="Normal 85" xfId="106"/>
    <cellStyle name="Normal 86" xfId="107"/>
    <cellStyle name="Normal 87" xfId="108"/>
    <cellStyle name="Normal 88" xfId="75"/>
    <cellStyle name="Normal 89" xfId="109"/>
    <cellStyle name="Normal 9" xfId="9"/>
    <cellStyle name="Normal 90" xfId="110"/>
    <cellStyle name="Normal 91" xfId="76"/>
    <cellStyle name="Normal 92" xfId="111"/>
    <cellStyle name="Normal 93" xfId="112"/>
    <cellStyle name="Normal 94" xfId="93"/>
    <cellStyle name="Normal 95" xfId="94"/>
    <cellStyle name="Normal 96" xfId="113"/>
    <cellStyle name="Normal 97" xfId="114"/>
    <cellStyle name="Normal 98" xfId="115"/>
    <cellStyle name="Normal 99" xfId="116"/>
    <cellStyle name="Normal Table" xfId="247"/>
    <cellStyle name="Normal Table 2" xfId="372"/>
    <cellStyle name="Normale 2" xfId="373"/>
    <cellStyle name="normálne__1_NDARJA  BUXHETIT Universiteteve _2007-2008 sipas Formulës.xls_Flori_PM" xfId="248"/>
    <cellStyle name="Note 2" xfId="249"/>
    <cellStyle name="Note 2 2" xfId="374"/>
    <cellStyle name="Note 3" xfId="375"/>
    <cellStyle name="Output 2" xfId="250"/>
    <cellStyle name="Output Amounts" xfId="251"/>
    <cellStyle name="Output Amounts 2" xfId="376"/>
    <cellStyle name="Percent" xfId="91" builtinId="5"/>
    <cellStyle name="Percent [2]" xfId="252"/>
    <cellStyle name="Percent [2] 2" xfId="377"/>
    <cellStyle name="Percent 10" xfId="450"/>
    <cellStyle name="Percent 11" xfId="511"/>
    <cellStyle name="Percent 12" xfId="122"/>
    <cellStyle name="Percent 13" xfId="524"/>
    <cellStyle name="Percent 14" xfId="525"/>
    <cellStyle name="Percent 15" xfId="530"/>
    <cellStyle name="Percent 18" xfId="378"/>
    <cellStyle name="Percent 2" xfId="85"/>
    <cellStyle name="Percent 2 2" xfId="253"/>
    <cellStyle name="Percent 2 3" xfId="140"/>
    <cellStyle name="Percent 3" xfId="254"/>
    <cellStyle name="Percent 3 2" xfId="379"/>
    <cellStyle name="Percent 4" xfId="255"/>
    <cellStyle name="Percent 5" xfId="380"/>
    <cellStyle name="Percent 6" xfId="427"/>
    <cellStyle name="Percent 7" xfId="466"/>
    <cellStyle name="Percent 8" xfId="467"/>
    <cellStyle name="Percent 9" xfId="463"/>
    <cellStyle name="percentage difference" xfId="256"/>
    <cellStyle name="percentage difference one decimal" xfId="257"/>
    <cellStyle name="percentage difference zero decimal" xfId="258"/>
    <cellStyle name="Percentuale 2" xfId="381"/>
    <cellStyle name="Pevný" xfId="259"/>
    <cellStyle name="Presentation" xfId="260"/>
    <cellStyle name="Presentation 2" xfId="382"/>
    <cellStyle name="Proj" xfId="261"/>
    <cellStyle name="Proj 2" xfId="383"/>
    <cellStyle name="Publication" xfId="262"/>
    <cellStyle name="STYL1 - Style1" xfId="263"/>
    <cellStyle name="Style 1" xfId="264"/>
    <cellStyle name="Style 1 2" xfId="384"/>
    <cellStyle name="Text" xfId="265"/>
    <cellStyle name="Text 2" xfId="385"/>
    <cellStyle name="Title 2" xfId="266"/>
    <cellStyle name="Total 2" xfId="267"/>
    <cellStyle name="Warning Text 2" xfId="268"/>
    <cellStyle name="WebAnchor1" xfId="269"/>
    <cellStyle name="WebAnchor2" xfId="270"/>
    <cellStyle name="WebAnchor3" xfId="271"/>
    <cellStyle name="WebAnchor4" xfId="272"/>
    <cellStyle name="WebAnchor5" xfId="273"/>
    <cellStyle name="WebAnchor6" xfId="274"/>
    <cellStyle name="WebAnchor7" xfId="275"/>
    <cellStyle name="Webexclude" xfId="276"/>
    <cellStyle name="Webexclude 2" xfId="386"/>
    <cellStyle name="WebFN" xfId="277"/>
    <cellStyle name="WebFN1" xfId="278"/>
    <cellStyle name="WebFN2" xfId="279"/>
    <cellStyle name="WebFN3" xfId="280"/>
    <cellStyle name="WebFN4" xfId="281"/>
    <cellStyle name="WebHR" xfId="282"/>
    <cellStyle name="WebHR 2" xfId="387"/>
    <cellStyle name="WebIndent1" xfId="283"/>
    <cellStyle name="WebIndent1 2" xfId="388"/>
    <cellStyle name="WebIndent1wFN3" xfId="284"/>
    <cellStyle name="WebIndent2" xfId="285"/>
    <cellStyle name="WebIndent2 2" xfId="389"/>
    <cellStyle name="WebNoBR" xfId="286"/>
    <cellStyle name="WebNoBR 2" xfId="390"/>
    <cellStyle name="Záhlaví 1" xfId="287"/>
    <cellStyle name="Záhlaví 2" xfId="288"/>
    <cellStyle name="zero" xfId="289"/>
    <cellStyle name="zero 2" xfId="391"/>
    <cellStyle name="zero 3" xfId="392"/>
    <cellStyle name="ДАТА" xfId="290"/>
    <cellStyle name="ДЕНЕЖНЫЙ_BOPENGC" xfId="291"/>
    <cellStyle name="ЗАГОЛОВОК1" xfId="292"/>
    <cellStyle name="ЗАГОЛОВОК2" xfId="293"/>
    <cellStyle name="ИТОГОВЫЙ" xfId="294"/>
    <cellStyle name="Обычный_BOPENGC" xfId="295"/>
    <cellStyle name="ПРОЦЕНТНЫЙ_BOPENGC" xfId="296"/>
    <cellStyle name="ТЕКСТ" xfId="297"/>
    <cellStyle name="ФИКСИРОВАННЫЙ" xfId="298"/>
    <cellStyle name="ФИНАНСОВЫЙ_BOPENGC" xfId="29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ti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opy%20of%20Arsela%20Monitorime%2012%20Mujori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onitorimi%20viti%202025/604/Anekset%206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neksi 4 PMA"/>
      <sheetName val=" Aneksi 3.2 PMA"/>
      <sheetName val=" Aneksi 3.1 PMA"/>
      <sheetName val="Aneksi 3 Planif"/>
      <sheetName val="Aneksi 2.1 Arsimi Ushtarak"/>
      <sheetName val="Aneksi 2.1 Planif"/>
      <sheetName val="2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F15">
            <v>584980000</v>
          </cell>
        </row>
        <row r="22">
          <cell r="N22">
            <v>98.927830260151865</v>
          </cell>
        </row>
        <row r="25">
          <cell r="N25">
            <v>99.9802958709395</v>
          </cell>
        </row>
        <row r="30">
          <cell r="N30">
            <v>98.976663731206429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AN1 pa 1231 h "/>
      <sheetName val="SIFQI"/>
      <sheetName val="ME 231 HUAJ"/>
      <sheetName val="Produktet"/>
      <sheetName val="Sheet2"/>
      <sheetName val="####"/>
      <sheetName val="Buxheti 2024 dhe realizimi OKI"/>
      <sheetName val="Sheet1"/>
      <sheetName val="Aneksi nr.1"/>
      <sheetName val="Aneksi 1.1"/>
      <sheetName val="Aneksi 1.2"/>
      <sheetName val="aneksi 1 relacioni"/>
      <sheetName val="Aneksi 1 dbmf"/>
      <sheetName val="aneksi 2 dbmf"/>
      <sheetName val="Aneksi 2PMA"/>
      <sheetName val="Forca e luftimit"/>
      <sheetName val="Mbështetja e Luftimit"/>
      <sheetName val="Mbështetja për Shëndetësinë"/>
      <sheetName val="Arsimi Ushtarak"/>
      <sheetName val="Mbështetje për Ushtarakët"/>
      <sheetName val="Emergjencat Civile "/>
      <sheetName val="Aneksi nr.2 prog 10270"/>
      <sheetName val="Aneksi 2.1 Prog 10270"/>
      <sheetName val="ANEKSI 3.0 Prog 10270"/>
      <sheetName val="ANEKSI 3.1  Prog 10270"/>
      <sheetName val="ANEKSI 3.2  Prog 10270"/>
      <sheetName val="ANEKSI 4  Prog 10270"/>
      <sheetName val="Sheet12"/>
      <sheetName val="Sheet11"/>
      <sheetName val="Sheet10"/>
      <sheetName val="Sheet9"/>
      <sheetName val="Sheet8"/>
      <sheetName val="Sheet7"/>
      <sheetName val="ANEKSI 4  Prog 11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2">
          <cell r="D102">
            <v>52685544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6">
          <cell r="G26">
            <v>12114450000</v>
          </cell>
        </row>
      </sheetData>
      <sheetData sheetId="15"/>
      <sheetData sheetId="16">
        <row r="12">
          <cell r="G12">
            <v>4861643950</v>
          </cell>
          <cell r="H12">
            <v>4851623432</v>
          </cell>
        </row>
        <row r="13">
          <cell r="G13">
            <v>787160000</v>
          </cell>
          <cell r="H13">
            <v>784786628</v>
          </cell>
        </row>
        <row r="14">
          <cell r="G14">
            <v>3523090000</v>
          </cell>
          <cell r="H14">
            <v>3456990350.04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66240873</v>
          </cell>
          <cell r="H18">
            <v>62271942</v>
          </cell>
        </row>
        <row r="22">
          <cell r="G22">
            <v>8836120000</v>
          </cell>
          <cell r="H22">
            <v>8225662187.0900002</v>
          </cell>
        </row>
        <row r="24">
          <cell r="G24">
            <v>11102400000</v>
          </cell>
          <cell r="H24">
            <v>0</v>
          </cell>
        </row>
      </sheetData>
      <sheetData sheetId="17">
        <row r="12">
          <cell r="G12">
            <v>3655358127</v>
          </cell>
          <cell r="H12">
            <v>3643746554</v>
          </cell>
        </row>
        <row r="13">
          <cell r="G13">
            <v>605980000</v>
          </cell>
          <cell r="H13">
            <v>600774044</v>
          </cell>
        </row>
        <row r="14">
          <cell r="G14">
            <v>3110504000</v>
          </cell>
          <cell r="H14">
            <v>3041395813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288528999</v>
          </cell>
          <cell r="H18">
            <v>273641145</v>
          </cell>
        </row>
        <row r="22">
          <cell r="G22">
            <v>2317855000</v>
          </cell>
          <cell r="H22">
            <v>2069971158.73</v>
          </cell>
        </row>
      </sheetData>
      <sheetData sheetId="18">
        <row r="12">
          <cell r="G12">
            <v>702836000</v>
          </cell>
          <cell r="H12">
            <v>695375308</v>
          </cell>
        </row>
        <row r="13">
          <cell r="G13">
            <v>117000000</v>
          </cell>
          <cell r="H13">
            <v>114015591</v>
          </cell>
        </row>
        <row r="14">
          <cell r="G14">
            <v>898164000</v>
          </cell>
          <cell r="H14">
            <v>895915200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4439960</v>
          </cell>
          <cell r="H18">
            <v>4406131</v>
          </cell>
        </row>
        <row r="22">
          <cell r="G22">
            <v>197000000</v>
          </cell>
          <cell r="H22">
            <v>193284800</v>
          </cell>
        </row>
      </sheetData>
      <sheetData sheetId="19">
        <row r="12">
          <cell r="G12">
            <v>503290000</v>
          </cell>
          <cell r="H12">
            <v>478323136</v>
          </cell>
        </row>
        <row r="13">
          <cell r="G13">
            <v>119700000</v>
          </cell>
          <cell r="H13">
            <v>117426725</v>
          </cell>
        </row>
        <row r="14">
          <cell r="G14">
            <v>107510000</v>
          </cell>
          <cell r="H14">
            <v>100983829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259270855</v>
          </cell>
          <cell r="H18">
            <v>249232267</v>
          </cell>
        </row>
        <row r="22">
          <cell r="G22">
            <v>462031000</v>
          </cell>
          <cell r="H22">
            <v>396904849</v>
          </cell>
        </row>
      </sheetData>
      <sheetData sheetId="20">
        <row r="16">
          <cell r="G16">
            <v>5228958000</v>
          </cell>
          <cell r="H16">
            <v>5228958000</v>
          </cell>
        </row>
      </sheetData>
      <sheetData sheetId="21">
        <row r="12">
          <cell r="G12">
            <v>205402021</v>
          </cell>
          <cell r="H12">
            <v>202443357</v>
          </cell>
        </row>
        <row r="13">
          <cell r="G13">
            <v>35020000</v>
          </cell>
          <cell r="H13">
            <v>32774835</v>
          </cell>
        </row>
        <row r="14">
          <cell r="G14">
            <v>281000000</v>
          </cell>
          <cell r="H14">
            <v>236139724</v>
          </cell>
        </row>
        <row r="15">
          <cell r="G15">
            <v>0</v>
          </cell>
        </row>
        <row r="16">
          <cell r="G16">
            <v>639272000</v>
          </cell>
          <cell r="H16">
            <v>590130885.82999992</v>
          </cell>
        </row>
        <row r="17">
          <cell r="G17">
            <v>11000000</v>
          </cell>
          <cell r="H17">
            <v>10978573</v>
          </cell>
        </row>
        <row r="18">
          <cell r="G18">
            <v>985460</v>
          </cell>
          <cell r="H18">
            <v>623755</v>
          </cell>
        </row>
        <row r="22">
          <cell r="G22">
            <v>1814180000</v>
          </cell>
          <cell r="H22">
            <v>1327225823.8899999</v>
          </cell>
        </row>
        <row r="24">
          <cell r="H24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1.2"/>
      <sheetName val="Aneksi nr.2"/>
      <sheetName val="aneksi 2.1"/>
      <sheetName val="aneksi 3.0"/>
      <sheetName val="aneksi 3.1"/>
      <sheetName val="aneksi 3.2"/>
      <sheetName val="ANEKSI 4"/>
    </sheetNames>
    <sheetDataSet>
      <sheetData sheetId="0"/>
      <sheetData sheetId="1">
        <row r="30">
          <cell r="N30">
            <v>100</v>
          </cell>
        </row>
      </sheetData>
      <sheetData sheetId="2"/>
      <sheetData sheetId="3">
        <row r="11">
          <cell r="E11">
            <v>22613</v>
          </cell>
          <cell r="L11">
            <v>2283025693</v>
          </cell>
        </row>
        <row r="12">
          <cell r="L12">
            <v>81125683</v>
          </cell>
        </row>
        <row r="13">
          <cell r="L13">
            <v>67079294</v>
          </cell>
        </row>
        <row r="14">
          <cell r="L14">
            <v>13991791</v>
          </cell>
        </row>
        <row r="15">
          <cell r="L15">
            <v>2783735539</v>
          </cell>
        </row>
        <row r="16">
          <cell r="L16">
            <v>5228958000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I70"/>
  <sheetViews>
    <sheetView topLeftCell="A52" workbookViewId="0">
      <selection activeCell="D48" sqref="D48"/>
    </sheetView>
  </sheetViews>
  <sheetFormatPr defaultRowHeight="15"/>
  <cols>
    <col min="2" max="2" width="5.85546875" customWidth="1"/>
    <col min="3" max="3" width="31.5703125" style="159" customWidth="1"/>
    <col min="4" max="4" width="24.5703125" style="57" customWidth="1"/>
    <col min="5" max="5" width="19.5703125" style="57" customWidth="1"/>
    <col min="6" max="6" width="18.140625" style="57" customWidth="1"/>
    <col min="7" max="7" width="17.28515625" customWidth="1"/>
    <col min="8" max="8" width="18.140625" customWidth="1"/>
    <col min="9" max="9" width="19" customWidth="1"/>
  </cols>
  <sheetData>
    <row r="3" spans="1:6" ht="15.75" thickBot="1"/>
    <row r="4" spans="1:6" ht="18.75" thickBot="1">
      <c r="A4">
        <v>1</v>
      </c>
      <c r="B4" s="151" t="s">
        <v>357</v>
      </c>
      <c r="C4" s="160" t="s">
        <v>48</v>
      </c>
      <c r="D4" s="155" t="s">
        <v>358</v>
      </c>
      <c r="E4" s="155" t="s">
        <v>359</v>
      </c>
      <c r="F4" s="155" t="s">
        <v>360</v>
      </c>
    </row>
    <row r="5" spans="1:6" ht="15.75" thickBot="1">
      <c r="B5" s="152">
        <v>1</v>
      </c>
      <c r="C5" s="161" t="s">
        <v>21</v>
      </c>
      <c r="D5" s="156" t="e">
        <f>#REF!</f>
        <v>#REF!</v>
      </c>
      <c r="E5" s="156" t="e">
        <f>#REF!</f>
        <v>#REF!</v>
      </c>
      <c r="F5" s="157">
        <v>94</v>
      </c>
    </row>
    <row r="6" spans="1:6" ht="19.5" customHeight="1" thickBot="1">
      <c r="B6" s="152">
        <v>2</v>
      </c>
      <c r="C6" s="161" t="s">
        <v>81</v>
      </c>
      <c r="D6" s="156" t="e">
        <f>#REF!</f>
        <v>#REF!</v>
      </c>
      <c r="E6" s="156" t="e">
        <f>#REF!</f>
        <v>#REF!</v>
      </c>
      <c r="F6" s="157">
        <v>95</v>
      </c>
    </row>
    <row r="7" spans="1:6" ht="15.75" thickBot="1">
      <c r="B7" s="152">
        <v>3</v>
      </c>
      <c r="C7" s="161" t="s">
        <v>83</v>
      </c>
      <c r="D7" s="156" t="e">
        <f>#REF!</f>
        <v>#REF!</v>
      </c>
      <c r="E7" s="156" t="e">
        <f>#REF!</f>
        <v>#REF!</v>
      </c>
      <c r="F7" s="157">
        <v>96</v>
      </c>
    </row>
    <row r="8" spans="1:6" ht="15.75" thickBot="1">
      <c r="B8" s="152">
        <v>4</v>
      </c>
      <c r="C8" s="161" t="s">
        <v>85</v>
      </c>
      <c r="D8" s="156" t="e">
        <f>#REF!</f>
        <v>#REF!</v>
      </c>
      <c r="E8" s="156" t="e">
        <f>#REF!</f>
        <v>#REF!</v>
      </c>
      <c r="F8" s="157">
        <v>97</v>
      </c>
    </row>
    <row r="9" spans="1:6" ht="15.75" thickBot="1">
      <c r="B9" s="152">
        <v>5</v>
      </c>
      <c r="C9" s="161" t="s">
        <v>361</v>
      </c>
      <c r="D9" s="156" t="e">
        <f>#REF!</f>
        <v>#REF!</v>
      </c>
      <c r="E9" s="156" t="e">
        <f>#REF!</f>
        <v>#REF!</v>
      </c>
      <c r="F9" s="157">
        <v>98</v>
      </c>
    </row>
    <row r="10" spans="1:6" ht="15.75" thickBot="1">
      <c r="B10" s="152">
        <v>6</v>
      </c>
      <c r="C10" s="161" t="s">
        <v>89</v>
      </c>
      <c r="D10" s="156" t="e">
        <f>#REF!</f>
        <v>#REF!</v>
      </c>
      <c r="E10" s="156" t="e">
        <f>#REF!</f>
        <v>#REF!</v>
      </c>
      <c r="F10" s="157">
        <v>99</v>
      </c>
    </row>
    <row r="11" spans="1:6" ht="15.75" thickBot="1">
      <c r="B11" s="152">
        <v>7</v>
      </c>
      <c r="C11" s="161" t="s">
        <v>91</v>
      </c>
      <c r="D11" s="156" t="e">
        <f>#REF!</f>
        <v>#REF!</v>
      </c>
      <c r="E11" s="156" t="e">
        <f>#REF!</f>
        <v>#REF!</v>
      </c>
      <c r="F11" s="157">
        <v>100</v>
      </c>
    </row>
    <row r="12" spans="1:6" ht="15.75" thickBot="1">
      <c r="B12" s="154"/>
      <c r="C12" s="162" t="s">
        <v>362</v>
      </c>
      <c r="D12" s="158" t="e">
        <f>#REF!</f>
        <v>#REF!</v>
      </c>
      <c r="E12" s="158" t="e">
        <f>#REF!</f>
        <v>#REF!</v>
      </c>
      <c r="F12" s="158" t="e">
        <f>#REF!</f>
        <v>#REF!</v>
      </c>
    </row>
    <row r="14" spans="1:6" ht="15.75" thickBot="1"/>
    <row r="15" spans="1:6" ht="39" thickBot="1">
      <c r="A15">
        <v>2</v>
      </c>
      <c r="B15" s="210" t="s">
        <v>357</v>
      </c>
      <c r="C15" s="211" t="s">
        <v>381</v>
      </c>
      <c r="D15" s="211" t="s">
        <v>382</v>
      </c>
      <c r="E15" s="211" t="s">
        <v>383</v>
      </c>
      <c r="F15" s="211" t="s">
        <v>384</v>
      </c>
    </row>
    <row r="16" spans="1:6" ht="15.75" thickBot="1">
      <c r="B16" s="212">
        <v>1</v>
      </c>
      <c r="C16" s="153" t="s">
        <v>21</v>
      </c>
      <c r="D16" s="156">
        <f>'[1]2'!N22</f>
        <v>98.927830260151865</v>
      </c>
      <c r="E16" s="222">
        <f>'[1]2'!N25</f>
        <v>99.9802958709395</v>
      </c>
      <c r="F16" s="156">
        <f>'[1]2'!N30</f>
        <v>98.976663731206429</v>
      </c>
    </row>
    <row r="17" spans="1:6" ht="15.75" thickBot="1">
      <c r="B17" s="212">
        <v>2</v>
      </c>
      <c r="C17" s="153" t="s">
        <v>81</v>
      </c>
      <c r="D17" s="156">
        <f>'Aneksi 2.0 Forcat e Luftimit'!N20</f>
        <v>99.099846770443705</v>
      </c>
      <c r="E17" s="222">
        <f>'Aneksi 2.0 Forcat e Luftimit'!N23</f>
        <v>93.090954356550156</v>
      </c>
      <c r="F17" s="156">
        <f>'Aneksi 2.0 Forcat e Luftimit'!N28</f>
        <v>59.57024887043886</v>
      </c>
    </row>
    <row r="18" spans="1:6" ht="15.75" thickBot="1">
      <c r="B18" s="212">
        <v>3</v>
      </c>
      <c r="C18" s="153" t="s">
        <v>83</v>
      </c>
      <c r="D18" s="156">
        <f>'123'!N22</f>
        <v>98.68395971498262</v>
      </c>
      <c r="E18" s="222">
        <f>'123'!N25</f>
        <v>89.305463833156082</v>
      </c>
      <c r="F18" s="156">
        <f>'123'!N30</f>
        <v>96.505416825928521</v>
      </c>
    </row>
    <row r="19" spans="1:6" ht="15.75" thickBot="1">
      <c r="B19" s="212">
        <v>4</v>
      </c>
      <c r="C19" s="153" t="s">
        <v>85</v>
      </c>
      <c r="D19" s="156">
        <f>'Aneksi 2.0 Mbësht .Shëndetësinë'!M20</f>
        <v>99.261063938623437</v>
      </c>
      <c r="E19" s="222">
        <f>'Aneksi 2.0 Mbësht .Shëndetësinë'!M23</f>
        <v>98.114111675126907</v>
      </c>
      <c r="F19" s="156">
        <f>'Aneksi 2.0 Mbësht .Shëndetësinë'!M28</f>
        <v>99.143347521013368</v>
      </c>
    </row>
    <row r="20" spans="1:6" ht="15.75" thickBot="1">
      <c r="B20" s="212">
        <v>5</v>
      </c>
      <c r="C20" s="153" t="s">
        <v>361</v>
      </c>
      <c r="D20" s="156">
        <f>'Aneksi 2.0 Arsimi Ushtarak'!M20</f>
        <v>95.574238443301098</v>
      </c>
      <c r="E20" s="222">
        <f>'Aneksi 2.0 Arsimi Ushtarak'!M23</f>
        <v>85.904376329726801</v>
      </c>
      <c r="F20" s="156">
        <f>'Aneksi 2.0 Arsimi Ushtarak'!M31</f>
        <v>92.326741015589675</v>
      </c>
    </row>
    <row r="21" spans="1:6" ht="15.75" thickBot="1">
      <c r="B21" s="212">
        <v>6</v>
      </c>
      <c r="C21" s="153" t="s">
        <v>89</v>
      </c>
      <c r="D21" s="156">
        <f>'Aneksi 2.0 Mbeshtet. Ushtaraket'!M20</f>
        <v>100</v>
      </c>
      <c r="E21" s="222">
        <v>0</v>
      </c>
      <c r="F21" s="156">
        <f>'Aneksi 2.0 Mbeshtet. Ushtaraket'!M28</f>
        <v>100</v>
      </c>
    </row>
    <row r="22" spans="1:6" ht="15.75" thickBot="1">
      <c r="B22" s="212">
        <v>7</v>
      </c>
      <c r="C22" s="153" t="s">
        <v>91</v>
      </c>
      <c r="D22" s="223">
        <f>'Aneksi 2.0 Emergjencat Civile'!M20</f>
        <v>91.507623968565028</v>
      </c>
      <c r="E22" s="222">
        <f>'Aneksi 2.0 Emergjencat Civile'!M23</f>
        <v>73.15844205095415</v>
      </c>
      <c r="F22" s="156">
        <v>80.400000000000006</v>
      </c>
    </row>
    <row r="23" spans="1:6" ht="15.75" thickBot="1">
      <c r="B23" s="213"/>
      <c r="C23" s="214" t="s">
        <v>385</v>
      </c>
      <c r="D23" s="224">
        <v>99</v>
      </c>
      <c r="E23" s="224">
        <v>90</v>
      </c>
      <c r="F23" s="224">
        <v>96</v>
      </c>
    </row>
    <row r="24" spans="1:6">
      <c r="C24"/>
      <c r="D24"/>
      <c r="E24"/>
      <c r="F24"/>
    </row>
    <row r="25" spans="1:6" ht="15.75" thickBot="1"/>
    <row r="26" spans="1:6" ht="30">
      <c r="A26">
        <v>3</v>
      </c>
      <c r="B26" s="588" t="s">
        <v>357</v>
      </c>
      <c r="C26" s="590" t="s">
        <v>386</v>
      </c>
      <c r="D26" s="590" t="s">
        <v>387</v>
      </c>
      <c r="E26" s="218" t="s">
        <v>388</v>
      </c>
      <c r="F26" s="592" t="s">
        <v>390</v>
      </c>
    </row>
    <row r="27" spans="1:6" ht="15.75" thickBot="1">
      <c r="B27" s="589"/>
      <c r="C27" s="591"/>
      <c r="D27" s="591"/>
      <c r="E27" s="219" t="s">
        <v>389</v>
      </c>
      <c r="F27" s="593"/>
    </row>
    <row r="28" spans="1:6" ht="15.75" thickBot="1">
      <c r="B28" s="220">
        <v>1</v>
      </c>
      <c r="C28" s="221" t="s">
        <v>21</v>
      </c>
      <c r="D28" s="225" t="e">
        <f>#REF!</f>
        <v>#REF!</v>
      </c>
      <c r="E28" s="230" t="e">
        <f>#REF!</f>
        <v>#REF!</v>
      </c>
      <c r="F28" s="229" t="e">
        <f>E28-D28</f>
        <v>#REF!</v>
      </c>
    </row>
    <row r="29" spans="1:6" ht="15.75" thickBot="1">
      <c r="B29" s="220">
        <v>2</v>
      </c>
      <c r="C29" s="221" t="s">
        <v>81</v>
      </c>
      <c r="D29" s="225" t="e">
        <f>#REF!</f>
        <v>#REF!</v>
      </c>
      <c r="E29" s="230" t="e">
        <f>#REF!</f>
        <v>#REF!</v>
      </c>
      <c r="F29" s="229" t="e">
        <f t="shared" ref="F29:F34" si="0">E29-D29</f>
        <v>#REF!</v>
      </c>
    </row>
    <row r="30" spans="1:6" ht="15.75" thickBot="1">
      <c r="B30" s="220">
        <v>3</v>
      </c>
      <c r="C30" s="221" t="s">
        <v>83</v>
      </c>
      <c r="D30" s="225" t="e">
        <f>#REF!</f>
        <v>#REF!</v>
      </c>
      <c r="E30" s="230" t="e">
        <f>#REF!</f>
        <v>#REF!</v>
      </c>
      <c r="F30" s="229" t="e">
        <f t="shared" si="0"/>
        <v>#REF!</v>
      </c>
    </row>
    <row r="31" spans="1:6" ht="15.75" thickBot="1">
      <c r="B31" s="220">
        <v>4</v>
      </c>
      <c r="C31" s="221" t="s">
        <v>85</v>
      </c>
      <c r="D31" s="225" t="e">
        <f>#REF!</f>
        <v>#REF!</v>
      </c>
      <c r="E31" s="230" t="e">
        <f>#REF!</f>
        <v>#REF!</v>
      </c>
      <c r="F31" s="229" t="e">
        <f t="shared" si="0"/>
        <v>#REF!</v>
      </c>
    </row>
    <row r="32" spans="1:6" ht="15.75" thickBot="1">
      <c r="B32" s="220">
        <v>5</v>
      </c>
      <c r="C32" s="221" t="s">
        <v>361</v>
      </c>
      <c r="D32" s="225" t="e">
        <f>#REF!</f>
        <v>#REF!</v>
      </c>
      <c r="E32" s="230" t="e">
        <f>#REF!</f>
        <v>#REF!</v>
      </c>
      <c r="F32" s="229" t="e">
        <f t="shared" si="0"/>
        <v>#REF!</v>
      </c>
    </row>
    <row r="33" spans="1:9" ht="15.75" thickBot="1">
      <c r="B33" s="220">
        <v>6</v>
      </c>
      <c r="C33" s="221" t="s">
        <v>89</v>
      </c>
      <c r="D33" s="225" t="e">
        <f>#REF!</f>
        <v>#REF!</v>
      </c>
      <c r="E33" s="230" t="e">
        <f>#REF!</f>
        <v>#REF!</v>
      </c>
      <c r="F33" s="229" t="e">
        <f t="shared" si="0"/>
        <v>#REF!</v>
      </c>
    </row>
    <row r="34" spans="1:9" ht="15.75" thickBot="1">
      <c r="B34" s="220">
        <v>7</v>
      </c>
      <c r="C34" s="221" t="s">
        <v>91</v>
      </c>
      <c r="D34" s="225" t="e">
        <f>#REF!</f>
        <v>#REF!</v>
      </c>
      <c r="E34" s="230" t="e">
        <f>#REF!</f>
        <v>#REF!</v>
      </c>
      <c r="F34" s="229" t="e">
        <f t="shared" si="0"/>
        <v>#REF!</v>
      </c>
    </row>
    <row r="35" spans="1:9">
      <c r="B35" s="226"/>
      <c r="C35" s="227" t="s">
        <v>362</v>
      </c>
      <c r="D35" s="228" t="e">
        <f>SUM(D28:D34)</f>
        <v>#REF!</v>
      </c>
      <c r="E35" s="231" t="e">
        <f>SUM(E28:E34)</f>
        <v>#REF!</v>
      </c>
      <c r="F35" s="110"/>
    </row>
    <row r="37" spans="1:9" ht="15.75" thickBot="1"/>
    <row r="38" spans="1:9" ht="18.75" thickBot="1">
      <c r="A38">
        <v>4</v>
      </c>
      <c r="B38" s="232" t="s">
        <v>391</v>
      </c>
      <c r="C38" s="233" t="s">
        <v>392</v>
      </c>
      <c r="D38" s="233" t="s">
        <v>393</v>
      </c>
      <c r="E38" s="233" t="s">
        <v>394</v>
      </c>
      <c r="F38" s="233" t="s">
        <v>395</v>
      </c>
      <c r="G38" s="234" t="s">
        <v>394</v>
      </c>
      <c r="H38" s="233" t="s">
        <v>396</v>
      </c>
      <c r="I38" s="233" t="s">
        <v>396</v>
      </c>
    </row>
    <row r="39" spans="1:9" ht="15.75" thickBot="1">
      <c r="B39" s="235">
        <v>1</v>
      </c>
      <c r="C39" s="236" t="e">
        <f>#REF!</f>
        <v>#REF!</v>
      </c>
      <c r="D39" s="237" t="e">
        <f>#REF!/1000</f>
        <v>#REF!</v>
      </c>
      <c r="E39" s="241" t="e">
        <f>#REF!</f>
        <v>#REF!</v>
      </c>
      <c r="F39" s="237" t="e">
        <f>#REF!/1000</f>
        <v>#REF!</v>
      </c>
      <c r="G39" s="237" t="e">
        <f>#REF!</f>
        <v>#REF!</v>
      </c>
      <c r="H39" s="237" t="e">
        <f>I39</f>
        <v>#REF!</v>
      </c>
      <c r="I39" s="237" t="e">
        <f>#REF!</f>
        <v>#REF!</v>
      </c>
    </row>
    <row r="40" spans="1:9" ht="15.75" thickBot="1">
      <c r="B40" s="235">
        <v>2</v>
      </c>
      <c r="C40" s="236" t="e">
        <f>#REF!</f>
        <v>#REF!</v>
      </c>
      <c r="D40" s="237" t="e">
        <f>#REF!/1000</f>
        <v>#REF!</v>
      </c>
      <c r="E40" s="241" t="e">
        <f>#REF!</f>
        <v>#REF!</v>
      </c>
      <c r="F40" s="237" t="e">
        <f>#REF!/1000</f>
        <v>#REF!</v>
      </c>
      <c r="G40" s="237" t="e">
        <f>#REF!</f>
        <v>#REF!</v>
      </c>
      <c r="H40" s="237">
        <v>96</v>
      </c>
      <c r="I40" s="237" t="e">
        <f>#REF!</f>
        <v>#REF!</v>
      </c>
    </row>
    <row r="41" spans="1:9" ht="15.75" thickBot="1">
      <c r="B41" s="235">
        <v>3</v>
      </c>
      <c r="C41" s="236" t="e">
        <f>#REF!</f>
        <v>#REF!</v>
      </c>
      <c r="D41" s="237" t="e">
        <f>#REF!/1000</f>
        <v>#REF!</v>
      </c>
      <c r="E41" s="241" t="e">
        <f>#REF!</f>
        <v>#REF!</v>
      </c>
      <c r="F41" s="237" t="e">
        <f>#REF!/1000</f>
        <v>#REF!</v>
      </c>
      <c r="G41" s="237" t="e">
        <f>#REF!</f>
        <v>#REF!</v>
      </c>
      <c r="H41" s="237" t="e">
        <f t="shared" ref="H41:H44" si="1">I41</f>
        <v>#REF!</v>
      </c>
      <c r="I41" s="237" t="e">
        <f>#REF!</f>
        <v>#REF!</v>
      </c>
    </row>
    <row r="42" spans="1:9" ht="15.75" thickBot="1">
      <c r="B42" s="235">
        <v>4</v>
      </c>
      <c r="C42" s="236" t="e">
        <f>#REF!</f>
        <v>#REF!</v>
      </c>
      <c r="D42" s="237" t="e">
        <f>#REF!/1000</f>
        <v>#REF!</v>
      </c>
      <c r="E42" s="241" t="e">
        <f>#REF!</f>
        <v>#REF!</v>
      </c>
      <c r="F42" s="237" t="e">
        <f>#REF!/1000</f>
        <v>#REF!</v>
      </c>
      <c r="G42" s="237" t="e">
        <f>#REF!</f>
        <v>#REF!</v>
      </c>
      <c r="H42" s="237" t="e">
        <f t="shared" si="1"/>
        <v>#REF!</v>
      </c>
      <c r="I42" s="237" t="e">
        <f>#REF!</f>
        <v>#REF!</v>
      </c>
    </row>
    <row r="43" spans="1:9" ht="15.75" thickBot="1">
      <c r="B43" s="235">
        <v>5</v>
      </c>
      <c r="C43" s="236" t="e">
        <f>#REF!</f>
        <v>#REF!</v>
      </c>
      <c r="D43" s="237" t="e">
        <f>#REF!/1000</f>
        <v>#REF!</v>
      </c>
      <c r="E43" s="241" t="e">
        <f>#REF!</f>
        <v>#REF!</v>
      </c>
      <c r="F43" s="237" t="e">
        <f>#REF!/1000</f>
        <v>#REF!</v>
      </c>
      <c r="G43" s="237" t="e">
        <f>#REF!</f>
        <v>#REF!</v>
      </c>
      <c r="H43" s="237" t="e">
        <f t="shared" si="1"/>
        <v>#REF!</v>
      </c>
      <c r="I43" s="237" t="e">
        <f>#REF!</f>
        <v>#REF!</v>
      </c>
    </row>
    <row r="44" spans="1:9" ht="15.75" thickBot="1">
      <c r="B44" s="235">
        <v>6</v>
      </c>
      <c r="C44" s="236" t="e">
        <f>#REF!</f>
        <v>#REF!</v>
      </c>
      <c r="D44" s="237" t="e">
        <f>#REF!/1000</f>
        <v>#REF!</v>
      </c>
      <c r="E44" s="241" t="e">
        <f>#REF!</f>
        <v>#REF!</v>
      </c>
      <c r="F44" s="237" t="e">
        <f>#REF!/1000</f>
        <v>#REF!</v>
      </c>
      <c r="G44" s="237" t="e">
        <f>#REF!</f>
        <v>#REF!</v>
      </c>
      <c r="H44" s="237" t="e">
        <f t="shared" si="1"/>
        <v>#REF!</v>
      </c>
      <c r="I44" s="237" t="e">
        <f>#REF!</f>
        <v>#REF!</v>
      </c>
    </row>
    <row r="45" spans="1:9" ht="15.75" thickBot="1">
      <c r="B45" s="235">
        <v>7</v>
      </c>
      <c r="C45" s="236" t="e">
        <f>#REF!</f>
        <v>#REF!</v>
      </c>
      <c r="D45" s="237" t="e">
        <f>#REF!/1000</f>
        <v>#REF!</v>
      </c>
      <c r="E45" s="241" t="e">
        <f>#REF!</f>
        <v>#REF!</v>
      </c>
      <c r="F45" s="237" t="e">
        <f>#REF!/1000</f>
        <v>#REF!</v>
      </c>
      <c r="G45" s="237" t="e">
        <f>#REF!</f>
        <v>#REF!</v>
      </c>
      <c r="H45" s="237">
        <f>'Aneksi 2.0 Emergjencat Civile'!M87</f>
        <v>61.308070449669671</v>
      </c>
      <c r="I45" s="237" t="e">
        <f>#REF!</f>
        <v>#REF!</v>
      </c>
    </row>
    <row r="46" spans="1:9" ht="15.75" thickBot="1">
      <c r="B46" s="238"/>
      <c r="C46" s="239" t="s">
        <v>397</v>
      </c>
      <c r="D46" s="240" t="e">
        <f>#REF!/1000</f>
        <v>#REF!</v>
      </c>
      <c r="E46" s="239" t="e">
        <f>#REF!</f>
        <v>#REF!</v>
      </c>
      <c r="F46" s="240" t="e">
        <f>#REF!/1000</f>
        <v>#REF!</v>
      </c>
      <c r="G46" s="239" t="e">
        <f>#REF!</f>
        <v>#REF!</v>
      </c>
      <c r="H46" s="242">
        <v>96</v>
      </c>
      <c r="I46" s="242" t="e">
        <f>#REF!</f>
        <v>#REF!</v>
      </c>
    </row>
    <row r="48" spans="1:9" ht="15.75" thickBot="1"/>
    <row r="49" spans="1:9" ht="18.75" thickBot="1">
      <c r="A49">
        <v>5</v>
      </c>
      <c r="B49" s="232" t="s">
        <v>357</v>
      </c>
      <c r="C49" s="233" t="s">
        <v>48</v>
      </c>
      <c r="D49" s="233" t="s">
        <v>46</v>
      </c>
      <c r="E49" s="233" t="s">
        <v>47</v>
      </c>
      <c r="F49" s="233" t="s">
        <v>58</v>
      </c>
    </row>
    <row r="50" spans="1:9" ht="15.75" thickBot="1">
      <c r="B50" s="235">
        <v>1</v>
      </c>
      <c r="C50" s="236" t="e">
        <f>#REF!</f>
        <v>#REF!</v>
      </c>
      <c r="D50" s="237" t="e">
        <f>#REF!/1000</f>
        <v>#REF!</v>
      </c>
      <c r="E50" s="241" t="e">
        <f>#REF!/1000</f>
        <v>#REF!</v>
      </c>
      <c r="F50" s="237" t="e">
        <f>#REF!/1000</f>
        <v>#REF!</v>
      </c>
    </row>
    <row r="51" spans="1:9" ht="15.75" thickBot="1">
      <c r="B51" s="235">
        <v>2</v>
      </c>
      <c r="C51" s="236" t="e">
        <f>#REF!</f>
        <v>#REF!</v>
      </c>
      <c r="D51" s="237" t="e">
        <f>#REF!/1000</f>
        <v>#REF!</v>
      </c>
      <c r="E51" s="241">
        <f>('Aneksi 2.0 Forcat e Luftimit'!H20+'Aneksi 2.0 Forcat e Luftimit'!H23)/1000</f>
        <v>18074254.822999999</v>
      </c>
      <c r="F51" s="237">
        <f>('Aneksi 2.0 Forcat e Luftimit'!J20+'Aneksi 2.0 Forcat e Luftimit'!J23)/1000</f>
        <v>1785877.1531975847</v>
      </c>
      <c r="G51" s="145" t="e">
        <f>D51-E51</f>
        <v>#REF!</v>
      </c>
      <c r="H51" s="145" t="e">
        <f>D51-E51</f>
        <v>#REF!</v>
      </c>
      <c r="I51" s="145"/>
    </row>
    <row r="52" spans="1:9" ht="15.75" thickBot="1">
      <c r="B52" s="235">
        <v>3</v>
      </c>
      <c r="C52" s="236" t="e">
        <f>#REF!</f>
        <v>#REF!</v>
      </c>
      <c r="D52" s="237" t="e">
        <f>#REF!/1000</f>
        <v>#REF!</v>
      </c>
      <c r="E52" s="241" t="e">
        <f>#REF!/1000</f>
        <v>#REF!</v>
      </c>
      <c r="F52" s="237" t="e">
        <f>#REF!/1000</f>
        <v>#REF!</v>
      </c>
    </row>
    <row r="53" spans="1:9" ht="15.75" thickBot="1">
      <c r="B53" s="235">
        <v>4</v>
      </c>
      <c r="C53" s="236" t="e">
        <f>#REF!</f>
        <v>#REF!</v>
      </c>
      <c r="D53" s="237" t="e">
        <f>#REF!/1000</f>
        <v>#REF!</v>
      </c>
      <c r="E53" s="241" t="e">
        <f>#REF!/1000</f>
        <v>#REF!</v>
      </c>
      <c r="F53" s="237" t="e">
        <f>#REF!/1000</f>
        <v>#REF!</v>
      </c>
    </row>
    <row r="54" spans="1:9" ht="15.75" thickBot="1">
      <c r="B54" s="235">
        <v>5</v>
      </c>
      <c r="C54" s="236" t="e">
        <f>#REF!</f>
        <v>#REF!</v>
      </c>
      <c r="D54" s="237" t="e">
        <f>#REF!/1000</f>
        <v>#REF!</v>
      </c>
      <c r="E54" s="241" t="e">
        <f>#REF!/1000</f>
        <v>#REF!</v>
      </c>
      <c r="F54" s="237" t="e">
        <f>#REF!/1000</f>
        <v>#REF!</v>
      </c>
    </row>
    <row r="55" spans="1:9" ht="15.75" thickBot="1">
      <c r="B55" s="235">
        <v>6</v>
      </c>
      <c r="C55" s="236" t="e">
        <f>#REF!</f>
        <v>#REF!</v>
      </c>
      <c r="D55" s="237" t="e">
        <f>#REF!/1000</f>
        <v>#REF!</v>
      </c>
      <c r="E55" s="241" t="e">
        <f>#REF!/1000</f>
        <v>#REF!</v>
      </c>
      <c r="F55" s="237" t="e">
        <f>#REF!/1000</f>
        <v>#REF!</v>
      </c>
    </row>
    <row r="56" spans="1:9" ht="15.75" thickBot="1">
      <c r="B56" s="235">
        <v>7</v>
      </c>
      <c r="C56" s="236" t="e">
        <f>#REF!</f>
        <v>#REF!</v>
      </c>
      <c r="D56" s="237" t="e">
        <f>#REF!/1000</f>
        <v>#REF!</v>
      </c>
      <c r="E56" s="241" t="e">
        <f>#REF!/1000</f>
        <v>#REF!</v>
      </c>
      <c r="F56" s="237" t="e">
        <f>#REF!/1000</f>
        <v>#REF!</v>
      </c>
    </row>
    <row r="57" spans="1:9" ht="15.75" thickBot="1">
      <c r="B57" s="238"/>
      <c r="C57" s="239" t="s">
        <v>398</v>
      </c>
      <c r="D57" s="342" t="e">
        <f>SUM(D50:D56)</f>
        <v>#REF!</v>
      </c>
      <c r="E57" s="342" t="e">
        <f t="shared" ref="E57:F57" si="2">SUM(E50:E56)</f>
        <v>#REF!</v>
      </c>
      <c r="F57" s="342" t="e">
        <f t="shared" si="2"/>
        <v>#REF!</v>
      </c>
    </row>
    <row r="60" spans="1:9" ht="15.75" thickBot="1"/>
    <row r="61" spans="1:9" ht="24" customHeight="1" thickBot="1">
      <c r="B61" s="333" t="s">
        <v>124</v>
      </c>
      <c r="C61" s="583" t="s">
        <v>579</v>
      </c>
      <c r="D61" s="585" t="s">
        <v>580</v>
      </c>
      <c r="E61" s="586"/>
      <c r="F61" s="586"/>
      <c r="G61" s="587"/>
    </row>
    <row r="62" spans="1:9" ht="24" customHeight="1" thickBot="1">
      <c r="B62" s="332"/>
      <c r="C62" s="584"/>
      <c r="D62" s="334" t="s">
        <v>591</v>
      </c>
      <c r="E62" s="334" t="s">
        <v>592</v>
      </c>
      <c r="F62" s="334" t="s">
        <v>581</v>
      </c>
      <c r="G62" s="233" t="s">
        <v>396</v>
      </c>
    </row>
    <row r="63" spans="1:9" ht="15.75" thickBot="1">
      <c r="B63" s="339">
        <v>1</v>
      </c>
      <c r="C63" s="153" t="s">
        <v>21</v>
      </c>
      <c r="D63" s="340">
        <v>6</v>
      </c>
      <c r="E63" s="340">
        <v>5</v>
      </c>
      <c r="F63" s="340" t="s">
        <v>582</v>
      </c>
      <c r="G63" s="341">
        <v>1</v>
      </c>
    </row>
    <row r="64" spans="1:9" ht="15.75" thickBot="1">
      <c r="B64" s="339">
        <v>2</v>
      </c>
      <c r="C64" s="153" t="s">
        <v>81</v>
      </c>
      <c r="D64" s="340">
        <v>22</v>
      </c>
      <c r="E64" s="340">
        <v>18</v>
      </c>
      <c r="F64" s="340" t="s">
        <v>583</v>
      </c>
      <c r="G64" s="341">
        <v>0.93</v>
      </c>
    </row>
    <row r="65" spans="2:7" ht="15.75" thickBot="1">
      <c r="B65" s="339">
        <v>3</v>
      </c>
      <c r="C65" s="153" t="s">
        <v>83</v>
      </c>
      <c r="D65" s="340">
        <v>35</v>
      </c>
      <c r="E65" s="340">
        <v>23</v>
      </c>
      <c r="F65" s="340" t="s">
        <v>584</v>
      </c>
      <c r="G65" s="341">
        <v>0.89</v>
      </c>
    </row>
    <row r="66" spans="2:7" ht="15.75" thickBot="1">
      <c r="B66" s="339">
        <v>4</v>
      </c>
      <c r="C66" s="153" t="s">
        <v>85</v>
      </c>
      <c r="D66" s="340">
        <v>2</v>
      </c>
      <c r="E66" s="340">
        <v>2</v>
      </c>
      <c r="F66" s="340" t="s">
        <v>585</v>
      </c>
      <c r="G66" s="341">
        <v>0.98</v>
      </c>
    </row>
    <row r="67" spans="2:7" ht="15.75" thickBot="1">
      <c r="B67" s="339">
        <v>5</v>
      </c>
      <c r="C67" s="153" t="s">
        <v>87</v>
      </c>
      <c r="D67" s="340">
        <v>7</v>
      </c>
      <c r="E67" s="340">
        <v>5</v>
      </c>
      <c r="F67" s="340" t="s">
        <v>586</v>
      </c>
      <c r="G67" s="341">
        <v>0.86</v>
      </c>
    </row>
    <row r="68" spans="2:7" ht="15.75" thickBot="1">
      <c r="B68" s="339">
        <v>6</v>
      </c>
      <c r="C68" s="153" t="s">
        <v>587</v>
      </c>
      <c r="D68" s="340">
        <v>22</v>
      </c>
      <c r="E68" s="340">
        <v>18</v>
      </c>
      <c r="F68" s="340" t="s">
        <v>588</v>
      </c>
      <c r="G68" s="341">
        <v>0.73</v>
      </c>
    </row>
    <row r="69" spans="2:7" ht="22.5" customHeight="1" thickBot="1">
      <c r="B69" s="335"/>
      <c r="C69" s="336" t="s">
        <v>589</v>
      </c>
      <c r="D69" s="337">
        <v>94</v>
      </c>
      <c r="E69" s="336">
        <v>71</v>
      </c>
      <c r="F69" s="337" t="s">
        <v>590</v>
      </c>
      <c r="G69" s="338">
        <v>0.9</v>
      </c>
    </row>
    <row r="70" spans="2:7" ht="22.5" customHeight="1"/>
  </sheetData>
  <mergeCells count="6">
    <mergeCell ref="C61:C62"/>
    <mergeCell ref="D61:G61"/>
    <mergeCell ref="B26:B27"/>
    <mergeCell ref="C26:C27"/>
    <mergeCell ref="D26:D27"/>
    <mergeCell ref="F26:F2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47"/>
  <sheetViews>
    <sheetView zoomScale="90" zoomScaleNormal="90" workbookViewId="0">
      <selection sqref="A1:M1"/>
    </sheetView>
  </sheetViews>
  <sheetFormatPr defaultRowHeight="15"/>
  <cols>
    <col min="1" max="1" width="20.42578125" customWidth="1"/>
    <col min="2" max="2" width="47" customWidth="1"/>
    <col min="3" max="3" width="15.140625" customWidth="1"/>
    <col min="4" max="4" width="11.28515625" customWidth="1"/>
    <col min="5" max="5" width="15.5703125" style="63" customWidth="1"/>
    <col min="6" max="6" width="12.42578125" style="63" customWidth="1"/>
    <col min="7" max="7" width="16.28515625" style="54" customWidth="1"/>
    <col min="8" max="8" width="11.140625" style="54" customWidth="1"/>
    <col min="9" max="9" width="12" style="54" customWidth="1"/>
    <col min="10" max="10" width="16.140625" customWidth="1"/>
    <col min="11" max="11" width="11.140625" customWidth="1"/>
    <col min="12" max="12" width="11.85546875" customWidth="1"/>
    <col min="13" max="13" width="9.28515625" customWidth="1"/>
  </cols>
  <sheetData>
    <row r="1" spans="1:13">
      <c r="A1" s="721" t="s">
        <v>50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</row>
    <row r="2" spans="1:13">
      <c r="A2" s="722" t="s">
        <v>92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</row>
    <row r="3" spans="1:13" ht="15.75" thickBot="1">
      <c r="A3" s="723" t="s">
        <v>0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</row>
    <row r="4" spans="1:13" ht="16.5" thickTop="1" thickBot="1">
      <c r="A4" s="724" t="s">
        <v>51</v>
      </c>
      <c r="B4" s="725" t="s">
        <v>93</v>
      </c>
      <c r="C4" s="725"/>
      <c r="D4" s="725"/>
      <c r="E4" s="726" t="s">
        <v>1</v>
      </c>
      <c r="F4" s="726"/>
      <c r="G4" s="727" t="s">
        <v>113</v>
      </c>
      <c r="H4" s="727"/>
      <c r="I4" s="727"/>
      <c r="J4" s="727"/>
      <c r="K4" s="727"/>
      <c r="L4" s="727"/>
      <c r="M4" s="727"/>
    </row>
    <row r="5" spans="1:13" ht="15.75" thickTop="1">
      <c r="A5" s="724"/>
      <c r="B5" s="725"/>
      <c r="C5" s="725"/>
      <c r="D5" s="725"/>
      <c r="E5" s="726"/>
      <c r="F5" s="726"/>
      <c r="G5" s="727"/>
      <c r="H5" s="727"/>
      <c r="I5" s="727"/>
      <c r="J5" s="727"/>
      <c r="K5" s="727"/>
      <c r="L5" s="727"/>
      <c r="M5" s="727"/>
    </row>
    <row r="6" spans="1:13">
      <c r="A6" s="66" t="s">
        <v>598</v>
      </c>
      <c r="B6" s="732" t="s">
        <v>89</v>
      </c>
      <c r="C6" s="732"/>
      <c r="D6" s="732"/>
      <c r="E6" s="733" t="s">
        <v>53</v>
      </c>
      <c r="F6" s="733"/>
      <c r="G6" s="734" t="s">
        <v>88</v>
      </c>
      <c r="H6" s="734"/>
      <c r="I6" s="734"/>
      <c r="J6" s="734"/>
      <c r="K6" s="734"/>
      <c r="L6" s="734"/>
      <c r="M6" s="734"/>
    </row>
    <row r="7" spans="1:13" ht="15.75" thickBot="1">
      <c r="A7" s="735" t="s">
        <v>2</v>
      </c>
      <c r="B7" s="735"/>
      <c r="C7" s="736" t="s">
        <v>54</v>
      </c>
      <c r="D7" s="736"/>
      <c r="E7" s="736"/>
      <c r="F7" s="736"/>
      <c r="G7" s="736"/>
      <c r="H7" s="736"/>
      <c r="I7" s="736"/>
      <c r="J7" s="736"/>
      <c r="K7" s="736"/>
      <c r="L7" s="736"/>
      <c r="M7" s="736"/>
    </row>
    <row r="8" spans="1:13" ht="19.5" thickTop="1" thickBot="1">
      <c r="A8" s="735"/>
      <c r="B8" s="735"/>
      <c r="C8" s="67" t="s">
        <v>55</v>
      </c>
      <c r="D8" s="68">
        <v>2024</v>
      </c>
      <c r="E8" s="737" t="s">
        <v>3</v>
      </c>
      <c r="F8" s="737"/>
      <c r="G8" s="737" t="s">
        <v>3</v>
      </c>
      <c r="H8" s="737"/>
      <c r="I8" s="532" t="s">
        <v>3</v>
      </c>
      <c r="J8" s="737" t="s">
        <v>3</v>
      </c>
      <c r="K8" s="737"/>
      <c r="L8" s="738" t="s">
        <v>56</v>
      </c>
      <c r="M8" s="731" t="s">
        <v>4</v>
      </c>
    </row>
    <row r="9" spans="1:13" ht="37.5" thickTop="1" thickBot="1">
      <c r="A9" s="735"/>
      <c r="B9" s="735"/>
      <c r="C9" s="69" t="s">
        <v>57</v>
      </c>
      <c r="D9" s="70" t="s">
        <v>5</v>
      </c>
      <c r="E9" s="71" t="s">
        <v>78</v>
      </c>
      <c r="F9" s="72" t="s">
        <v>5</v>
      </c>
      <c r="G9" s="71" t="s">
        <v>79</v>
      </c>
      <c r="H9" s="72" t="s">
        <v>5</v>
      </c>
      <c r="I9" s="531" t="s">
        <v>58</v>
      </c>
      <c r="J9" s="71" t="s">
        <v>6</v>
      </c>
      <c r="K9" s="72" t="s">
        <v>5</v>
      </c>
      <c r="L9" s="738"/>
      <c r="M9" s="731"/>
    </row>
    <row r="10" spans="1:13" ht="16.5" thickTop="1" thickBot="1">
      <c r="A10" s="735"/>
      <c r="B10" s="735"/>
      <c r="C10" s="74" t="s">
        <v>7</v>
      </c>
      <c r="D10" s="74" t="s">
        <v>8</v>
      </c>
      <c r="E10" s="74" t="s">
        <v>9</v>
      </c>
      <c r="F10" s="74" t="s">
        <v>10</v>
      </c>
      <c r="G10" s="74" t="s">
        <v>11</v>
      </c>
      <c r="H10" s="74" t="s">
        <v>12</v>
      </c>
      <c r="I10" s="74" t="s">
        <v>13</v>
      </c>
      <c r="J10" s="74" t="s">
        <v>14</v>
      </c>
      <c r="K10" s="74" t="s">
        <v>15</v>
      </c>
      <c r="L10" s="74" t="s">
        <v>16</v>
      </c>
      <c r="M10" s="75" t="s">
        <v>17</v>
      </c>
    </row>
    <row r="11" spans="1:13" ht="15.75" thickTop="1">
      <c r="A11" s="729" t="s">
        <v>22</v>
      </c>
      <c r="B11" s="729"/>
      <c r="C11" s="76"/>
      <c r="D11" s="77"/>
      <c r="E11" s="76"/>
      <c r="F11" s="77"/>
      <c r="G11" s="488"/>
      <c r="H11" s="489"/>
      <c r="I11" s="490"/>
      <c r="J11" s="76"/>
      <c r="K11" s="77"/>
      <c r="L11" s="76"/>
      <c r="M11" s="78"/>
    </row>
    <row r="12" spans="1:13">
      <c r="A12" s="79" t="s">
        <v>18</v>
      </c>
      <c r="B12" s="80" t="s">
        <v>19</v>
      </c>
      <c r="C12" s="76"/>
      <c r="D12" s="77"/>
      <c r="E12" s="76"/>
      <c r="F12" s="77"/>
      <c r="G12" s="488"/>
      <c r="H12" s="489"/>
      <c r="I12" s="491"/>
      <c r="J12" s="76"/>
      <c r="K12" s="77"/>
      <c r="L12" s="76"/>
      <c r="M12" s="78"/>
    </row>
    <row r="13" spans="1:13">
      <c r="A13" s="81" t="s">
        <v>24</v>
      </c>
      <c r="B13" s="82" t="s">
        <v>25</v>
      </c>
      <c r="C13" s="83">
        <v>0</v>
      </c>
      <c r="D13" s="73">
        <v>0</v>
      </c>
      <c r="E13" s="84">
        <v>0</v>
      </c>
      <c r="F13" s="84">
        <v>0</v>
      </c>
      <c r="G13" s="492">
        <v>0</v>
      </c>
      <c r="H13" s="492">
        <v>0</v>
      </c>
      <c r="I13" s="492">
        <v>0</v>
      </c>
      <c r="J13" s="83">
        <v>0</v>
      </c>
      <c r="K13" s="73">
        <v>0</v>
      </c>
      <c r="L13" s="73">
        <v>0</v>
      </c>
      <c r="M13" s="85">
        <v>0</v>
      </c>
    </row>
    <row r="14" spans="1:13">
      <c r="A14" s="81" t="s">
        <v>26</v>
      </c>
      <c r="B14" s="82" t="s">
        <v>27</v>
      </c>
      <c r="C14" s="83">
        <v>0</v>
      </c>
      <c r="D14" s="73">
        <v>0</v>
      </c>
      <c r="E14" s="84">
        <v>0</v>
      </c>
      <c r="F14" s="84">
        <v>0</v>
      </c>
      <c r="G14" s="492">
        <v>0</v>
      </c>
      <c r="H14" s="492">
        <v>0</v>
      </c>
      <c r="I14" s="492">
        <v>0</v>
      </c>
      <c r="J14" s="83">
        <v>0</v>
      </c>
      <c r="K14" s="73">
        <v>0</v>
      </c>
      <c r="L14" s="73">
        <v>0</v>
      </c>
      <c r="M14" s="85">
        <v>0</v>
      </c>
    </row>
    <row r="15" spans="1:13">
      <c r="A15" s="81" t="s">
        <v>28</v>
      </c>
      <c r="B15" s="82" t="s">
        <v>29</v>
      </c>
      <c r="C15" s="83">
        <v>0</v>
      </c>
      <c r="D15" s="73">
        <v>0</v>
      </c>
      <c r="E15" s="84">
        <v>0</v>
      </c>
      <c r="F15" s="84">
        <v>0</v>
      </c>
      <c r="G15" s="492">
        <v>0</v>
      </c>
      <c r="H15" s="492">
        <v>0</v>
      </c>
      <c r="I15" s="492">
        <v>0</v>
      </c>
      <c r="J15" s="83">
        <v>0</v>
      </c>
      <c r="K15" s="73">
        <v>0</v>
      </c>
      <c r="L15" s="73">
        <v>0</v>
      </c>
      <c r="M15" s="85">
        <v>0</v>
      </c>
    </row>
    <row r="16" spans="1:13">
      <c r="A16" s="81" t="s">
        <v>30</v>
      </c>
      <c r="B16" s="82" t="s">
        <v>31</v>
      </c>
      <c r="C16" s="83">
        <v>0</v>
      </c>
      <c r="D16" s="73">
        <v>0</v>
      </c>
      <c r="E16" s="84">
        <v>0</v>
      </c>
      <c r="F16" s="84">
        <v>0</v>
      </c>
      <c r="G16" s="492">
        <v>0</v>
      </c>
      <c r="H16" s="492">
        <v>0</v>
      </c>
      <c r="I16" s="492">
        <v>0</v>
      </c>
      <c r="J16" s="83">
        <v>0</v>
      </c>
      <c r="K16" s="73">
        <v>0</v>
      </c>
      <c r="L16" s="73">
        <v>0</v>
      </c>
      <c r="M16" s="85">
        <v>0</v>
      </c>
    </row>
    <row r="17" spans="1:16">
      <c r="A17" s="81" t="s">
        <v>32</v>
      </c>
      <c r="B17" s="82" t="s">
        <v>33</v>
      </c>
      <c r="C17" s="83">
        <v>5243000000</v>
      </c>
      <c r="D17" s="73">
        <v>100</v>
      </c>
      <c r="E17" s="73">
        <v>5200000000</v>
      </c>
      <c r="F17" s="84">
        <f>100*E17/E$28</f>
        <v>100</v>
      </c>
      <c r="G17" s="492">
        <f>'[3]aneksi 3.0'!L16</f>
        <v>5228958000</v>
      </c>
      <c r="H17" s="492">
        <f>100*G17/G$28</f>
        <v>100</v>
      </c>
      <c r="I17" s="492">
        <f>G17-E17</f>
        <v>28958000</v>
      </c>
      <c r="J17" s="83">
        <f>G17</f>
        <v>5228958000</v>
      </c>
      <c r="K17" s="73">
        <f>100*J17/J$28</f>
        <v>100</v>
      </c>
      <c r="L17" s="73">
        <f>G17-J17</f>
        <v>0</v>
      </c>
      <c r="M17" s="85">
        <f>J17/G17*100</f>
        <v>100</v>
      </c>
    </row>
    <row r="18" spans="1:16">
      <c r="A18" s="81" t="s">
        <v>34</v>
      </c>
      <c r="B18" s="82" t="s">
        <v>35</v>
      </c>
      <c r="C18" s="83">
        <v>0</v>
      </c>
      <c r="D18" s="73">
        <v>0</v>
      </c>
      <c r="E18" s="84">
        <v>0</v>
      </c>
      <c r="F18" s="84">
        <v>0</v>
      </c>
      <c r="G18" s="492">
        <v>0</v>
      </c>
      <c r="H18" s="492">
        <v>0</v>
      </c>
      <c r="I18" s="492">
        <f t="shared" ref="I18:I28" si="0">G18-E18</f>
        <v>0</v>
      </c>
      <c r="J18" s="83">
        <f t="shared" ref="J18:J30" si="1">G18</f>
        <v>0</v>
      </c>
      <c r="K18" s="73">
        <v>0</v>
      </c>
      <c r="L18" s="73">
        <f t="shared" ref="L18:L29" si="2">G18-J18</f>
        <v>0</v>
      </c>
      <c r="M18" s="73">
        <f t="shared" ref="M18:M19" si="3">J18</f>
        <v>0</v>
      </c>
    </row>
    <row r="19" spans="1:16">
      <c r="A19" s="81" t="s">
        <v>36</v>
      </c>
      <c r="B19" s="82" t="s">
        <v>37</v>
      </c>
      <c r="C19" s="83">
        <v>0</v>
      </c>
      <c r="D19" s="73">
        <v>0</v>
      </c>
      <c r="E19" s="84">
        <v>0</v>
      </c>
      <c r="F19" s="84">
        <v>0</v>
      </c>
      <c r="G19" s="492">
        <v>0</v>
      </c>
      <c r="H19" s="492">
        <v>0</v>
      </c>
      <c r="I19" s="492">
        <f t="shared" si="0"/>
        <v>0</v>
      </c>
      <c r="J19" s="83">
        <f t="shared" si="1"/>
        <v>0</v>
      </c>
      <c r="K19" s="73">
        <v>0</v>
      </c>
      <c r="L19" s="73">
        <f t="shared" si="2"/>
        <v>0</v>
      </c>
      <c r="M19" s="73">
        <f t="shared" si="3"/>
        <v>0</v>
      </c>
    </row>
    <row r="20" spans="1:16">
      <c r="A20" s="86"/>
      <c r="B20" s="87" t="s">
        <v>59</v>
      </c>
      <c r="C20" s="88">
        <v>5243000000</v>
      </c>
      <c r="D20" s="84">
        <v>100</v>
      </c>
      <c r="E20" s="84">
        <v>5200000000</v>
      </c>
      <c r="F20" s="84">
        <f>100*E20/E$28</f>
        <v>100</v>
      </c>
      <c r="G20" s="493">
        <f>G17</f>
        <v>5228958000</v>
      </c>
      <c r="H20" s="493">
        <f>100*G20/G$28</f>
        <v>100</v>
      </c>
      <c r="I20" s="493">
        <f t="shared" si="0"/>
        <v>28958000</v>
      </c>
      <c r="J20" s="88">
        <f t="shared" si="1"/>
        <v>5228958000</v>
      </c>
      <c r="K20" s="84">
        <f>100*J20/J$28</f>
        <v>100</v>
      </c>
      <c r="L20" s="73">
        <f t="shared" si="2"/>
        <v>0</v>
      </c>
      <c r="M20" s="89">
        <f t="shared" ref="M20:M28" si="4">J20/G20*100</f>
        <v>100</v>
      </c>
    </row>
    <row r="21" spans="1:16">
      <c r="A21" s="81" t="s">
        <v>38</v>
      </c>
      <c r="B21" s="82" t="s">
        <v>39</v>
      </c>
      <c r="C21" s="83">
        <v>0</v>
      </c>
      <c r="D21" s="73">
        <v>0</v>
      </c>
      <c r="E21" s="84">
        <v>0</v>
      </c>
      <c r="F21" s="84">
        <v>0</v>
      </c>
      <c r="G21" s="492">
        <v>0</v>
      </c>
      <c r="H21" s="492">
        <v>0</v>
      </c>
      <c r="I21" s="492">
        <f t="shared" si="0"/>
        <v>0</v>
      </c>
      <c r="J21" s="83">
        <f t="shared" si="1"/>
        <v>0</v>
      </c>
      <c r="K21" s="73">
        <v>0</v>
      </c>
      <c r="L21" s="73">
        <f t="shared" si="2"/>
        <v>0</v>
      </c>
      <c r="M21" s="73">
        <f t="shared" ref="M21:M27" si="5">J21</f>
        <v>0</v>
      </c>
    </row>
    <row r="22" spans="1:16">
      <c r="A22" s="81" t="s">
        <v>40</v>
      </c>
      <c r="B22" s="82" t="s">
        <v>41</v>
      </c>
      <c r="C22" s="83">
        <v>0</v>
      </c>
      <c r="D22" s="73">
        <v>0</v>
      </c>
      <c r="E22" s="84">
        <v>0</v>
      </c>
      <c r="F22" s="84">
        <v>0</v>
      </c>
      <c r="G22" s="492">
        <v>0</v>
      </c>
      <c r="H22" s="492">
        <v>0</v>
      </c>
      <c r="I22" s="492">
        <f t="shared" si="0"/>
        <v>0</v>
      </c>
      <c r="J22" s="83">
        <f t="shared" si="1"/>
        <v>0</v>
      </c>
      <c r="K22" s="73">
        <v>0</v>
      </c>
      <c r="L22" s="73">
        <f t="shared" si="2"/>
        <v>0</v>
      </c>
      <c r="M22" s="73">
        <f t="shared" si="5"/>
        <v>0</v>
      </c>
    </row>
    <row r="23" spans="1:16">
      <c r="A23" s="86"/>
      <c r="B23" s="87" t="s">
        <v>60</v>
      </c>
      <c r="C23" s="88">
        <v>0</v>
      </c>
      <c r="D23" s="84">
        <v>0</v>
      </c>
      <c r="E23" s="84">
        <v>0</v>
      </c>
      <c r="F23" s="84">
        <v>0</v>
      </c>
      <c r="G23" s="493">
        <v>0</v>
      </c>
      <c r="H23" s="493">
        <v>0</v>
      </c>
      <c r="I23" s="492">
        <f t="shared" si="0"/>
        <v>0</v>
      </c>
      <c r="J23" s="83">
        <f t="shared" si="1"/>
        <v>0</v>
      </c>
      <c r="K23" s="84">
        <v>0</v>
      </c>
      <c r="L23" s="73">
        <f t="shared" si="2"/>
        <v>0</v>
      </c>
      <c r="M23" s="73">
        <f t="shared" si="5"/>
        <v>0</v>
      </c>
    </row>
    <row r="24" spans="1:16">
      <c r="A24" s="81" t="s">
        <v>38</v>
      </c>
      <c r="B24" s="82" t="s">
        <v>39</v>
      </c>
      <c r="C24" s="83">
        <v>0</v>
      </c>
      <c r="D24" s="73">
        <v>0</v>
      </c>
      <c r="E24" s="84">
        <v>0</v>
      </c>
      <c r="F24" s="84">
        <v>0</v>
      </c>
      <c r="G24" s="492">
        <v>0</v>
      </c>
      <c r="H24" s="492">
        <v>0</v>
      </c>
      <c r="I24" s="492">
        <f t="shared" si="0"/>
        <v>0</v>
      </c>
      <c r="J24" s="83">
        <f t="shared" si="1"/>
        <v>0</v>
      </c>
      <c r="K24" s="73">
        <v>0</v>
      </c>
      <c r="L24" s="73">
        <f t="shared" si="2"/>
        <v>0</v>
      </c>
      <c r="M24" s="73">
        <f t="shared" si="5"/>
        <v>0</v>
      </c>
      <c r="P24" t="s">
        <v>595</v>
      </c>
    </row>
    <row r="25" spans="1:16">
      <c r="A25" s="81" t="s">
        <v>40</v>
      </c>
      <c r="B25" s="82" t="s">
        <v>41</v>
      </c>
      <c r="C25" s="83">
        <v>0</v>
      </c>
      <c r="D25" s="73">
        <v>0</v>
      </c>
      <c r="E25" s="84">
        <v>0</v>
      </c>
      <c r="F25" s="84">
        <v>0</v>
      </c>
      <c r="G25" s="492">
        <v>0</v>
      </c>
      <c r="H25" s="492">
        <v>0</v>
      </c>
      <c r="I25" s="492">
        <f t="shared" si="0"/>
        <v>0</v>
      </c>
      <c r="J25" s="83">
        <f t="shared" si="1"/>
        <v>0</v>
      </c>
      <c r="K25" s="73">
        <v>0</v>
      </c>
      <c r="L25" s="73">
        <f t="shared" si="2"/>
        <v>0</v>
      </c>
      <c r="M25" s="73">
        <f t="shared" si="5"/>
        <v>0</v>
      </c>
    </row>
    <row r="26" spans="1:16">
      <c r="A26" s="86"/>
      <c r="B26" s="87" t="s">
        <v>61</v>
      </c>
      <c r="C26" s="88">
        <v>0</v>
      </c>
      <c r="D26" s="84">
        <v>0</v>
      </c>
      <c r="E26" s="84">
        <v>0</v>
      </c>
      <c r="F26" s="84">
        <v>0</v>
      </c>
      <c r="G26" s="493">
        <v>0</v>
      </c>
      <c r="H26" s="493">
        <v>0</v>
      </c>
      <c r="I26" s="492">
        <f t="shared" si="0"/>
        <v>0</v>
      </c>
      <c r="J26" s="83">
        <f t="shared" si="1"/>
        <v>0</v>
      </c>
      <c r="K26" s="84">
        <v>0</v>
      </c>
      <c r="L26" s="73">
        <f t="shared" si="2"/>
        <v>0</v>
      </c>
      <c r="M26" s="73">
        <f t="shared" si="5"/>
        <v>0</v>
      </c>
    </row>
    <row r="27" spans="1:16">
      <c r="A27" s="90"/>
      <c r="B27" s="91" t="s">
        <v>62</v>
      </c>
      <c r="C27" s="92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533">
        <f t="shared" si="0"/>
        <v>0</v>
      </c>
      <c r="J27" s="534">
        <f t="shared" si="1"/>
        <v>0</v>
      </c>
      <c r="K27" s="93">
        <v>0</v>
      </c>
      <c r="L27" s="533">
        <f t="shared" si="2"/>
        <v>0</v>
      </c>
      <c r="M27" s="533">
        <f t="shared" si="5"/>
        <v>0</v>
      </c>
    </row>
    <row r="28" spans="1:16">
      <c r="A28" s="90"/>
      <c r="B28" s="91" t="s">
        <v>63</v>
      </c>
      <c r="C28" s="92">
        <v>5243000000</v>
      </c>
      <c r="D28" s="93">
        <v>100</v>
      </c>
      <c r="E28" s="93">
        <v>5200000000</v>
      </c>
      <c r="F28" s="93">
        <f>100*E28/E$28</f>
        <v>100</v>
      </c>
      <c r="G28" s="93">
        <f>G20</f>
        <v>5228958000</v>
      </c>
      <c r="H28" s="93">
        <f>100*G28/G$28</f>
        <v>100</v>
      </c>
      <c r="I28" s="93">
        <f t="shared" si="0"/>
        <v>28958000</v>
      </c>
      <c r="J28" s="92">
        <f t="shared" si="1"/>
        <v>5228958000</v>
      </c>
      <c r="K28" s="93">
        <f>100*J28/J$28</f>
        <v>100</v>
      </c>
      <c r="L28" s="533">
        <f t="shared" si="2"/>
        <v>0</v>
      </c>
      <c r="M28" s="94">
        <f t="shared" si="4"/>
        <v>100</v>
      </c>
    </row>
    <row r="29" spans="1:16">
      <c r="A29" s="86"/>
      <c r="B29" s="87" t="s">
        <v>64</v>
      </c>
      <c r="C29" s="88">
        <v>0</v>
      </c>
      <c r="D29" s="84"/>
      <c r="E29" s="84"/>
      <c r="F29" s="84"/>
      <c r="G29" s="493"/>
      <c r="H29" s="493"/>
      <c r="I29" s="493"/>
      <c r="J29" s="83">
        <f>G29</f>
        <v>0</v>
      </c>
      <c r="K29" s="84"/>
      <c r="L29" s="73">
        <f t="shared" si="2"/>
        <v>0</v>
      </c>
      <c r="M29" s="89"/>
    </row>
    <row r="30" spans="1:16">
      <c r="A30" s="86"/>
      <c r="B30" s="87" t="s">
        <v>65</v>
      </c>
      <c r="C30" s="88">
        <v>0</v>
      </c>
      <c r="D30" s="84"/>
      <c r="E30" s="84"/>
      <c r="F30" s="84"/>
      <c r="G30" s="493"/>
      <c r="H30" s="493"/>
      <c r="I30" s="493"/>
      <c r="J30" s="83">
        <f t="shared" si="1"/>
        <v>0</v>
      </c>
      <c r="K30" s="84"/>
      <c r="L30" s="84"/>
      <c r="M30" s="89"/>
    </row>
    <row r="31" spans="1:16" ht="15.75" thickBot="1">
      <c r="A31" s="90"/>
      <c r="B31" s="91" t="s">
        <v>66</v>
      </c>
      <c r="C31" s="92">
        <v>5243000000</v>
      </c>
      <c r="D31" s="93"/>
      <c r="E31" s="93"/>
      <c r="F31" s="93"/>
      <c r="G31" s="493"/>
      <c r="H31" s="493"/>
      <c r="I31" s="493"/>
      <c r="J31" s="92">
        <f>J20</f>
        <v>5228958000</v>
      </c>
      <c r="K31" s="93"/>
      <c r="L31" s="93"/>
      <c r="M31" s="94"/>
    </row>
    <row r="32" spans="1:16" ht="15.75" thickTop="1">
      <c r="A32" s="730" t="s">
        <v>67</v>
      </c>
      <c r="B32" s="730"/>
      <c r="C32" s="95"/>
      <c r="D32" s="96"/>
      <c r="E32" s="95"/>
      <c r="F32" s="96"/>
      <c r="G32" s="494"/>
      <c r="H32" s="495"/>
      <c r="I32" s="496"/>
      <c r="J32" s="95"/>
      <c r="K32" s="96"/>
      <c r="L32" s="95"/>
      <c r="M32" s="97"/>
    </row>
    <row r="33" spans="1:16">
      <c r="A33" s="98" t="s">
        <v>23</v>
      </c>
      <c r="B33" s="80" t="s">
        <v>19</v>
      </c>
      <c r="C33" s="76"/>
      <c r="D33" s="77"/>
      <c r="E33" s="76"/>
      <c r="F33" s="77"/>
      <c r="G33" s="488"/>
      <c r="H33" s="489"/>
      <c r="I33" s="491"/>
      <c r="J33" s="76"/>
      <c r="K33" s="77"/>
      <c r="L33" s="76"/>
      <c r="M33" s="78"/>
    </row>
    <row r="34" spans="1:16">
      <c r="A34" s="81"/>
      <c r="B34" s="99" t="s">
        <v>68</v>
      </c>
      <c r="C34" s="92">
        <v>5243000000</v>
      </c>
      <c r="D34" s="93">
        <v>100</v>
      </c>
      <c r="E34" s="93">
        <v>5200000000</v>
      </c>
      <c r="F34" s="93">
        <v>100</v>
      </c>
      <c r="G34" s="93">
        <f>G36+G37+G38+G39+G40</f>
        <v>5228958000</v>
      </c>
      <c r="H34" s="93">
        <f>H36+H37+H38+H39+H40</f>
        <v>100</v>
      </c>
      <c r="I34" s="93">
        <f>G34-E34</f>
        <v>28958000</v>
      </c>
      <c r="J34" s="92">
        <v>5228958000</v>
      </c>
      <c r="K34" s="93">
        <v>100</v>
      </c>
      <c r="L34" s="93">
        <v>0</v>
      </c>
      <c r="M34" s="93">
        <v>100</v>
      </c>
    </row>
    <row r="35" spans="1:16">
      <c r="A35" s="81" t="s">
        <v>69</v>
      </c>
      <c r="B35" s="100" t="s">
        <v>70</v>
      </c>
      <c r="C35" s="83"/>
      <c r="D35" s="73"/>
      <c r="E35" s="84"/>
      <c r="F35" s="84"/>
      <c r="G35" s="492"/>
      <c r="H35" s="492"/>
      <c r="I35" s="493"/>
      <c r="J35" s="83"/>
      <c r="K35" s="73"/>
      <c r="L35" s="73"/>
      <c r="M35" s="85"/>
    </row>
    <row r="36" spans="1:16">
      <c r="A36" s="81" t="s">
        <v>114</v>
      </c>
      <c r="B36" s="100" t="s">
        <v>115</v>
      </c>
      <c r="C36" s="83">
        <v>2025035000</v>
      </c>
      <c r="D36" s="73">
        <f>100*C36/C$34</f>
        <v>38.623593362578674</v>
      </c>
      <c r="E36" s="73">
        <v>2255143693</v>
      </c>
      <c r="F36" s="73">
        <f>100*E36/E$34</f>
        <v>43.368147942307694</v>
      </c>
      <c r="G36" s="492">
        <f>'[3]aneksi 3.0'!L11</f>
        <v>2283025693</v>
      </c>
      <c r="H36" s="492">
        <f>100*G36/G$34</f>
        <v>43.66119775679973</v>
      </c>
      <c r="I36" s="492">
        <f t="shared" ref="I36:I40" si="6">G36-E36</f>
        <v>27882000</v>
      </c>
      <c r="J36" s="83">
        <f>G36</f>
        <v>2283025693</v>
      </c>
      <c r="K36" s="73">
        <f>100*J36/J$34</f>
        <v>43.66119775679973</v>
      </c>
      <c r="L36" s="73">
        <f>G36-J36</f>
        <v>0</v>
      </c>
      <c r="M36" s="85">
        <f>J36/G36*100</f>
        <v>100</v>
      </c>
    </row>
    <row r="37" spans="1:16">
      <c r="A37" s="81" t="s">
        <v>116</v>
      </c>
      <c r="B37" s="100" t="s">
        <v>120</v>
      </c>
      <c r="C37" s="83">
        <v>85868000</v>
      </c>
      <c r="D37" s="73">
        <f t="shared" ref="D37:D40" si="7">100*C37/C$34</f>
        <v>1.6377646385657068</v>
      </c>
      <c r="E37" s="73">
        <v>80580683</v>
      </c>
      <c r="F37" s="73">
        <f t="shared" ref="F37:F40" si="8">100*E37/E$34</f>
        <v>1.5496285192307693</v>
      </c>
      <c r="G37" s="492">
        <f>'[3]aneksi 3.0'!L12</f>
        <v>81125683</v>
      </c>
      <c r="H37" s="492">
        <f t="shared" ref="H37:H40" si="9">100*G37/G$34</f>
        <v>1.5514693940934312</v>
      </c>
      <c r="I37" s="492">
        <f t="shared" si="6"/>
        <v>545000</v>
      </c>
      <c r="J37" s="83">
        <f t="shared" ref="J37:J40" si="10">G37</f>
        <v>81125683</v>
      </c>
      <c r="K37" s="73">
        <f t="shared" ref="K37:K40" si="11">100*J37/J$34</f>
        <v>1.5514693940934312</v>
      </c>
      <c r="L37" s="73">
        <f t="shared" ref="L37:L40" si="12">G37-J37</f>
        <v>0</v>
      </c>
      <c r="M37" s="85">
        <f t="shared" ref="M37:M40" si="13">J37/G37*100</f>
        <v>100</v>
      </c>
    </row>
    <row r="38" spans="1:16">
      <c r="A38" s="81" t="s">
        <v>117</v>
      </c>
      <c r="B38" s="100" t="s">
        <v>121</v>
      </c>
      <c r="C38" s="83">
        <v>71794000</v>
      </c>
      <c r="D38" s="73">
        <f t="shared" si="7"/>
        <v>1.3693305359526988</v>
      </c>
      <c r="E38" s="73">
        <v>66624294</v>
      </c>
      <c r="F38" s="73">
        <f t="shared" si="8"/>
        <v>1.2812364230769231</v>
      </c>
      <c r="G38" s="492">
        <f>'[3]aneksi 3.0'!L13</f>
        <v>67079294</v>
      </c>
      <c r="H38" s="492">
        <f t="shared" si="9"/>
        <v>1.2828424707178754</v>
      </c>
      <c r="I38" s="492">
        <f t="shared" si="6"/>
        <v>455000</v>
      </c>
      <c r="J38" s="83">
        <f t="shared" si="10"/>
        <v>67079294</v>
      </c>
      <c r="K38" s="73">
        <f t="shared" si="11"/>
        <v>1.2828424707178754</v>
      </c>
      <c r="L38" s="73">
        <f t="shared" si="12"/>
        <v>0</v>
      </c>
      <c r="M38" s="85">
        <f t="shared" si="13"/>
        <v>100</v>
      </c>
    </row>
    <row r="39" spans="1:16">
      <c r="A39" s="81" t="s">
        <v>118</v>
      </c>
      <c r="B39" s="100" t="s">
        <v>122</v>
      </c>
      <c r="C39" s="83">
        <v>12065000</v>
      </c>
      <c r="D39" s="73">
        <f t="shared" si="7"/>
        <v>0.23011634560366204</v>
      </c>
      <c r="E39" s="73">
        <v>13915791</v>
      </c>
      <c r="F39" s="73">
        <f t="shared" si="8"/>
        <v>0.26761136538461539</v>
      </c>
      <c r="G39" s="492">
        <f>'[3]aneksi 3.0'!L14</f>
        <v>13991791</v>
      </c>
      <c r="H39" s="497">
        <f t="shared" si="9"/>
        <v>0.26758277653023793</v>
      </c>
      <c r="I39" s="492">
        <f t="shared" si="6"/>
        <v>76000</v>
      </c>
      <c r="J39" s="83">
        <f t="shared" si="10"/>
        <v>13991791</v>
      </c>
      <c r="K39" s="73">
        <f t="shared" si="11"/>
        <v>0.26758277653023793</v>
      </c>
      <c r="L39" s="73">
        <f t="shared" si="12"/>
        <v>0</v>
      </c>
      <c r="M39" s="85">
        <f t="shared" si="13"/>
        <v>100</v>
      </c>
      <c r="P39" t="s">
        <v>595</v>
      </c>
    </row>
    <row r="40" spans="1:16">
      <c r="A40" s="81" t="s">
        <v>119</v>
      </c>
      <c r="B40" s="100" t="s">
        <v>123</v>
      </c>
      <c r="C40" s="83">
        <v>3048238000</v>
      </c>
      <c r="D40" s="73">
        <f t="shared" si="7"/>
        <v>58.139195117299259</v>
      </c>
      <c r="E40" s="73">
        <v>2783735539</v>
      </c>
      <c r="F40" s="73">
        <f t="shared" si="8"/>
        <v>53.533375749999998</v>
      </c>
      <c r="G40" s="492">
        <f>'[3]aneksi 3.0'!L15</f>
        <v>2783735539</v>
      </c>
      <c r="H40" s="492">
        <f t="shared" si="9"/>
        <v>53.236907601858725</v>
      </c>
      <c r="I40" s="492">
        <f t="shared" si="6"/>
        <v>0</v>
      </c>
      <c r="J40" s="83">
        <f t="shared" si="10"/>
        <v>2783735539</v>
      </c>
      <c r="K40" s="73">
        <f t="shared" si="11"/>
        <v>53.236907601858725</v>
      </c>
      <c r="L40" s="73">
        <f t="shared" si="12"/>
        <v>0</v>
      </c>
      <c r="M40" s="85">
        <f t="shared" si="13"/>
        <v>100</v>
      </c>
    </row>
    <row r="41" spans="1:16">
      <c r="A41" s="81" t="s">
        <v>69</v>
      </c>
      <c r="B41" s="100" t="s">
        <v>70</v>
      </c>
      <c r="C41" s="83"/>
      <c r="D41" s="73"/>
      <c r="E41" s="84"/>
      <c r="F41" s="84"/>
      <c r="G41" s="492"/>
      <c r="H41" s="492"/>
      <c r="I41" s="492"/>
      <c r="J41" s="83"/>
      <c r="K41" s="73"/>
      <c r="L41" s="73"/>
      <c r="M41" s="85"/>
    </row>
    <row r="42" spans="1:16">
      <c r="A42" s="81" t="s">
        <v>69</v>
      </c>
      <c r="B42" s="100" t="s">
        <v>70</v>
      </c>
      <c r="C42" s="83"/>
      <c r="D42" s="73"/>
      <c r="E42" s="84"/>
      <c r="F42" s="84"/>
      <c r="G42" s="492"/>
      <c r="H42" s="492"/>
      <c r="I42" s="492"/>
      <c r="J42" s="83"/>
      <c r="K42" s="73"/>
      <c r="L42" s="73"/>
      <c r="M42" s="85"/>
    </row>
    <row r="43" spans="1:16">
      <c r="A43" s="81" t="s">
        <v>69</v>
      </c>
      <c r="B43" s="100" t="s">
        <v>70</v>
      </c>
      <c r="C43" s="83"/>
      <c r="D43" s="73"/>
      <c r="E43" s="84"/>
      <c r="F43" s="84"/>
      <c r="G43" s="492"/>
      <c r="H43" s="492"/>
      <c r="I43" s="492"/>
      <c r="J43" s="83"/>
      <c r="K43" s="73"/>
      <c r="L43" s="73"/>
      <c r="M43" s="85"/>
    </row>
    <row r="44" spans="1:16">
      <c r="A44" s="81" t="s">
        <v>69</v>
      </c>
      <c r="B44" s="100" t="s">
        <v>70</v>
      </c>
      <c r="C44" s="83"/>
      <c r="D44" s="73"/>
      <c r="E44" s="84"/>
      <c r="F44" s="84"/>
      <c r="G44" s="492"/>
      <c r="H44" s="492"/>
      <c r="I44" s="492"/>
      <c r="J44" s="83"/>
      <c r="K44" s="73"/>
      <c r="L44" s="73"/>
      <c r="M44" s="85"/>
    </row>
    <row r="45" spans="1:16" ht="15.75" thickBot="1">
      <c r="A45" s="81"/>
      <c r="B45" s="101" t="s">
        <v>66</v>
      </c>
      <c r="C45" s="102">
        <f>SUM(C36:C44)</f>
        <v>5243000000</v>
      </c>
      <c r="D45" s="102">
        <f t="shared" ref="D45:L45" si="14">SUM(D36:D44)</f>
        <v>100</v>
      </c>
      <c r="E45" s="102">
        <f t="shared" si="14"/>
        <v>5200000000</v>
      </c>
      <c r="F45" s="102">
        <f t="shared" si="14"/>
        <v>100</v>
      </c>
      <c r="G45" s="102">
        <f t="shared" si="14"/>
        <v>5228958000</v>
      </c>
      <c r="H45" s="102">
        <f t="shared" si="14"/>
        <v>100</v>
      </c>
      <c r="I45" s="102">
        <f t="shared" si="14"/>
        <v>28958000</v>
      </c>
      <c r="J45" s="102">
        <f t="shared" si="14"/>
        <v>5228958000</v>
      </c>
      <c r="K45" s="102">
        <f t="shared" si="14"/>
        <v>100</v>
      </c>
      <c r="L45" s="102">
        <f t="shared" si="14"/>
        <v>0</v>
      </c>
      <c r="M45" s="102">
        <v>100</v>
      </c>
    </row>
    <row r="46" spans="1:16" ht="15.75" thickTop="1">
      <c r="A46" s="728"/>
      <c r="B46" s="728"/>
      <c r="C46" s="728"/>
      <c r="D46" s="728"/>
      <c r="E46" s="728"/>
      <c r="F46" s="728"/>
      <c r="G46" s="728"/>
      <c r="H46" s="728"/>
      <c r="I46" s="728"/>
      <c r="J46" s="728"/>
      <c r="K46" s="728"/>
      <c r="L46" s="728"/>
      <c r="M46" s="728"/>
    </row>
    <row r="47" spans="1:16">
      <c r="A47" s="53"/>
      <c r="B47" s="28"/>
      <c r="C47" s="28"/>
      <c r="D47" s="28"/>
      <c r="E47" s="62"/>
      <c r="F47" s="62"/>
      <c r="G47" s="411"/>
      <c r="H47" s="411"/>
      <c r="I47" s="411"/>
      <c r="J47" s="28"/>
      <c r="K47" s="28"/>
      <c r="L47" s="28"/>
      <c r="M47" s="28"/>
    </row>
  </sheetData>
  <mergeCells count="20">
    <mergeCell ref="A46:M46"/>
    <mergeCell ref="A11:B11"/>
    <mergeCell ref="A32:B32"/>
    <mergeCell ref="M8:M9"/>
    <mergeCell ref="B6:D6"/>
    <mergeCell ref="E6:F6"/>
    <mergeCell ref="G6:M6"/>
    <mergeCell ref="A7:B10"/>
    <mergeCell ref="C7:M7"/>
    <mergeCell ref="E8:F8"/>
    <mergeCell ref="G8:H8"/>
    <mergeCell ref="J8:K8"/>
    <mergeCell ref="L8:L9"/>
    <mergeCell ref="A1:M1"/>
    <mergeCell ref="A2:M2"/>
    <mergeCell ref="A3:M3"/>
    <mergeCell ref="A4:A5"/>
    <mergeCell ref="B4:D5"/>
    <mergeCell ref="E4:F5"/>
    <mergeCell ref="G4:M5"/>
  </mergeCells>
  <pageMargins left="0.17" right="0.17" top="0.17" bottom="0.17" header="0.17" footer="0.17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89"/>
  <sheetViews>
    <sheetView zoomScaleNormal="100" workbookViewId="0">
      <selection activeCell="R23" sqref="R23"/>
    </sheetView>
  </sheetViews>
  <sheetFormatPr defaultRowHeight="15"/>
  <cols>
    <col min="1" max="1" width="15" customWidth="1"/>
    <col min="2" max="2" width="40.5703125" customWidth="1"/>
    <col min="3" max="3" width="16.28515625" customWidth="1"/>
    <col min="4" max="4" width="11.140625" customWidth="1"/>
    <col min="5" max="5" width="16.28515625" customWidth="1"/>
    <col min="6" max="6" width="11.140625" customWidth="1"/>
    <col min="7" max="7" width="16.28515625" customWidth="1"/>
    <col min="8" max="8" width="11.140625" customWidth="1"/>
    <col min="9" max="9" width="15.85546875" customWidth="1"/>
    <col min="10" max="10" width="16.28515625" style="52" customWidth="1"/>
    <col min="11" max="11" width="10.28515625" customWidth="1"/>
    <col min="12" max="12" width="15" customWidth="1"/>
    <col min="13" max="13" width="11.7109375" customWidth="1"/>
  </cols>
  <sheetData>
    <row r="1" spans="1:13">
      <c r="A1" s="697" t="s">
        <v>50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</row>
    <row r="2" spans="1:13">
      <c r="A2" s="698" t="s">
        <v>92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</row>
    <row r="3" spans="1:13" ht="15.75" thickBot="1">
      <c r="A3" s="699" t="s">
        <v>0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</row>
    <row r="4" spans="1:13" ht="16.5" thickTop="1" thickBot="1">
      <c r="A4" s="744" t="s">
        <v>51</v>
      </c>
      <c r="B4" s="745" t="s">
        <v>93</v>
      </c>
      <c r="C4" s="745"/>
      <c r="D4" s="745"/>
      <c r="E4" s="746" t="s">
        <v>1</v>
      </c>
      <c r="F4" s="746"/>
      <c r="G4" s="747" t="s">
        <v>113</v>
      </c>
      <c r="H4" s="747"/>
      <c r="I4" s="747"/>
      <c r="J4" s="747"/>
      <c r="K4" s="747"/>
      <c r="L4" s="747"/>
      <c r="M4" s="747"/>
    </row>
    <row r="5" spans="1:13" ht="15.75" thickTop="1">
      <c r="A5" s="744"/>
      <c r="B5" s="745"/>
      <c r="C5" s="745"/>
      <c r="D5" s="745"/>
      <c r="E5" s="746"/>
      <c r="F5" s="746"/>
      <c r="G5" s="747"/>
      <c r="H5" s="747"/>
      <c r="I5" s="747"/>
      <c r="J5" s="747"/>
      <c r="K5" s="747"/>
      <c r="L5" s="747"/>
      <c r="M5" s="747"/>
    </row>
    <row r="6" spans="1:13">
      <c r="A6" s="29" t="s">
        <v>52</v>
      </c>
      <c r="B6" s="739" t="s">
        <v>91</v>
      </c>
      <c r="C6" s="739"/>
      <c r="D6" s="739"/>
      <c r="E6" s="740" t="s">
        <v>53</v>
      </c>
      <c r="F6" s="740"/>
      <c r="G6" s="741" t="s">
        <v>90</v>
      </c>
      <c r="H6" s="741"/>
      <c r="I6" s="741"/>
      <c r="J6" s="741"/>
      <c r="K6" s="741"/>
      <c r="L6" s="741"/>
      <c r="M6" s="741"/>
    </row>
    <row r="7" spans="1:13" ht="15.75" thickBot="1">
      <c r="A7" s="742" t="s">
        <v>2</v>
      </c>
      <c r="B7" s="742"/>
      <c r="C7" s="743" t="s">
        <v>54</v>
      </c>
      <c r="D7" s="743"/>
      <c r="E7" s="743"/>
      <c r="F7" s="743"/>
      <c r="G7" s="743"/>
      <c r="H7" s="743"/>
      <c r="I7" s="743"/>
      <c r="J7" s="743"/>
      <c r="K7" s="743"/>
      <c r="L7" s="743"/>
      <c r="M7" s="743"/>
    </row>
    <row r="8" spans="1:13" ht="16.5" thickTop="1" thickBot="1">
      <c r="A8" s="742"/>
      <c r="B8" s="742"/>
      <c r="C8" s="30" t="s">
        <v>55</v>
      </c>
      <c r="D8" s="31">
        <v>2024</v>
      </c>
      <c r="E8" s="670" t="s">
        <v>3</v>
      </c>
      <c r="F8" s="670"/>
      <c r="G8" s="670" t="s">
        <v>3</v>
      </c>
      <c r="H8" s="670"/>
      <c r="I8" s="112" t="s">
        <v>3</v>
      </c>
      <c r="J8" s="670" t="s">
        <v>3</v>
      </c>
      <c r="K8" s="670"/>
      <c r="L8" s="672" t="s">
        <v>56</v>
      </c>
      <c r="M8" s="671" t="s">
        <v>4</v>
      </c>
    </row>
    <row r="9" spans="1:13" ht="37.5" thickTop="1" thickBot="1">
      <c r="A9" s="742"/>
      <c r="B9" s="742"/>
      <c r="C9" s="3" t="s">
        <v>57</v>
      </c>
      <c r="D9" s="4" t="s">
        <v>5</v>
      </c>
      <c r="E9" s="5" t="s">
        <v>78</v>
      </c>
      <c r="F9" s="6" t="s">
        <v>5</v>
      </c>
      <c r="G9" s="5" t="s">
        <v>79</v>
      </c>
      <c r="H9" s="6" t="s">
        <v>5</v>
      </c>
      <c r="I9" s="7" t="s">
        <v>58</v>
      </c>
      <c r="J9" s="5" t="s">
        <v>6</v>
      </c>
      <c r="K9" s="6" t="s">
        <v>5</v>
      </c>
      <c r="L9" s="672"/>
      <c r="M9" s="671"/>
    </row>
    <row r="10" spans="1:13" ht="16.5" thickTop="1" thickBot="1">
      <c r="A10" s="742"/>
      <c r="B10" s="742"/>
      <c r="C10" s="8" t="s">
        <v>7</v>
      </c>
      <c r="D10" s="8" t="s">
        <v>8</v>
      </c>
      <c r="E10" s="8" t="s">
        <v>9</v>
      </c>
      <c r="F10" s="8" t="s">
        <v>10</v>
      </c>
      <c r="G10" s="8" t="s">
        <v>11</v>
      </c>
      <c r="H10" s="8" t="s">
        <v>12</v>
      </c>
      <c r="I10" s="8" t="s">
        <v>13</v>
      </c>
      <c r="J10" s="8" t="s">
        <v>14</v>
      </c>
      <c r="K10" s="8" t="s">
        <v>15</v>
      </c>
      <c r="L10" s="8" t="s">
        <v>16</v>
      </c>
      <c r="M10" s="9" t="s">
        <v>17</v>
      </c>
    </row>
    <row r="11" spans="1:13" ht="15.75" thickTop="1">
      <c r="A11" s="607" t="s">
        <v>22</v>
      </c>
      <c r="B11" s="607"/>
      <c r="C11" s="10"/>
      <c r="D11" s="11"/>
      <c r="E11" s="10"/>
      <c r="F11" s="11"/>
      <c r="G11" s="10"/>
      <c r="H11" s="11"/>
      <c r="I11" s="12"/>
      <c r="J11" s="149"/>
      <c r="K11" s="11"/>
      <c r="L11" s="10"/>
      <c r="M11" s="13"/>
    </row>
    <row r="12" spans="1:13">
      <c r="A12" s="111" t="s">
        <v>18</v>
      </c>
      <c r="B12" s="14" t="s">
        <v>19</v>
      </c>
      <c r="C12" s="10"/>
      <c r="D12" s="11"/>
      <c r="E12" s="10"/>
      <c r="F12" s="11"/>
      <c r="G12" s="10"/>
      <c r="H12" s="11"/>
      <c r="I12" s="15"/>
      <c r="J12" s="149"/>
      <c r="K12" s="11"/>
      <c r="L12" s="10"/>
      <c r="M12" s="13"/>
    </row>
    <row r="13" spans="1:13">
      <c r="A13" s="114" t="s">
        <v>24</v>
      </c>
      <c r="B13" s="32" t="s">
        <v>25</v>
      </c>
      <c r="C13" s="16">
        <v>183918084</v>
      </c>
      <c r="D13" s="58">
        <f>100*C13/C$28</f>
        <v>7.6471655345890319</v>
      </c>
      <c r="E13" s="17">
        <v>164000000</v>
      </c>
      <c r="F13" s="58">
        <f>100*E13/E$28</f>
        <v>3.0025356779963568</v>
      </c>
      <c r="G13" s="17">
        <v>205402021</v>
      </c>
      <c r="H13" s="58">
        <f>100*G13/G$28</f>
        <v>5.1364508743177524</v>
      </c>
      <c r="I13" s="17">
        <f>G13-E13</f>
        <v>41402021</v>
      </c>
      <c r="J13" s="536">
        <v>202443357</v>
      </c>
      <c r="K13" s="58">
        <f>100*J13/J$28</f>
        <v>8.2574187479588979</v>
      </c>
      <c r="L13" s="17">
        <f>G13-J13</f>
        <v>2958664</v>
      </c>
      <c r="M13" s="59">
        <f>J13/G13*100</f>
        <v>98.559574055992371</v>
      </c>
    </row>
    <row r="14" spans="1:13">
      <c r="A14" s="114" t="s">
        <v>26</v>
      </c>
      <c r="B14" s="32" t="s">
        <v>27</v>
      </c>
      <c r="C14" s="16">
        <v>30866060</v>
      </c>
      <c r="D14" s="58">
        <f t="shared" ref="D14:D28" si="0">100*C14/C$28</f>
        <v>1.2833858698775762</v>
      </c>
      <c r="E14" s="17">
        <v>27000000</v>
      </c>
      <c r="F14" s="58">
        <f t="shared" ref="F14:F28" si="1">100*E14/E$28</f>
        <v>0.49431989820671723</v>
      </c>
      <c r="G14" s="17">
        <v>35020000</v>
      </c>
      <c r="H14" s="58">
        <f t="shared" ref="H14:H28" si="2">100*G14/G$28</f>
        <v>0.87573875243714228</v>
      </c>
      <c r="I14" s="17">
        <f t="shared" ref="I14:I25" si="3">G14-E14</f>
        <v>8020000</v>
      </c>
      <c r="J14" s="536">
        <v>32774835</v>
      </c>
      <c r="K14" s="58">
        <f t="shared" ref="K14:K28" si="4">100*J14/J$28</f>
        <v>1.3368457281127752</v>
      </c>
      <c r="L14" s="17">
        <f t="shared" ref="L14:L19" si="5">G14-J14</f>
        <v>2245165</v>
      </c>
      <c r="M14" s="59">
        <f t="shared" ref="M14:M31" si="6">J14/G14*100</f>
        <v>93.588906339234725</v>
      </c>
    </row>
    <row r="15" spans="1:13">
      <c r="A15" s="114" t="s">
        <v>28</v>
      </c>
      <c r="B15" s="32" t="s">
        <v>29</v>
      </c>
      <c r="C15" s="16">
        <v>256893746</v>
      </c>
      <c r="D15" s="58">
        <f t="shared" si="0"/>
        <v>10.681434678618492</v>
      </c>
      <c r="E15" s="17">
        <v>441000000</v>
      </c>
      <c r="F15" s="58">
        <f t="shared" si="1"/>
        <v>8.073891670709715</v>
      </c>
      <c r="G15" s="17">
        <v>281000000</v>
      </c>
      <c r="H15" s="58">
        <f t="shared" si="2"/>
        <v>7.0269157462831799</v>
      </c>
      <c r="I15" s="17">
        <f t="shared" si="3"/>
        <v>-160000000</v>
      </c>
      <c r="J15" s="536">
        <v>236139724</v>
      </c>
      <c r="K15" s="58">
        <f t="shared" si="4"/>
        <v>9.6318526475306356</v>
      </c>
      <c r="L15" s="17">
        <f t="shared" si="5"/>
        <v>44860276</v>
      </c>
      <c r="M15" s="59">
        <f t="shared" si="6"/>
        <v>84.035488967971531</v>
      </c>
    </row>
    <row r="16" spans="1:13">
      <c r="A16" s="114" t="s">
        <v>30</v>
      </c>
      <c r="B16" s="32" t="s">
        <v>31</v>
      </c>
      <c r="C16" s="16">
        <v>0</v>
      </c>
      <c r="D16" s="60">
        <f t="shared" si="0"/>
        <v>0</v>
      </c>
      <c r="E16" s="17">
        <v>0</v>
      </c>
      <c r="F16" s="60">
        <f t="shared" si="1"/>
        <v>0</v>
      </c>
      <c r="G16" s="17">
        <v>0</v>
      </c>
      <c r="H16" s="60">
        <f t="shared" si="2"/>
        <v>0</v>
      </c>
      <c r="I16" s="17">
        <f t="shared" si="3"/>
        <v>0</v>
      </c>
      <c r="J16" s="536"/>
      <c r="K16" s="60">
        <f t="shared" si="4"/>
        <v>0</v>
      </c>
      <c r="L16" s="17">
        <f t="shared" si="5"/>
        <v>0</v>
      </c>
      <c r="M16" s="59" t="e">
        <f t="shared" si="6"/>
        <v>#DIV/0!</v>
      </c>
    </row>
    <row r="17" spans="1:16">
      <c r="A17" s="114" t="s">
        <v>32</v>
      </c>
      <c r="B17" s="32" t="s">
        <v>33</v>
      </c>
      <c r="C17" s="16">
        <v>595063249.00999999</v>
      </c>
      <c r="D17" s="60">
        <f t="shared" si="0"/>
        <v>24.742249754677974</v>
      </c>
      <c r="E17" s="17">
        <v>800000000</v>
      </c>
      <c r="F17" s="60">
        <f t="shared" si="1"/>
        <v>14.646515502421252</v>
      </c>
      <c r="G17" s="17">
        <v>639272000</v>
      </c>
      <c r="H17" s="60">
        <f t="shared" si="2"/>
        <v>15.986158302341428</v>
      </c>
      <c r="I17" s="17">
        <f t="shared" si="3"/>
        <v>-160728000</v>
      </c>
      <c r="J17" s="536">
        <v>590130885.82999992</v>
      </c>
      <c r="K17" s="60">
        <f t="shared" si="4"/>
        <v>24.070722362118474</v>
      </c>
      <c r="L17" s="17">
        <f t="shared" si="5"/>
        <v>49141114.170000076</v>
      </c>
      <c r="M17" s="59">
        <f t="shared" si="6"/>
        <v>92.312956899410565</v>
      </c>
    </row>
    <row r="18" spans="1:16">
      <c r="A18" s="114" t="s">
        <v>34</v>
      </c>
      <c r="B18" s="32" t="s">
        <v>35</v>
      </c>
      <c r="C18" s="16">
        <v>11182824</v>
      </c>
      <c r="D18" s="58">
        <f t="shared" si="0"/>
        <v>0.46497279882588954</v>
      </c>
      <c r="E18" s="17">
        <v>18000000</v>
      </c>
      <c r="F18" s="58">
        <f t="shared" si="1"/>
        <v>0.32954659880447817</v>
      </c>
      <c r="G18" s="17">
        <v>11000000</v>
      </c>
      <c r="H18" s="58">
        <f t="shared" si="2"/>
        <v>0.2750749936267437</v>
      </c>
      <c r="I18" s="17">
        <f t="shared" si="3"/>
        <v>-7000000</v>
      </c>
      <c r="J18" s="536">
        <v>10978573</v>
      </c>
      <c r="K18" s="58">
        <f t="shared" si="4"/>
        <v>0.44780266371514166</v>
      </c>
      <c r="L18" s="17">
        <f t="shared" si="5"/>
        <v>21427</v>
      </c>
      <c r="M18" s="59">
        <f t="shared" si="6"/>
        <v>99.805209090909088</v>
      </c>
    </row>
    <row r="19" spans="1:16">
      <c r="A19" s="114" t="s">
        <v>36</v>
      </c>
      <c r="B19" s="32" t="s">
        <v>37</v>
      </c>
      <c r="C19" s="16">
        <v>1573942</v>
      </c>
      <c r="D19" s="58">
        <f t="shared" si="0"/>
        <v>6.5443238392164468E-2</v>
      </c>
      <c r="E19" s="17">
        <v>0</v>
      </c>
      <c r="F19" s="58">
        <f t="shared" si="1"/>
        <v>0</v>
      </c>
      <c r="G19" s="17">
        <v>985460</v>
      </c>
      <c r="H19" s="58">
        <f t="shared" si="2"/>
        <v>2.4643218474491895E-2</v>
      </c>
      <c r="I19" s="17">
        <f t="shared" si="3"/>
        <v>985460</v>
      </c>
      <c r="J19" s="536">
        <v>623755</v>
      </c>
      <c r="K19" s="58">
        <f t="shared" si="4"/>
        <v>2.5442209156475815E-2</v>
      </c>
      <c r="L19" s="17">
        <f t="shared" si="5"/>
        <v>361705</v>
      </c>
      <c r="M19" s="59">
        <f t="shared" si="6"/>
        <v>63.295821240841846</v>
      </c>
    </row>
    <row r="20" spans="1:16" s="217" customFormat="1">
      <c r="A20" s="215"/>
      <c r="B20" s="216" t="s">
        <v>59</v>
      </c>
      <c r="C20" s="148">
        <f t="shared" ref="C20" si="7">SUM(C13:C19)</f>
        <v>1079497905.01</v>
      </c>
      <c r="D20" s="148">
        <f t="shared" si="0"/>
        <v>44.884651874981131</v>
      </c>
      <c r="E20" s="148">
        <f>SUM(E13:E19)</f>
        <v>1450000000</v>
      </c>
      <c r="F20" s="148">
        <f t="shared" si="1"/>
        <v>26.54680934813852</v>
      </c>
      <c r="G20" s="148">
        <f>SUM(G13:G19)</f>
        <v>1172679481</v>
      </c>
      <c r="H20" s="148">
        <f t="shared" si="2"/>
        <v>29.324981887480739</v>
      </c>
      <c r="I20" s="148">
        <f t="shared" ref="I20:J20" si="8">SUM(I13:I19)</f>
        <v>-277320519</v>
      </c>
      <c r="J20" s="148">
        <f t="shared" si="8"/>
        <v>1073091129.8299999</v>
      </c>
      <c r="K20" s="148">
        <f t="shared" si="4"/>
        <v>43.770084358592406</v>
      </c>
      <c r="L20" s="148">
        <f>G20-J20</f>
        <v>99588351.170000076</v>
      </c>
      <c r="M20" s="59">
        <f t="shared" si="6"/>
        <v>91.507623968565028</v>
      </c>
    </row>
    <row r="21" spans="1:16">
      <c r="A21" s="114" t="s">
        <v>38</v>
      </c>
      <c r="B21" s="32" t="s">
        <v>39</v>
      </c>
      <c r="C21" s="16">
        <v>0</v>
      </c>
      <c r="D21" s="58">
        <f t="shared" si="0"/>
        <v>0</v>
      </c>
      <c r="E21" s="17">
        <v>0</v>
      </c>
      <c r="F21" s="58">
        <f t="shared" si="1"/>
        <v>0</v>
      </c>
      <c r="G21" s="17">
        <v>15000000</v>
      </c>
      <c r="H21" s="58">
        <f t="shared" si="2"/>
        <v>0.37510226403646868</v>
      </c>
      <c r="I21" s="17">
        <f t="shared" si="3"/>
        <v>15000000</v>
      </c>
      <c r="J21" s="536">
        <v>13253510</v>
      </c>
      <c r="K21" s="58">
        <f t="shared" si="4"/>
        <v>0.5405945819711967</v>
      </c>
      <c r="L21" s="17">
        <f t="shared" ref="L21:L83" si="9">G21-J21</f>
        <v>1746490</v>
      </c>
      <c r="M21" s="59">
        <f t="shared" si="6"/>
        <v>88.356733333333338</v>
      </c>
    </row>
    <row r="22" spans="1:16">
      <c r="A22" s="114" t="s">
        <v>40</v>
      </c>
      <c r="B22" s="32" t="s">
        <v>41</v>
      </c>
      <c r="C22" s="16">
        <v>1275168140.5999999</v>
      </c>
      <c r="D22" s="58">
        <f t="shared" si="0"/>
        <v>53.020462390214441</v>
      </c>
      <c r="E22" s="17">
        <v>2000000000</v>
      </c>
      <c r="F22" s="58">
        <f t="shared" si="1"/>
        <v>36.61628875605313</v>
      </c>
      <c r="G22" s="17">
        <v>1799180000</v>
      </c>
      <c r="H22" s="58">
        <f t="shared" si="2"/>
        <v>44.991766093942253</v>
      </c>
      <c r="I22" s="17">
        <f>G22-E22</f>
        <v>-200820000</v>
      </c>
      <c r="J22" s="536">
        <v>1313972314</v>
      </c>
      <c r="K22" s="58">
        <f t="shared" si="4"/>
        <v>53.595335409906959</v>
      </c>
      <c r="L22" s="17">
        <f t="shared" si="9"/>
        <v>485207686</v>
      </c>
      <c r="M22" s="59">
        <f t="shared" si="6"/>
        <v>73.03173190008782</v>
      </c>
    </row>
    <row r="23" spans="1:16" s="54" customFormat="1">
      <c r="A23" s="215"/>
      <c r="B23" s="216" t="s">
        <v>60</v>
      </c>
      <c r="C23" s="148">
        <f t="shared" ref="C23:I23" si="10">C21+C22</f>
        <v>1275168140.5999999</v>
      </c>
      <c r="D23" s="148">
        <f t="shared" si="0"/>
        <v>53.020462390214441</v>
      </c>
      <c r="E23" s="148">
        <f t="shared" si="10"/>
        <v>2000000000</v>
      </c>
      <c r="F23" s="148">
        <f t="shared" si="1"/>
        <v>36.61628875605313</v>
      </c>
      <c r="G23" s="148">
        <f>G21+G22</f>
        <v>1814180000</v>
      </c>
      <c r="H23" s="148">
        <f t="shared" si="2"/>
        <v>45.366868357978717</v>
      </c>
      <c r="I23" s="148">
        <f t="shared" si="10"/>
        <v>-185820000</v>
      </c>
      <c r="J23" s="148">
        <f>J21+J22</f>
        <v>1327225824</v>
      </c>
      <c r="K23" s="148">
        <f t="shared" si="4"/>
        <v>54.135929991878157</v>
      </c>
      <c r="L23" s="148">
        <f t="shared" si="9"/>
        <v>486954176</v>
      </c>
      <c r="M23" s="59">
        <f t="shared" si="6"/>
        <v>73.15844205095415</v>
      </c>
    </row>
    <row r="24" spans="1:16">
      <c r="A24" s="114" t="s">
        <v>38</v>
      </c>
      <c r="B24" s="32" t="s">
        <v>39</v>
      </c>
      <c r="C24" s="16">
        <v>50383030</v>
      </c>
      <c r="D24" s="58">
        <f t="shared" si="0"/>
        <v>2.0948857348044427</v>
      </c>
      <c r="E24" s="17">
        <v>0</v>
      </c>
      <c r="F24" s="58">
        <f t="shared" si="1"/>
        <v>0</v>
      </c>
      <c r="G24" s="17">
        <v>0</v>
      </c>
      <c r="H24" s="58">
        <f t="shared" si="2"/>
        <v>0</v>
      </c>
      <c r="I24" s="17">
        <f t="shared" si="3"/>
        <v>0</v>
      </c>
      <c r="J24" s="536">
        <v>0</v>
      </c>
      <c r="K24" s="58">
        <f t="shared" si="4"/>
        <v>0</v>
      </c>
      <c r="L24" s="17">
        <f t="shared" si="9"/>
        <v>0</v>
      </c>
      <c r="M24" s="59" t="e">
        <f t="shared" si="6"/>
        <v>#DIV/0!</v>
      </c>
    </row>
    <row r="25" spans="1:16">
      <c r="A25" s="114" t="s">
        <v>40</v>
      </c>
      <c r="B25" s="32" t="s">
        <v>41</v>
      </c>
      <c r="C25" s="16">
        <v>0</v>
      </c>
      <c r="D25" s="58">
        <f t="shared" si="0"/>
        <v>0</v>
      </c>
      <c r="E25" s="17">
        <v>2012050000</v>
      </c>
      <c r="F25" s="58">
        <f t="shared" si="1"/>
        <v>36.836901895808353</v>
      </c>
      <c r="G25" s="17">
        <v>1012050000</v>
      </c>
      <c r="H25" s="58">
        <f t="shared" si="2"/>
        <v>25.308149754540544</v>
      </c>
      <c r="I25" s="17">
        <f t="shared" si="3"/>
        <v>-1000000000</v>
      </c>
      <c r="J25" s="536">
        <v>51337288</v>
      </c>
      <c r="K25" s="58">
        <f t="shared" si="4"/>
        <v>2.0939856495294404</v>
      </c>
      <c r="L25" s="17">
        <f t="shared" si="9"/>
        <v>960712712</v>
      </c>
      <c r="M25" s="59">
        <f t="shared" si="6"/>
        <v>5.0726039227310906</v>
      </c>
      <c r="P25" t="s">
        <v>595</v>
      </c>
    </row>
    <row r="26" spans="1:16">
      <c r="A26" s="33"/>
      <c r="B26" s="34" t="s">
        <v>61</v>
      </c>
      <c r="C26" s="19">
        <f t="shared" ref="C26:E26" si="11">C24+C25</f>
        <v>50383030</v>
      </c>
      <c r="D26" s="19">
        <f t="shared" si="0"/>
        <v>2.0948857348044427</v>
      </c>
      <c r="E26" s="19">
        <f t="shared" si="11"/>
        <v>2012050000</v>
      </c>
      <c r="F26" s="19">
        <f t="shared" si="1"/>
        <v>36.836901895808353</v>
      </c>
      <c r="G26" s="19">
        <f>G24+G25</f>
        <v>1012050000</v>
      </c>
      <c r="H26" s="19">
        <f t="shared" si="2"/>
        <v>25.308149754540544</v>
      </c>
      <c r="I26" s="19">
        <f>I24+I25</f>
        <v>-1000000000</v>
      </c>
      <c r="J26" s="535">
        <f t="shared" ref="J26" si="12">J24+J25</f>
        <v>51337288</v>
      </c>
      <c r="K26" s="19">
        <f t="shared" si="4"/>
        <v>2.0939856495294404</v>
      </c>
      <c r="L26" s="19">
        <f t="shared" si="9"/>
        <v>960712712</v>
      </c>
      <c r="M26" s="59">
        <f t="shared" si="6"/>
        <v>5.0726039227310906</v>
      </c>
    </row>
    <row r="27" spans="1:16">
      <c r="A27" s="35"/>
      <c r="B27" s="36" t="s">
        <v>62</v>
      </c>
      <c r="C27" s="38">
        <f t="shared" ref="C27:E27" si="13">C23+C26</f>
        <v>1325551170.5999999</v>
      </c>
      <c r="D27" s="38">
        <f t="shared" si="0"/>
        <v>55.115348125018883</v>
      </c>
      <c r="E27" s="38">
        <f t="shared" si="13"/>
        <v>4012050000</v>
      </c>
      <c r="F27" s="38">
        <f t="shared" si="1"/>
        <v>73.453190651861476</v>
      </c>
      <c r="G27" s="38">
        <f>G23+G26</f>
        <v>2826230000</v>
      </c>
      <c r="H27" s="38">
        <f t="shared" si="2"/>
        <v>70.675018112519268</v>
      </c>
      <c r="I27" s="38">
        <f t="shared" ref="I27:J27" si="14">I23+I26</f>
        <v>-1185820000</v>
      </c>
      <c r="J27" s="38">
        <f t="shared" si="14"/>
        <v>1378563112</v>
      </c>
      <c r="K27" s="38">
        <f t="shared" si="4"/>
        <v>56.229915641407601</v>
      </c>
      <c r="L27" s="38">
        <f t="shared" si="9"/>
        <v>1447666888</v>
      </c>
      <c r="M27" s="59">
        <f t="shared" si="6"/>
        <v>48.777456611811495</v>
      </c>
    </row>
    <row r="28" spans="1:16">
      <c r="A28" s="35"/>
      <c r="B28" s="36" t="s">
        <v>63</v>
      </c>
      <c r="C28" s="38">
        <f t="shared" ref="C28:J28" si="15">C20+C23+C26</f>
        <v>2405049075.6099997</v>
      </c>
      <c r="D28" s="38">
        <f t="shared" si="0"/>
        <v>100</v>
      </c>
      <c r="E28" s="38">
        <f t="shared" si="15"/>
        <v>5462050000</v>
      </c>
      <c r="F28" s="38">
        <f t="shared" si="1"/>
        <v>100</v>
      </c>
      <c r="G28" s="38">
        <f>G20+G23+G26</f>
        <v>3998909481</v>
      </c>
      <c r="H28" s="38">
        <f t="shared" si="2"/>
        <v>100</v>
      </c>
      <c r="I28" s="38">
        <f t="shared" si="15"/>
        <v>-1463140519</v>
      </c>
      <c r="J28" s="38">
        <f t="shared" si="15"/>
        <v>2451654241.8299999</v>
      </c>
      <c r="K28" s="38">
        <f t="shared" si="4"/>
        <v>100</v>
      </c>
      <c r="L28" s="38">
        <f t="shared" si="9"/>
        <v>1547255239.1700001</v>
      </c>
      <c r="M28" s="59">
        <f t="shared" si="6"/>
        <v>61.308070449669671</v>
      </c>
    </row>
    <row r="29" spans="1:16">
      <c r="A29" s="33"/>
      <c r="B29" s="34" t="s">
        <v>64</v>
      </c>
      <c r="C29" s="18">
        <v>4200062</v>
      </c>
      <c r="D29" s="19"/>
      <c r="E29" s="19"/>
      <c r="F29" s="19"/>
      <c r="G29" s="19"/>
      <c r="H29" s="19"/>
      <c r="I29" s="19"/>
      <c r="J29" s="148">
        <v>13623</v>
      </c>
      <c r="K29" s="19"/>
      <c r="L29" s="19"/>
      <c r="M29" s="59" t="e">
        <f t="shared" si="6"/>
        <v>#DIV/0!</v>
      </c>
    </row>
    <row r="30" spans="1:16">
      <c r="A30" s="33"/>
      <c r="B30" s="34" t="s">
        <v>65</v>
      </c>
      <c r="C30" s="18">
        <v>0</v>
      </c>
      <c r="D30" s="19"/>
      <c r="E30" s="19"/>
      <c r="F30" s="19"/>
      <c r="G30" s="19"/>
      <c r="H30" s="19"/>
      <c r="I30" s="19"/>
      <c r="J30" s="148">
        <v>7125999</v>
      </c>
      <c r="K30" s="19"/>
      <c r="L30" s="19"/>
      <c r="M30" s="59" t="e">
        <f t="shared" si="6"/>
        <v>#DIV/0!</v>
      </c>
    </row>
    <row r="31" spans="1:16" ht="15.75" thickBot="1">
      <c r="A31" s="35"/>
      <c r="B31" s="36" t="s">
        <v>66</v>
      </c>
      <c r="C31" s="37">
        <v>2409249137.6100001</v>
      </c>
      <c r="D31" s="38">
        <f>D20+D23+D26</f>
        <v>100.00000000000003</v>
      </c>
      <c r="E31" s="142">
        <f t="shared" ref="E31" si="16">E28+E29+E30</f>
        <v>5462050000</v>
      </c>
      <c r="F31" s="38">
        <f>F20+F23+F26</f>
        <v>100</v>
      </c>
      <c r="G31" s="142">
        <f>G28+G29+G30</f>
        <v>3998909481</v>
      </c>
      <c r="H31" s="38">
        <f>H20+H23+H26</f>
        <v>100</v>
      </c>
      <c r="I31" s="142">
        <f>I28+I29+I30</f>
        <v>-1463140519</v>
      </c>
      <c r="J31" s="38">
        <f>J28+J29+J30</f>
        <v>2458793863.8299999</v>
      </c>
      <c r="K31" s="38">
        <f>K20+K23+K26</f>
        <v>100.00000000000001</v>
      </c>
      <c r="L31" s="38">
        <f t="shared" si="9"/>
        <v>1540115617.1700001</v>
      </c>
      <c r="M31" s="542">
        <f t="shared" si="6"/>
        <v>61.486609674773987</v>
      </c>
    </row>
    <row r="32" spans="1:16" ht="15.75" thickTop="1">
      <c r="A32" s="608" t="s">
        <v>67</v>
      </c>
      <c r="B32" s="608"/>
      <c r="C32" s="20"/>
      <c r="D32" s="21"/>
      <c r="E32" s="20"/>
      <c r="F32" s="21"/>
      <c r="G32" s="20"/>
      <c r="H32" s="21"/>
      <c r="I32" s="22"/>
      <c r="J32" s="537"/>
      <c r="K32" s="21"/>
      <c r="L32" s="20"/>
      <c r="M32" s="541"/>
    </row>
    <row r="33" spans="1:13">
      <c r="A33" s="113" t="s">
        <v>23</v>
      </c>
      <c r="B33" s="14" t="s">
        <v>19</v>
      </c>
      <c r="C33" s="10"/>
      <c r="D33" s="11"/>
      <c r="E33" s="10"/>
      <c r="F33" s="11"/>
      <c r="G33" s="10"/>
      <c r="H33" s="11"/>
      <c r="I33" s="15"/>
      <c r="J33" s="538"/>
      <c r="K33" s="11"/>
      <c r="L33" s="10"/>
      <c r="M33" s="540"/>
    </row>
    <row r="34" spans="1:13">
      <c r="A34" s="114"/>
      <c r="B34" s="39" t="s">
        <v>68</v>
      </c>
      <c r="C34" s="38">
        <f t="shared" ref="C34:E34" si="17">SUM(C36:C40)</f>
        <v>1079497905.01</v>
      </c>
      <c r="D34" s="38">
        <f>100*C34/C$34</f>
        <v>100</v>
      </c>
      <c r="E34" s="38">
        <f t="shared" si="17"/>
        <v>1450000000</v>
      </c>
      <c r="F34" s="38">
        <f>100*E34/E$34</f>
        <v>100</v>
      </c>
      <c r="G34" s="38">
        <f>SUM(G36:G40)</f>
        <v>1172679481</v>
      </c>
      <c r="H34" s="38">
        <f>100*G34/G$34</f>
        <v>100</v>
      </c>
      <c r="I34" s="38">
        <f>SUM(I36:I40)</f>
        <v>-277320519</v>
      </c>
      <c r="J34" s="38">
        <f>SUM(J36:J40)</f>
        <v>1073091129.8299999</v>
      </c>
      <c r="K34" s="38">
        <f>100*J34/J$34</f>
        <v>100.00000000000001</v>
      </c>
      <c r="L34" s="38">
        <f t="shared" si="9"/>
        <v>99588351.170000076</v>
      </c>
      <c r="M34" s="543">
        <f t="shared" ref="M34:M77" si="18">J34/G34*100</f>
        <v>91.507623968565028</v>
      </c>
    </row>
    <row r="35" spans="1:13">
      <c r="A35" s="114" t="s">
        <v>69</v>
      </c>
      <c r="B35" s="24" t="s">
        <v>70</v>
      </c>
      <c r="C35" s="16"/>
      <c r="D35" s="17"/>
      <c r="E35" s="17"/>
      <c r="F35" s="17"/>
      <c r="G35" s="17"/>
      <c r="H35" s="17"/>
      <c r="I35" s="17"/>
      <c r="J35" s="539"/>
      <c r="K35" s="17"/>
      <c r="L35" s="17"/>
      <c r="M35" s="59"/>
    </row>
    <row r="36" spans="1:13" ht="18">
      <c r="A36" s="114" t="s">
        <v>276</v>
      </c>
      <c r="B36" s="24" t="s">
        <v>277</v>
      </c>
      <c r="C36" s="16">
        <v>384957177</v>
      </c>
      <c r="D36" s="17">
        <f t="shared" ref="D36:D40" si="19">100*C36/C$34</f>
        <v>35.6607618424636</v>
      </c>
      <c r="E36" s="17">
        <v>545000000</v>
      </c>
      <c r="F36" s="17">
        <f t="shared" ref="F36:F40" si="20">100*E36/E$34</f>
        <v>37.586206896551722</v>
      </c>
      <c r="G36" s="17">
        <v>406564481</v>
      </c>
      <c r="H36" s="17">
        <f t="shared" ref="H36:H40" si="21">100*G36/G$34</f>
        <v>34.669701959251725</v>
      </c>
      <c r="I36" s="17">
        <f>G36-E36</f>
        <v>-138435519</v>
      </c>
      <c r="J36" s="536">
        <v>362149936</v>
      </c>
      <c r="K36" s="17">
        <f t="shared" ref="K36:K40" si="22">100*J36/J$34</f>
        <v>33.748292752859875</v>
      </c>
      <c r="L36" s="17">
        <f t="shared" si="9"/>
        <v>44414545</v>
      </c>
      <c r="M36" s="59">
        <f t="shared" si="18"/>
        <v>89.075645543172769</v>
      </c>
    </row>
    <row r="37" spans="1:13" ht="18">
      <c r="A37" s="114" t="s">
        <v>278</v>
      </c>
      <c r="B37" s="24" t="s">
        <v>279</v>
      </c>
      <c r="C37" s="16">
        <v>320241611.23000002</v>
      </c>
      <c r="D37" s="17">
        <f t="shared" si="19"/>
        <v>29.665792748994118</v>
      </c>
      <c r="E37" s="17">
        <v>300000000</v>
      </c>
      <c r="F37" s="17">
        <f t="shared" si="20"/>
        <v>20.689655172413794</v>
      </c>
      <c r="G37" s="17">
        <v>436341962</v>
      </c>
      <c r="H37" s="17">
        <f t="shared" si="21"/>
        <v>37.208970487648536</v>
      </c>
      <c r="I37" s="17">
        <f>G37-E37</f>
        <v>136341962</v>
      </c>
      <c r="J37" s="536">
        <v>428286062.56</v>
      </c>
      <c r="K37" s="17">
        <f t="shared" si="22"/>
        <v>39.911434421030904</v>
      </c>
      <c r="L37" s="17">
        <f t="shared" si="9"/>
        <v>8055899.4399999976</v>
      </c>
      <c r="M37" s="61">
        <v>0</v>
      </c>
    </row>
    <row r="38" spans="1:13" ht="18">
      <c r="A38" s="114" t="s">
        <v>280</v>
      </c>
      <c r="B38" s="24" t="s">
        <v>281</v>
      </c>
      <c r="C38" s="16">
        <v>16505247</v>
      </c>
      <c r="D38" s="17">
        <f t="shared" si="19"/>
        <v>1.5289744355591965</v>
      </c>
      <c r="E38" s="17">
        <v>31000000</v>
      </c>
      <c r="F38" s="17">
        <f t="shared" si="20"/>
        <v>2.1379310344827585</v>
      </c>
      <c r="G38" s="17">
        <v>31393000</v>
      </c>
      <c r="H38" s="17">
        <f t="shared" si="21"/>
        <v>2.6770315767126482</v>
      </c>
      <c r="I38" s="17">
        <f t="shared" ref="I38:I40" si="23">G38-E38</f>
        <v>393000</v>
      </c>
      <c r="J38" s="536">
        <v>26003511</v>
      </c>
      <c r="K38" s="17">
        <f t="shared" si="22"/>
        <v>2.4232341762175875</v>
      </c>
      <c r="L38" s="17">
        <f t="shared" si="9"/>
        <v>5389489</v>
      </c>
      <c r="M38" s="61">
        <v>0</v>
      </c>
    </row>
    <row r="39" spans="1:13" ht="18">
      <c r="A39" s="114" t="s">
        <v>282</v>
      </c>
      <c r="B39" s="24" t="s">
        <v>283</v>
      </c>
      <c r="C39" s="16">
        <v>82972232</v>
      </c>
      <c r="D39" s="17">
        <f t="shared" si="19"/>
        <v>7.6861874038774891</v>
      </c>
      <c r="E39" s="17">
        <v>74000000</v>
      </c>
      <c r="F39" s="17">
        <f t="shared" si="20"/>
        <v>5.1034482758620694</v>
      </c>
      <c r="G39" s="17">
        <v>95450000</v>
      </c>
      <c r="H39" s="17">
        <f t="shared" si="21"/>
        <v>8.1394789920435215</v>
      </c>
      <c r="I39" s="17">
        <f t="shared" si="23"/>
        <v>21450000</v>
      </c>
      <c r="J39" s="536">
        <v>94806797</v>
      </c>
      <c r="K39" s="17">
        <f t="shared" si="22"/>
        <v>8.8349250463955826</v>
      </c>
      <c r="L39" s="17">
        <f t="shared" si="9"/>
        <v>643203</v>
      </c>
      <c r="M39" s="59">
        <f t="shared" si="18"/>
        <v>99.326136196961755</v>
      </c>
    </row>
    <row r="40" spans="1:13" ht="18">
      <c r="A40" s="114" t="s">
        <v>284</v>
      </c>
      <c r="B40" s="24" t="s">
        <v>285</v>
      </c>
      <c r="C40" s="16">
        <v>274821637.77999997</v>
      </c>
      <c r="D40" s="17">
        <f t="shared" si="19"/>
        <v>25.458283569105596</v>
      </c>
      <c r="E40" s="17">
        <v>500000000</v>
      </c>
      <c r="F40" s="17">
        <f t="shared" si="20"/>
        <v>34.482758620689658</v>
      </c>
      <c r="G40" s="17">
        <v>202930038</v>
      </c>
      <c r="H40" s="17">
        <f t="shared" si="21"/>
        <v>17.304816984343567</v>
      </c>
      <c r="I40" s="17">
        <f t="shared" si="23"/>
        <v>-297069962</v>
      </c>
      <c r="J40" s="536">
        <v>161844823.26999998</v>
      </c>
      <c r="K40" s="17">
        <f t="shared" si="22"/>
        <v>15.08211360349606</v>
      </c>
      <c r="L40" s="17">
        <f t="shared" si="9"/>
        <v>41085214.730000019</v>
      </c>
      <c r="M40" s="59">
        <f t="shared" si="18"/>
        <v>79.754000376228177</v>
      </c>
    </row>
    <row r="41" spans="1:13">
      <c r="A41" s="114"/>
      <c r="B41" s="39" t="s">
        <v>71</v>
      </c>
      <c r="C41" s="38">
        <f t="shared" ref="C41:J41" si="24">C69+C81</f>
        <v>1325551170.5999999</v>
      </c>
      <c r="D41" s="38">
        <f>100*C41/C$41</f>
        <v>100</v>
      </c>
      <c r="E41" s="38">
        <f>E69+E81</f>
        <v>3978050000</v>
      </c>
      <c r="F41" s="38">
        <f>100*E41/E$41</f>
        <v>100</v>
      </c>
      <c r="G41" s="38">
        <f>G69+G81</f>
        <v>2826230000</v>
      </c>
      <c r="H41" s="38">
        <f>100*G41/G$41</f>
        <v>100</v>
      </c>
      <c r="I41" s="38">
        <f t="shared" si="24"/>
        <v>-1151820000</v>
      </c>
      <c r="J41" s="38">
        <f t="shared" si="24"/>
        <v>1378302058.47</v>
      </c>
      <c r="K41" s="38">
        <f>100*J41/J$41</f>
        <v>100</v>
      </c>
      <c r="L41" s="38">
        <f t="shared" si="9"/>
        <v>1447927941.53</v>
      </c>
      <c r="M41" s="543">
        <f t="shared" si="18"/>
        <v>48.768219800582401</v>
      </c>
    </row>
    <row r="42" spans="1:13">
      <c r="A42" s="114" t="s">
        <v>69</v>
      </c>
      <c r="B42" s="24" t="s">
        <v>70</v>
      </c>
      <c r="C42" s="16"/>
      <c r="D42" s="17"/>
      <c r="E42" s="17"/>
      <c r="F42" s="17"/>
      <c r="G42" s="17"/>
      <c r="H42" s="17"/>
      <c r="I42" s="17"/>
      <c r="J42" s="539"/>
      <c r="K42" s="17"/>
      <c r="L42" s="17"/>
      <c r="M42" s="59"/>
    </row>
    <row r="43" spans="1:13">
      <c r="A43" s="114" t="s">
        <v>286</v>
      </c>
      <c r="B43" s="24" t="s">
        <v>287</v>
      </c>
      <c r="C43" s="16">
        <v>1152535833.5999999</v>
      </c>
      <c r="D43" s="17">
        <f t="shared" ref="D43:D81" si="25">100*C43/C$41</f>
        <v>86.947668197397007</v>
      </c>
      <c r="E43" s="17">
        <v>1500000000</v>
      </c>
      <c r="F43" s="17">
        <f t="shared" ref="F43:F81" si="26">100*E43/E$41</f>
        <v>37.706916705421001</v>
      </c>
      <c r="G43" s="17">
        <v>786817362</v>
      </c>
      <c r="H43" s="17">
        <f t="shared" ref="H43:H81" si="27">100*G43/G$41</f>
        <v>27.83982060907994</v>
      </c>
      <c r="I43" s="17">
        <f>G43-E43</f>
        <v>-713182638</v>
      </c>
      <c r="J43" s="305">
        <v>749555215.47000003</v>
      </c>
      <c r="K43" s="17">
        <f t="shared" ref="K43:K81" si="28">100*J43/J$41</f>
        <v>54.382507148110363</v>
      </c>
      <c r="L43" s="17">
        <f t="shared" si="9"/>
        <v>37262146.529999971</v>
      </c>
      <c r="M43" s="59">
        <f t="shared" si="18"/>
        <v>95.26419365794321</v>
      </c>
    </row>
    <row r="44" spans="1:13" ht="18">
      <c r="A44" s="114" t="s">
        <v>288</v>
      </c>
      <c r="B44" s="24" t="s">
        <v>289</v>
      </c>
      <c r="C44" s="16">
        <v>0</v>
      </c>
      <c r="D44" s="17">
        <f t="shared" si="25"/>
        <v>0</v>
      </c>
      <c r="E44" s="17">
        <v>21760000</v>
      </c>
      <c r="F44" s="17">
        <f t="shared" si="26"/>
        <v>0.54700167167330727</v>
      </c>
      <c r="G44" s="17">
        <v>0</v>
      </c>
      <c r="H44" s="17">
        <f t="shared" si="27"/>
        <v>0</v>
      </c>
      <c r="I44" s="17">
        <f t="shared" ref="I44:I68" si="29">G44-E44</f>
        <v>-21760000</v>
      </c>
      <c r="J44" s="305">
        <v>0</v>
      </c>
      <c r="K44" s="17">
        <f t="shared" si="28"/>
        <v>0</v>
      </c>
      <c r="L44" s="17">
        <f t="shared" si="9"/>
        <v>0</v>
      </c>
      <c r="M44" s="61">
        <v>0</v>
      </c>
    </row>
    <row r="45" spans="1:13">
      <c r="A45" s="114" t="s">
        <v>290</v>
      </c>
      <c r="B45" s="24" t="s">
        <v>291</v>
      </c>
      <c r="C45" s="16">
        <v>0</v>
      </c>
      <c r="D45" s="17">
        <f t="shared" si="25"/>
        <v>0</v>
      </c>
      <c r="E45" s="17">
        <v>20000000</v>
      </c>
      <c r="F45" s="17">
        <f t="shared" si="26"/>
        <v>0.50275888940561331</v>
      </c>
      <c r="G45" s="17">
        <v>0</v>
      </c>
      <c r="H45" s="17">
        <f t="shared" si="27"/>
        <v>0</v>
      </c>
      <c r="I45" s="17">
        <f t="shared" si="29"/>
        <v>-20000000</v>
      </c>
      <c r="J45" s="305">
        <v>0</v>
      </c>
      <c r="K45" s="17">
        <f t="shared" si="28"/>
        <v>0</v>
      </c>
      <c r="L45" s="17">
        <f t="shared" si="9"/>
        <v>0</v>
      </c>
      <c r="M45" s="61">
        <v>0</v>
      </c>
    </row>
    <row r="46" spans="1:13">
      <c r="A46" s="114" t="s">
        <v>292</v>
      </c>
      <c r="B46" s="24" t="s">
        <v>293</v>
      </c>
      <c r="C46" s="16">
        <v>0</v>
      </c>
      <c r="D46" s="17">
        <f t="shared" si="25"/>
        <v>0</v>
      </c>
      <c r="E46" s="17">
        <v>0</v>
      </c>
      <c r="F46" s="17">
        <f t="shared" si="26"/>
        <v>0</v>
      </c>
      <c r="G46" s="17">
        <v>170781386</v>
      </c>
      <c r="H46" s="17">
        <f t="shared" si="27"/>
        <v>6.0427278034696394</v>
      </c>
      <c r="I46" s="17">
        <f t="shared" si="29"/>
        <v>170781386</v>
      </c>
      <c r="J46" s="305">
        <v>128201234</v>
      </c>
      <c r="K46" s="17">
        <f t="shared" si="28"/>
        <v>9.3013888510266938</v>
      </c>
      <c r="L46" s="17">
        <f t="shared" si="9"/>
        <v>42580152</v>
      </c>
      <c r="M46" s="59">
        <f t="shared" si="18"/>
        <v>75.06745143759403</v>
      </c>
    </row>
    <row r="47" spans="1:13">
      <c r="A47" s="114" t="s">
        <v>294</v>
      </c>
      <c r="B47" s="24" t="s">
        <v>295</v>
      </c>
      <c r="C47" s="16">
        <v>0</v>
      </c>
      <c r="D47" s="17">
        <f t="shared" si="25"/>
        <v>0</v>
      </c>
      <c r="E47" s="17">
        <v>0</v>
      </c>
      <c r="F47" s="17">
        <f t="shared" si="26"/>
        <v>0</v>
      </c>
      <c r="G47" s="17">
        <v>275855252</v>
      </c>
      <c r="H47" s="17">
        <f t="shared" si="27"/>
        <v>9.7605379604632319</v>
      </c>
      <c r="I47" s="17">
        <f t="shared" si="29"/>
        <v>275855252</v>
      </c>
      <c r="J47" s="305">
        <v>204628001</v>
      </c>
      <c r="K47" s="17">
        <f t="shared" si="28"/>
        <v>14.846382891363426</v>
      </c>
      <c r="L47" s="17">
        <f t="shared" si="9"/>
        <v>71227251</v>
      </c>
      <c r="M47" s="59">
        <f t="shared" si="18"/>
        <v>74.179483448805257</v>
      </c>
    </row>
    <row r="48" spans="1:13">
      <c r="A48" s="114" t="s">
        <v>296</v>
      </c>
      <c r="B48" s="24" t="s">
        <v>297</v>
      </c>
      <c r="C48" s="16">
        <v>0</v>
      </c>
      <c r="D48" s="17">
        <f t="shared" si="25"/>
        <v>0</v>
      </c>
      <c r="E48" s="17">
        <v>7000000</v>
      </c>
      <c r="F48" s="17">
        <f t="shared" si="26"/>
        <v>0.17596561129196467</v>
      </c>
      <c r="G48" s="17">
        <v>7000000</v>
      </c>
      <c r="H48" s="17">
        <f t="shared" si="27"/>
        <v>0.24767977128542262</v>
      </c>
      <c r="I48" s="17">
        <f t="shared" si="29"/>
        <v>0</v>
      </c>
      <c r="J48" s="305">
        <v>0</v>
      </c>
      <c r="K48" s="17">
        <f t="shared" si="28"/>
        <v>0</v>
      </c>
      <c r="L48" s="17">
        <f t="shared" si="9"/>
        <v>7000000</v>
      </c>
      <c r="M48" s="59">
        <f t="shared" si="18"/>
        <v>0</v>
      </c>
    </row>
    <row r="49" spans="1:13">
      <c r="A49" s="114" t="s">
        <v>298</v>
      </c>
      <c r="B49" s="24" t="s">
        <v>299</v>
      </c>
      <c r="C49" s="16">
        <v>0</v>
      </c>
      <c r="D49" s="17">
        <f t="shared" si="25"/>
        <v>0</v>
      </c>
      <c r="E49" s="17">
        <v>63300000</v>
      </c>
      <c r="F49" s="17">
        <f t="shared" si="26"/>
        <v>1.5912318849687661</v>
      </c>
      <c r="G49" s="17">
        <v>63300000</v>
      </c>
      <c r="H49" s="17">
        <f t="shared" si="27"/>
        <v>2.2397327889096075</v>
      </c>
      <c r="I49" s="17">
        <f t="shared" si="29"/>
        <v>0</v>
      </c>
      <c r="J49" s="305">
        <v>63237120</v>
      </c>
      <c r="K49" s="17">
        <f t="shared" si="28"/>
        <v>4.5880450958766676</v>
      </c>
      <c r="L49" s="17">
        <f t="shared" si="9"/>
        <v>62880</v>
      </c>
      <c r="M49" s="59">
        <f t="shared" si="18"/>
        <v>99.900663507109002</v>
      </c>
    </row>
    <row r="50" spans="1:13">
      <c r="A50" s="114" t="s">
        <v>300</v>
      </c>
      <c r="B50" s="24" t="s">
        <v>301</v>
      </c>
      <c r="C50" s="16">
        <v>0</v>
      </c>
      <c r="D50" s="17">
        <f t="shared" si="25"/>
        <v>0</v>
      </c>
      <c r="E50" s="17">
        <v>20217000</v>
      </c>
      <c r="F50" s="17">
        <f t="shared" si="26"/>
        <v>0.50821382335566423</v>
      </c>
      <c r="G50" s="17">
        <v>20217000</v>
      </c>
      <c r="H50" s="17">
        <f t="shared" si="27"/>
        <v>0.71533456229676995</v>
      </c>
      <c r="I50" s="17">
        <f t="shared" si="29"/>
        <v>0</v>
      </c>
      <c r="J50" s="305">
        <v>17988000</v>
      </c>
      <c r="K50" s="17">
        <f t="shared" si="28"/>
        <v>1.3050840263539754</v>
      </c>
      <c r="L50" s="17">
        <f t="shared" si="9"/>
        <v>2229000</v>
      </c>
      <c r="M50" s="59">
        <f t="shared" si="18"/>
        <v>88.97462531532868</v>
      </c>
    </row>
    <row r="51" spans="1:13" ht="18">
      <c r="A51" s="114" t="s">
        <v>302</v>
      </c>
      <c r="B51" s="24" t="s">
        <v>303</v>
      </c>
      <c r="C51" s="16">
        <v>0</v>
      </c>
      <c r="D51" s="17">
        <f t="shared" si="25"/>
        <v>0</v>
      </c>
      <c r="E51" s="17">
        <v>146500000</v>
      </c>
      <c r="F51" s="17">
        <f t="shared" si="26"/>
        <v>3.6827088648961173</v>
      </c>
      <c r="G51" s="17">
        <v>0</v>
      </c>
      <c r="H51" s="17">
        <f t="shared" si="27"/>
        <v>0</v>
      </c>
      <c r="I51" s="17">
        <f t="shared" si="29"/>
        <v>-146500000</v>
      </c>
      <c r="J51" s="305">
        <v>0</v>
      </c>
      <c r="K51" s="17">
        <f t="shared" si="28"/>
        <v>0</v>
      </c>
      <c r="L51" s="17">
        <f t="shared" si="9"/>
        <v>0</v>
      </c>
      <c r="M51" s="61">
        <v>0</v>
      </c>
    </row>
    <row r="52" spans="1:13">
      <c r="A52" s="114" t="s">
        <v>304</v>
      </c>
      <c r="B52" s="24" t="s">
        <v>305</v>
      </c>
      <c r="C52" s="16">
        <v>39095520</v>
      </c>
      <c r="D52" s="17">
        <f t="shared" si="25"/>
        <v>2.9493784070443492</v>
      </c>
      <c r="E52" s="17">
        <v>0</v>
      </c>
      <c r="F52" s="17">
        <f t="shared" si="26"/>
        <v>0</v>
      </c>
      <c r="G52" s="17">
        <v>0</v>
      </c>
      <c r="H52" s="17">
        <f t="shared" si="27"/>
        <v>0</v>
      </c>
      <c r="I52" s="17">
        <f t="shared" si="29"/>
        <v>0</v>
      </c>
      <c r="J52" s="305">
        <v>0</v>
      </c>
      <c r="K52" s="17">
        <f t="shared" si="28"/>
        <v>0</v>
      </c>
      <c r="L52" s="17">
        <f t="shared" si="9"/>
        <v>0</v>
      </c>
      <c r="M52" s="61">
        <v>0</v>
      </c>
    </row>
    <row r="53" spans="1:13">
      <c r="A53" s="114" t="s">
        <v>306</v>
      </c>
      <c r="B53" s="24" t="s">
        <v>307</v>
      </c>
      <c r="C53" s="16">
        <v>0</v>
      </c>
      <c r="D53" s="17">
        <f t="shared" si="25"/>
        <v>0</v>
      </c>
      <c r="E53" s="17">
        <v>5440000</v>
      </c>
      <c r="F53" s="17">
        <f t="shared" si="26"/>
        <v>0.13675041791832682</v>
      </c>
      <c r="G53" s="17">
        <v>5440000</v>
      </c>
      <c r="H53" s="17">
        <f t="shared" si="27"/>
        <v>0.19248256511324274</v>
      </c>
      <c r="I53" s="17">
        <f t="shared" si="29"/>
        <v>0</v>
      </c>
      <c r="J53" s="305">
        <v>0</v>
      </c>
      <c r="K53" s="17">
        <f t="shared" si="28"/>
        <v>0</v>
      </c>
      <c r="L53" s="17">
        <f t="shared" si="9"/>
        <v>5440000</v>
      </c>
      <c r="M53" s="59">
        <f t="shared" si="18"/>
        <v>0</v>
      </c>
    </row>
    <row r="54" spans="1:13">
      <c r="A54" s="114" t="s">
        <v>308</v>
      </c>
      <c r="B54" s="24" t="s">
        <v>309</v>
      </c>
      <c r="C54" s="16">
        <v>0</v>
      </c>
      <c r="D54" s="17">
        <f t="shared" si="25"/>
        <v>0</v>
      </c>
      <c r="E54" s="17">
        <v>16320000</v>
      </c>
      <c r="F54" s="17">
        <f t="shared" si="26"/>
        <v>0.41025125375498045</v>
      </c>
      <c r="G54" s="17">
        <v>0</v>
      </c>
      <c r="H54" s="17">
        <f t="shared" si="27"/>
        <v>0</v>
      </c>
      <c r="I54" s="17">
        <f t="shared" si="29"/>
        <v>-16320000</v>
      </c>
      <c r="J54" s="305">
        <v>0</v>
      </c>
      <c r="K54" s="17">
        <f t="shared" si="28"/>
        <v>0</v>
      </c>
      <c r="L54" s="17">
        <f t="shared" si="9"/>
        <v>0</v>
      </c>
      <c r="M54" s="59" t="e">
        <f t="shared" si="18"/>
        <v>#DIV/0!</v>
      </c>
    </row>
    <row r="55" spans="1:13">
      <c r="A55" s="114" t="s">
        <v>310</v>
      </c>
      <c r="B55" s="24" t="s">
        <v>311</v>
      </c>
      <c r="C55" s="16">
        <v>985800</v>
      </c>
      <c r="D55" s="17">
        <f t="shared" si="25"/>
        <v>7.4369064119477607E-2</v>
      </c>
      <c r="E55" s="17">
        <v>4100000</v>
      </c>
      <c r="F55" s="17">
        <f t="shared" si="26"/>
        <v>0.10306557232815072</v>
      </c>
      <c r="G55" s="17">
        <v>14100000</v>
      </c>
      <c r="H55" s="17">
        <f t="shared" si="27"/>
        <v>0.49889782501777985</v>
      </c>
      <c r="I55" s="17">
        <f t="shared" si="29"/>
        <v>10000000</v>
      </c>
      <c r="J55" s="305">
        <v>3990763</v>
      </c>
      <c r="K55" s="17">
        <f t="shared" si="28"/>
        <v>0.28954197488683953</v>
      </c>
      <c r="L55" s="17">
        <f t="shared" si="9"/>
        <v>10109237</v>
      </c>
      <c r="M55" s="59">
        <f t="shared" si="18"/>
        <v>28.303283687943264</v>
      </c>
    </row>
    <row r="56" spans="1:13">
      <c r="A56" s="114" t="s">
        <v>312</v>
      </c>
      <c r="B56" s="24" t="s">
        <v>313</v>
      </c>
      <c r="C56" s="16">
        <v>0</v>
      </c>
      <c r="D56" s="17">
        <f t="shared" si="25"/>
        <v>0</v>
      </c>
      <c r="E56" s="17">
        <v>11936000</v>
      </c>
      <c r="F56" s="17">
        <f t="shared" si="26"/>
        <v>0.30004650519727</v>
      </c>
      <c r="G56" s="17">
        <v>11436000</v>
      </c>
      <c r="H56" s="17">
        <f t="shared" si="27"/>
        <v>0.40463798063144191</v>
      </c>
      <c r="I56" s="17">
        <f t="shared" si="29"/>
        <v>-500000</v>
      </c>
      <c r="J56" s="305">
        <v>11436000</v>
      </c>
      <c r="K56" s="17">
        <f t="shared" si="28"/>
        <v>0.8297165290962899</v>
      </c>
      <c r="L56" s="17">
        <f t="shared" si="9"/>
        <v>0</v>
      </c>
      <c r="M56" s="59">
        <f t="shared" si="18"/>
        <v>100</v>
      </c>
    </row>
    <row r="57" spans="1:13" ht="18">
      <c r="A57" s="114" t="s">
        <v>314</v>
      </c>
      <c r="B57" s="24" t="s">
        <v>315</v>
      </c>
      <c r="C57" s="16">
        <v>0</v>
      </c>
      <c r="D57" s="17">
        <f t="shared" si="25"/>
        <v>0</v>
      </c>
      <c r="E57" s="17">
        <v>0</v>
      </c>
      <c r="F57" s="17">
        <f t="shared" si="26"/>
        <v>0</v>
      </c>
      <c r="G57" s="17">
        <v>352008000</v>
      </c>
      <c r="H57" s="17">
        <f t="shared" si="27"/>
        <v>12.455037275805578</v>
      </c>
      <c r="I57" s="17">
        <f t="shared" si="29"/>
        <v>352008000</v>
      </c>
      <c r="J57" s="305">
        <v>54578714</v>
      </c>
      <c r="K57" s="17">
        <f t="shared" si="28"/>
        <v>3.9598514465389196</v>
      </c>
      <c r="L57" s="17">
        <f t="shared" si="9"/>
        <v>297429286</v>
      </c>
      <c r="M57" s="59">
        <f t="shared" si="18"/>
        <v>15.504964091725187</v>
      </c>
    </row>
    <row r="58" spans="1:13">
      <c r="A58" s="114" t="s">
        <v>316</v>
      </c>
      <c r="B58" s="24" t="s">
        <v>317</v>
      </c>
      <c r="C58" s="16">
        <v>1229365</v>
      </c>
      <c r="D58" s="17">
        <f t="shared" si="25"/>
        <v>9.2743684835911541E-2</v>
      </c>
      <c r="E58" s="17">
        <v>0</v>
      </c>
      <c r="F58" s="17">
        <f t="shared" si="26"/>
        <v>0</v>
      </c>
      <c r="G58" s="17">
        <v>0</v>
      </c>
      <c r="H58" s="17">
        <f t="shared" si="27"/>
        <v>0</v>
      </c>
      <c r="I58" s="17">
        <f t="shared" si="29"/>
        <v>0</v>
      </c>
      <c r="J58" s="305">
        <v>0</v>
      </c>
      <c r="K58" s="17">
        <f t="shared" si="28"/>
        <v>0</v>
      </c>
      <c r="L58" s="17">
        <f t="shared" si="9"/>
        <v>0</v>
      </c>
      <c r="M58" s="61">
        <v>0</v>
      </c>
    </row>
    <row r="59" spans="1:13">
      <c r="A59" s="114" t="s">
        <v>318</v>
      </c>
      <c r="B59" s="24" t="s">
        <v>319</v>
      </c>
      <c r="C59" s="16">
        <v>3547435</v>
      </c>
      <c r="D59" s="17">
        <f t="shared" si="25"/>
        <v>0.2676196195726101</v>
      </c>
      <c r="E59" s="17">
        <v>7487000</v>
      </c>
      <c r="F59" s="17">
        <f t="shared" si="26"/>
        <v>0.18820779024899134</v>
      </c>
      <c r="G59" s="17">
        <v>7487000</v>
      </c>
      <c r="H59" s="17">
        <f t="shared" si="27"/>
        <v>0.2649112068019942</v>
      </c>
      <c r="I59" s="17">
        <f t="shared" si="29"/>
        <v>0</v>
      </c>
      <c r="J59" s="305">
        <v>7487000</v>
      </c>
      <c r="K59" s="17">
        <f t="shared" si="28"/>
        <v>0.54320458668624716</v>
      </c>
      <c r="L59" s="17">
        <f t="shared" si="9"/>
        <v>0</v>
      </c>
      <c r="M59" s="61">
        <v>0</v>
      </c>
    </row>
    <row r="60" spans="1:13">
      <c r="A60" s="114" t="s">
        <v>320</v>
      </c>
      <c r="B60" s="24" t="s">
        <v>321</v>
      </c>
      <c r="C60" s="16">
        <v>3977938</v>
      </c>
      <c r="D60" s="17">
        <f t="shared" si="25"/>
        <v>0.30009690219649676</v>
      </c>
      <c r="E60" s="17">
        <v>4093000</v>
      </c>
      <c r="F60" s="17">
        <f t="shared" si="26"/>
        <v>0.10288960671685876</v>
      </c>
      <c r="G60" s="17">
        <v>4093000</v>
      </c>
      <c r="H60" s="17">
        <f t="shared" si="27"/>
        <v>0.14482190055303354</v>
      </c>
      <c r="I60" s="17">
        <f t="shared" si="29"/>
        <v>0</v>
      </c>
      <c r="J60" s="305">
        <v>4093000</v>
      </c>
      <c r="K60" s="17">
        <f t="shared" si="28"/>
        <v>0.29695957971240944</v>
      </c>
      <c r="L60" s="17">
        <f t="shared" si="9"/>
        <v>0</v>
      </c>
      <c r="M60" s="59">
        <f t="shared" si="18"/>
        <v>100</v>
      </c>
    </row>
    <row r="61" spans="1:13">
      <c r="A61" s="114" t="s">
        <v>322</v>
      </c>
      <c r="B61" s="24" t="s">
        <v>323</v>
      </c>
      <c r="C61" s="16">
        <v>6343886</v>
      </c>
      <c r="D61" s="17">
        <f t="shared" si="25"/>
        <v>0.47858476841210829</v>
      </c>
      <c r="E61" s="17">
        <v>12365000</v>
      </c>
      <c r="F61" s="17">
        <f t="shared" si="26"/>
        <v>0.3108306833750204</v>
      </c>
      <c r="G61" s="17">
        <v>12365000</v>
      </c>
      <c r="H61" s="17">
        <f t="shared" si="27"/>
        <v>0.4375086245634644</v>
      </c>
      <c r="I61" s="17">
        <f t="shared" si="29"/>
        <v>0</v>
      </c>
      <c r="J61" s="305">
        <v>7518385</v>
      </c>
      <c r="K61" s="17">
        <f t="shared" si="28"/>
        <v>0.54548166374690532</v>
      </c>
      <c r="L61" s="17">
        <f t="shared" si="9"/>
        <v>4846615</v>
      </c>
      <c r="M61" s="59">
        <f t="shared" si="18"/>
        <v>60.803760614638094</v>
      </c>
    </row>
    <row r="62" spans="1:13" ht="18">
      <c r="A62" s="114" t="s">
        <v>324</v>
      </c>
      <c r="B62" s="24" t="s">
        <v>325</v>
      </c>
      <c r="C62" s="16">
        <v>0</v>
      </c>
      <c r="D62" s="17">
        <f t="shared" si="25"/>
        <v>0</v>
      </c>
      <c r="E62" s="17">
        <v>52202000</v>
      </c>
      <c r="F62" s="17">
        <f t="shared" si="26"/>
        <v>1.3122509772375912</v>
      </c>
      <c r="G62" s="17">
        <v>0</v>
      </c>
      <c r="H62" s="17">
        <f t="shared" si="27"/>
        <v>0</v>
      </c>
      <c r="I62" s="17">
        <f t="shared" si="29"/>
        <v>-52202000</v>
      </c>
      <c r="J62" s="305"/>
      <c r="K62" s="17">
        <f t="shared" si="28"/>
        <v>0</v>
      </c>
      <c r="L62" s="17">
        <f t="shared" si="9"/>
        <v>0</v>
      </c>
      <c r="M62" s="59" t="e">
        <f t="shared" si="18"/>
        <v>#DIV/0!</v>
      </c>
    </row>
    <row r="63" spans="1:13">
      <c r="A63" s="114" t="s">
        <v>326</v>
      </c>
      <c r="B63" s="24" t="s">
        <v>327</v>
      </c>
      <c r="C63" s="16">
        <v>0</v>
      </c>
      <c r="D63" s="17">
        <f t="shared" si="25"/>
        <v>0</v>
      </c>
      <c r="E63" s="17">
        <v>280000</v>
      </c>
      <c r="F63" s="17">
        <f t="shared" si="26"/>
        <v>7.0386244516785863E-3</v>
      </c>
      <c r="G63" s="17">
        <v>280000</v>
      </c>
      <c r="H63" s="17">
        <f t="shared" si="27"/>
        <v>9.9071908514169055E-3</v>
      </c>
      <c r="I63" s="17">
        <f t="shared" si="29"/>
        <v>0</v>
      </c>
      <c r="J63" s="305">
        <v>0</v>
      </c>
      <c r="K63" s="17">
        <f t="shared" si="28"/>
        <v>0</v>
      </c>
      <c r="L63" s="17">
        <f t="shared" si="9"/>
        <v>280000</v>
      </c>
      <c r="M63" s="59">
        <f t="shared" si="18"/>
        <v>0</v>
      </c>
    </row>
    <row r="64" spans="1:13">
      <c r="A64" s="114" t="s">
        <v>328</v>
      </c>
      <c r="B64" s="24" t="s">
        <v>329</v>
      </c>
      <c r="C64" s="16">
        <v>0</v>
      </c>
      <c r="D64" s="17">
        <f t="shared" si="25"/>
        <v>0</v>
      </c>
      <c r="E64" s="17">
        <v>0</v>
      </c>
      <c r="F64" s="17">
        <f t="shared" si="26"/>
        <v>0</v>
      </c>
      <c r="G64" s="17">
        <v>24000000</v>
      </c>
      <c r="H64" s="17">
        <f t="shared" si="27"/>
        <v>0.84918778726430622</v>
      </c>
      <c r="I64" s="17">
        <f t="shared" si="29"/>
        <v>24000000</v>
      </c>
      <c r="J64" s="305">
        <v>24000000</v>
      </c>
      <c r="K64" s="17">
        <f t="shared" si="28"/>
        <v>1.7412728837277858</v>
      </c>
      <c r="L64" s="17">
        <f t="shared" si="9"/>
        <v>0</v>
      </c>
      <c r="M64" s="59">
        <f t="shared" si="18"/>
        <v>100</v>
      </c>
    </row>
    <row r="65" spans="1:13">
      <c r="A65" s="114" t="s">
        <v>330</v>
      </c>
      <c r="B65" s="24" t="s">
        <v>331</v>
      </c>
      <c r="C65" s="16">
        <v>0</v>
      </c>
      <c r="D65" s="17">
        <f t="shared" si="25"/>
        <v>0</v>
      </c>
      <c r="E65" s="17">
        <v>3000000</v>
      </c>
      <c r="F65" s="17">
        <f t="shared" si="26"/>
        <v>7.5413833410841999E-2</v>
      </c>
      <c r="G65" s="17">
        <v>3000000</v>
      </c>
      <c r="H65" s="17">
        <f t="shared" si="27"/>
        <v>0.10614847340803828</v>
      </c>
      <c r="I65" s="17">
        <f t="shared" si="29"/>
        <v>0</v>
      </c>
      <c r="J65" s="305">
        <v>2118480</v>
      </c>
      <c r="K65" s="17">
        <f t="shared" si="28"/>
        <v>0.15370215744665164</v>
      </c>
      <c r="L65" s="17">
        <f t="shared" si="9"/>
        <v>881520</v>
      </c>
      <c r="M65" s="61">
        <v>0</v>
      </c>
    </row>
    <row r="66" spans="1:13">
      <c r="A66" s="114" t="s">
        <v>165</v>
      </c>
      <c r="B66" s="24" t="s">
        <v>166</v>
      </c>
      <c r="C66" s="16">
        <v>2710503</v>
      </c>
      <c r="D66" s="17">
        <f t="shared" si="25"/>
        <v>0.20448120450703633</v>
      </c>
      <c r="E66" s="17">
        <v>35000000</v>
      </c>
      <c r="F66" s="17">
        <f t="shared" si="26"/>
        <v>0.87982805645982332</v>
      </c>
      <c r="G66" s="17">
        <v>21000000</v>
      </c>
      <c r="H66" s="17">
        <f t="shared" si="27"/>
        <v>0.74303931385626787</v>
      </c>
      <c r="I66" s="17">
        <f t="shared" si="29"/>
        <v>-14000000</v>
      </c>
      <c r="J66" s="305">
        <v>16719318</v>
      </c>
      <c r="K66" s="17">
        <f t="shared" si="28"/>
        <v>1.213037294492578</v>
      </c>
      <c r="L66" s="17">
        <f t="shared" si="9"/>
        <v>4280682</v>
      </c>
      <c r="M66" s="61">
        <v>0</v>
      </c>
    </row>
    <row r="67" spans="1:13">
      <c r="A67" s="114" t="s">
        <v>332</v>
      </c>
      <c r="B67" s="24" t="s">
        <v>333</v>
      </c>
      <c r="C67" s="16">
        <v>0</v>
      </c>
      <c r="D67" s="17">
        <f t="shared" si="25"/>
        <v>0</v>
      </c>
      <c r="E67" s="17">
        <v>15000000</v>
      </c>
      <c r="F67" s="17">
        <f t="shared" si="26"/>
        <v>0.37706916705420995</v>
      </c>
      <c r="G67" s="17">
        <v>15000000</v>
      </c>
      <c r="H67" s="17">
        <f t="shared" si="27"/>
        <v>0.5307423670401914</v>
      </c>
      <c r="I67" s="17">
        <f t="shared" si="29"/>
        <v>0</v>
      </c>
      <c r="J67" s="536">
        <v>14757960</v>
      </c>
      <c r="K67" s="17">
        <f t="shared" si="28"/>
        <v>1.0707348152974714</v>
      </c>
      <c r="L67" s="17">
        <f t="shared" si="9"/>
        <v>242040</v>
      </c>
      <c r="M67" s="59">
        <f t="shared" si="18"/>
        <v>98.386399999999995</v>
      </c>
    </row>
    <row r="68" spans="1:13">
      <c r="A68" s="114" t="s">
        <v>334</v>
      </c>
      <c r="B68" s="24" t="s">
        <v>335</v>
      </c>
      <c r="C68" s="16">
        <v>64741860</v>
      </c>
      <c r="D68" s="17">
        <f t="shared" si="25"/>
        <v>4.8841464166709709</v>
      </c>
      <c r="E68" s="17">
        <v>20000000</v>
      </c>
      <c r="F68" s="17">
        <f t="shared" si="26"/>
        <v>0.50275888940561331</v>
      </c>
      <c r="G68" s="17">
        <v>20000000</v>
      </c>
      <c r="H68" s="17">
        <f t="shared" si="27"/>
        <v>0.70765648938692183</v>
      </c>
      <c r="I68" s="17">
        <f t="shared" si="29"/>
        <v>0</v>
      </c>
      <c r="J68" s="536">
        <v>16655580</v>
      </c>
      <c r="K68" s="17">
        <f t="shared" si="28"/>
        <v>1.208412909031618</v>
      </c>
      <c r="L68" s="17">
        <f t="shared" si="9"/>
        <v>3344420</v>
      </c>
      <c r="M68" s="59">
        <f t="shared" si="18"/>
        <v>83.277900000000002</v>
      </c>
    </row>
    <row r="69" spans="1:13" ht="18">
      <c r="A69" s="114"/>
      <c r="B69" s="25" t="s">
        <v>60</v>
      </c>
      <c r="C69" s="19">
        <f>SUM(C43:C68)</f>
        <v>1275168140.5999999</v>
      </c>
      <c r="D69" s="19">
        <f t="shared" si="25"/>
        <v>96.199088264755972</v>
      </c>
      <c r="E69" s="19">
        <f t="shared" ref="E69:J69" si="30">SUM(E43:E68)</f>
        <v>1966000000</v>
      </c>
      <c r="F69" s="19">
        <f t="shared" si="26"/>
        <v>49.421198828571789</v>
      </c>
      <c r="G69" s="19">
        <f t="shared" si="30"/>
        <v>1814180000</v>
      </c>
      <c r="H69" s="19">
        <f t="shared" si="27"/>
        <v>64.190812495798284</v>
      </c>
      <c r="I69" s="19">
        <f t="shared" si="30"/>
        <v>-151820000</v>
      </c>
      <c r="J69" s="148">
        <f t="shared" si="30"/>
        <v>1326964770.47</v>
      </c>
      <c r="K69" s="19">
        <f t="shared" si="28"/>
        <v>96.275323853394838</v>
      </c>
      <c r="L69" s="19">
        <f t="shared" si="9"/>
        <v>487215229.52999997</v>
      </c>
      <c r="M69" s="59">
        <f t="shared" si="18"/>
        <v>73.144052435260008</v>
      </c>
    </row>
    <row r="70" spans="1:13">
      <c r="A70" s="114" t="s">
        <v>69</v>
      </c>
      <c r="B70" s="24" t="s">
        <v>70</v>
      </c>
      <c r="C70" s="16"/>
      <c r="D70" s="17">
        <f t="shared" si="25"/>
        <v>0</v>
      </c>
      <c r="E70" s="17"/>
      <c r="F70" s="17">
        <f t="shared" si="26"/>
        <v>0</v>
      </c>
      <c r="G70" s="17"/>
      <c r="H70" s="17">
        <f t="shared" si="27"/>
        <v>0</v>
      </c>
      <c r="I70" s="17"/>
      <c r="J70" s="539"/>
      <c r="K70" s="17">
        <f t="shared" si="28"/>
        <v>0</v>
      </c>
      <c r="L70" s="17"/>
      <c r="M70" s="59"/>
    </row>
    <row r="71" spans="1:13" ht="18">
      <c r="A71" s="114" t="s">
        <v>336</v>
      </c>
      <c r="B71" s="24" t="s">
        <v>337</v>
      </c>
      <c r="C71" s="16">
        <v>3600</v>
      </c>
      <c r="D71" s="17">
        <f t="shared" si="25"/>
        <v>2.7158513981549948E-4</v>
      </c>
      <c r="E71" s="17">
        <v>0</v>
      </c>
      <c r="F71" s="17">
        <f t="shared" si="26"/>
        <v>0</v>
      </c>
      <c r="G71" s="17">
        <v>0</v>
      </c>
      <c r="H71" s="17">
        <f t="shared" si="27"/>
        <v>0</v>
      </c>
      <c r="I71" s="17">
        <f t="shared" ref="I71:I80" si="31">G71-E71</f>
        <v>0</v>
      </c>
      <c r="J71" s="536">
        <v>3600</v>
      </c>
      <c r="K71" s="17">
        <f t="shared" si="28"/>
        <v>2.6119093255916787E-4</v>
      </c>
      <c r="L71" s="17">
        <f t="shared" si="9"/>
        <v>-3600</v>
      </c>
      <c r="M71" s="59" t="e">
        <f t="shared" si="18"/>
        <v>#DIV/0!</v>
      </c>
    </row>
    <row r="72" spans="1:13">
      <c r="A72" s="114" t="s">
        <v>338</v>
      </c>
      <c r="B72" s="24" t="s">
        <v>339</v>
      </c>
      <c r="C72" s="16">
        <v>3600</v>
      </c>
      <c r="D72" s="17">
        <f t="shared" si="25"/>
        <v>2.7158513981549948E-4</v>
      </c>
      <c r="E72" s="17">
        <v>0</v>
      </c>
      <c r="F72" s="17">
        <f t="shared" si="26"/>
        <v>0</v>
      </c>
      <c r="G72" s="17">
        <v>0</v>
      </c>
      <c r="H72" s="17">
        <f t="shared" si="27"/>
        <v>0</v>
      </c>
      <c r="I72" s="17">
        <f t="shared" si="31"/>
        <v>0</v>
      </c>
      <c r="J72" s="536">
        <v>4112340</v>
      </c>
      <c r="K72" s="17">
        <f t="shared" si="28"/>
        <v>0.29836275544454677</v>
      </c>
      <c r="L72" s="17">
        <f t="shared" si="9"/>
        <v>-4112340</v>
      </c>
      <c r="M72" s="61">
        <v>0</v>
      </c>
    </row>
    <row r="73" spans="1:13">
      <c r="A73" s="114" t="s">
        <v>340</v>
      </c>
      <c r="B73" s="24" t="s">
        <v>341</v>
      </c>
      <c r="C73" s="16">
        <v>1654060</v>
      </c>
      <c r="D73" s="17">
        <f t="shared" si="25"/>
        <v>0.12478281010089586</v>
      </c>
      <c r="E73" s="17">
        <v>0</v>
      </c>
      <c r="F73" s="17">
        <f t="shared" si="26"/>
        <v>0</v>
      </c>
      <c r="G73" s="17">
        <v>0</v>
      </c>
      <c r="H73" s="17">
        <f t="shared" si="27"/>
        <v>0</v>
      </c>
      <c r="I73" s="17">
        <f t="shared" si="31"/>
        <v>0</v>
      </c>
      <c r="J73" s="536">
        <v>3600</v>
      </c>
      <c r="K73" s="17">
        <f t="shared" si="28"/>
        <v>2.6119093255916787E-4</v>
      </c>
      <c r="L73" s="17">
        <f t="shared" si="9"/>
        <v>-3600</v>
      </c>
      <c r="M73" s="61">
        <v>0</v>
      </c>
    </row>
    <row r="74" spans="1:13">
      <c r="A74" s="114" t="s">
        <v>342</v>
      </c>
      <c r="B74" s="24" t="s">
        <v>343</v>
      </c>
      <c r="C74" s="16">
        <v>0</v>
      </c>
      <c r="D74" s="17">
        <f t="shared" si="25"/>
        <v>0</v>
      </c>
      <c r="E74" s="17">
        <v>1843955000</v>
      </c>
      <c r="F74" s="17">
        <f t="shared" si="26"/>
        <v>46.353238395696387</v>
      </c>
      <c r="G74" s="17">
        <v>843955000</v>
      </c>
      <c r="H74" s="17">
        <f t="shared" si="27"/>
        <v>29.861511625026978</v>
      </c>
      <c r="I74" s="17">
        <f t="shared" si="31"/>
        <v>-1000000000</v>
      </c>
      <c r="J74" s="536">
        <v>0</v>
      </c>
      <c r="K74" s="17">
        <f t="shared" si="28"/>
        <v>0</v>
      </c>
      <c r="L74" s="17">
        <f t="shared" si="9"/>
        <v>843955000</v>
      </c>
      <c r="M74" s="59">
        <f t="shared" si="18"/>
        <v>0</v>
      </c>
    </row>
    <row r="75" spans="1:13">
      <c r="A75" s="114" t="s">
        <v>344</v>
      </c>
      <c r="B75" s="24" t="s">
        <v>345</v>
      </c>
      <c r="C75" s="16">
        <v>6128510</v>
      </c>
      <c r="D75" s="17">
        <f t="shared" si="25"/>
        <v>0.46233673478074633</v>
      </c>
      <c r="E75" s="17">
        <v>46500000</v>
      </c>
      <c r="F75" s="17">
        <f t="shared" si="26"/>
        <v>1.1689144178680508</v>
      </c>
      <c r="G75" s="17">
        <v>46500000</v>
      </c>
      <c r="H75" s="17">
        <f t="shared" si="27"/>
        <v>1.6453013378245931</v>
      </c>
      <c r="I75" s="17">
        <f t="shared" si="31"/>
        <v>0</v>
      </c>
      <c r="J75" s="536">
        <v>21856540</v>
      </c>
      <c r="K75" s="17">
        <f t="shared" si="28"/>
        <v>1.5857583514213207</v>
      </c>
      <c r="L75" s="17">
        <f t="shared" si="9"/>
        <v>24643460</v>
      </c>
      <c r="M75" s="59">
        <f t="shared" si="18"/>
        <v>47.003311827956992</v>
      </c>
    </row>
    <row r="76" spans="1:13">
      <c r="A76" s="114" t="s">
        <v>346</v>
      </c>
      <c r="B76" s="24" t="s">
        <v>347</v>
      </c>
      <c r="C76" s="16">
        <v>35445920</v>
      </c>
      <c r="D76" s="17">
        <f t="shared" si="25"/>
        <v>2.6740514275247249</v>
      </c>
      <c r="E76" s="17">
        <v>47000000</v>
      </c>
      <c r="F76" s="17">
        <f t="shared" si="26"/>
        <v>1.1814833901031914</v>
      </c>
      <c r="G76" s="17">
        <v>47000000</v>
      </c>
      <c r="H76" s="17">
        <f t="shared" si="27"/>
        <v>1.6629927500592663</v>
      </c>
      <c r="I76" s="17">
        <f t="shared" si="31"/>
        <v>0</v>
      </c>
      <c r="J76" s="536">
        <v>8219130</v>
      </c>
      <c r="K76" s="17">
        <f t="shared" si="28"/>
        <v>0.59632284153473147</v>
      </c>
      <c r="L76" s="17">
        <f t="shared" si="9"/>
        <v>38780870</v>
      </c>
      <c r="M76" s="59">
        <f t="shared" si="18"/>
        <v>17.487510638297874</v>
      </c>
    </row>
    <row r="77" spans="1:13">
      <c r="A77" s="114" t="s">
        <v>348</v>
      </c>
      <c r="B77" s="24" t="s">
        <v>349</v>
      </c>
      <c r="C77" s="16">
        <v>7147340</v>
      </c>
      <c r="D77" s="17">
        <f t="shared" si="25"/>
        <v>0.53919759255803112</v>
      </c>
      <c r="E77" s="17">
        <v>52000000</v>
      </c>
      <c r="F77" s="17">
        <f t="shared" si="26"/>
        <v>1.3071731124545947</v>
      </c>
      <c r="G77" s="17">
        <v>52000000</v>
      </c>
      <c r="H77" s="17">
        <f t="shared" si="27"/>
        <v>1.8399068724059966</v>
      </c>
      <c r="I77" s="17">
        <f t="shared" si="31"/>
        <v>0</v>
      </c>
      <c r="J77" s="536">
        <v>14397620</v>
      </c>
      <c r="K77" s="17">
        <f t="shared" si="28"/>
        <v>1.0445910540090351</v>
      </c>
      <c r="L77" s="17">
        <f t="shared" si="9"/>
        <v>37602380</v>
      </c>
      <c r="M77" s="59">
        <f t="shared" si="18"/>
        <v>27.687730769230768</v>
      </c>
    </row>
    <row r="78" spans="1:13">
      <c r="A78" s="114" t="s">
        <v>350</v>
      </c>
      <c r="B78" s="24" t="s">
        <v>351</v>
      </c>
      <c r="C78" s="16">
        <v>0</v>
      </c>
      <c r="D78" s="17">
        <f t="shared" si="25"/>
        <v>0</v>
      </c>
      <c r="E78" s="17">
        <v>21095000</v>
      </c>
      <c r="F78" s="17">
        <f t="shared" si="26"/>
        <v>0.53028493860057058</v>
      </c>
      <c r="G78" s="17">
        <v>0</v>
      </c>
      <c r="H78" s="17">
        <f t="shared" si="27"/>
        <v>0</v>
      </c>
      <c r="I78" s="17">
        <f t="shared" si="31"/>
        <v>-21095000</v>
      </c>
      <c r="J78" s="536">
        <v>0</v>
      </c>
      <c r="K78" s="17">
        <f t="shared" si="28"/>
        <v>0</v>
      </c>
      <c r="L78" s="17">
        <f t="shared" si="9"/>
        <v>0</v>
      </c>
      <c r="M78" s="59" t="e">
        <f t="shared" ref="M78:M87" si="32">J78/G78*100</f>
        <v>#DIV/0!</v>
      </c>
    </row>
    <row r="79" spans="1:13">
      <c r="A79" s="114" t="s">
        <v>352</v>
      </c>
      <c r="B79" s="24" t="s">
        <v>353</v>
      </c>
      <c r="C79" s="16">
        <v>0</v>
      </c>
      <c r="D79" s="17">
        <f t="shared" si="25"/>
        <v>0</v>
      </c>
      <c r="E79" s="17">
        <v>1500000</v>
      </c>
      <c r="F79" s="17">
        <f t="shared" si="26"/>
        <v>3.7706916705420999E-2</v>
      </c>
      <c r="G79" s="17">
        <v>1500000</v>
      </c>
      <c r="H79" s="17">
        <f t="shared" si="27"/>
        <v>5.3074236704019138E-2</v>
      </c>
      <c r="I79" s="17">
        <f t="shared" si="31"/>
        <v>0</v>
      </c>
      <c r="J79" s="536">
        <v>0</v>
      </c>
      <c r="K79" s="17">
        <f t="shared" si="28"/>
        <v>0</v>
      </c>
      <c r="L79" s="17">
        <f t="shared" si="9"/>
        <v>1500000</v>
      </c>
      <c r="M79" s="61">
        <v>0</v>
      </c>
    </row>
    <row r="80" spans="1:13">
      <c r="A80" s="114" t="s">
        <v>354</v>
      </c>
      <c r="B80" s="24" t="s">
        <v>355</v>
      </c>
      <c r="C80" s="16">
        <v>0</v>
      </c>
      <c r="D80" s="17">
        <f t="shared" si="25"/>
        <v>0</v>
      </c>
      <c r="E80" s="17">
        <v>0</v>
      </c>
      <c r="F80" s="17">
        <f t="shared" si="26"/>
        <v>0</v>
      </c>
      <c r="G80" s="17">
        <v>21095000</v>
      </c>
      <c r="H80" s="17">
        <f t="shared" si="27"/>
        <v>0.74640068218085576</v>
      </c>
      <c r="I80" s="17">
        <f t="shared" si="31"/>
        <v>21095000</v>
      </c>
      <c r="J80" s="536">
        <v>2744458</v>
      </c>
      <c r="K80" s="17">
        <f t="shared" si="28"/>
        <v>0.19911876233040796</v>
      </c>
      <c r="L80" s="17">
        <f t="shared" si="9"/>
        <v>18350542</v>
      </c>
      <c r="M80" s="61">
        <v>0</v>
      </c>
    </row>
    <row r="81" spans="1:13">
      <c r="A81" s="114"/>
      <c r="B81" s="25" t="s">
        <v>61</v>
      </c>
      <c r="C81" s="19">
        <f>SUM(C71:C80)</f>
        <v>50383030</v>
      </c>
      <c r="D81" s="19">
        <f t="shared" si="25"/>
        <v>3.8009117352440294</v>
      </c>
      <c r="E81" s="19">
        <f t="shared" ref="E81:I81" si="33">SUM(E71:E80)</f>
        <v>2012050000</v>
      </c>
      <c r="F81" s="19">
        <f t="shared" si="26"/>
        <v>50.578801171428211</v>
      </c>
      <c r="G81" s="19">
        <f t="shared" si="33"/>
        <v>1012050000</v>
      </c>
      <c r="H81" s="19">
        <f t="shared" si="27"/>
        <v>35.809187504201709</v>
      </c>
      <c r="I81" s="19">
        <f t="shared" si="33"/>
        <v>-1000000000</v>
      </c>
      <c r="J81" s="148">
        <f>SUM(J71:J80)</f>
        <v>51337288</v>
      </c>
      <c r="K81" s="19">
        <f t="shared" si="28"/>
        <v>3.7246761466051601</v>
      </c>
      <c r="L81" s="19">
        <f t="shared" si="9"/>
        <v>960712712</v>
      </c>
      <c r="M81" s="59">
        <f t="shared" si="32"/>
        <v>5.0726039227310906</v>
      </c>
    </row>
    <row r="82" spans="1:13" ht="18">
      <c r="A82" s="114"/>
      <c r="B82" s="39" t="s">
        <v>73</v>
      </c>
      <c r="C82" s="37">
        <f>C83</f>
        <v>4200062</v>
      </c>
      <c r="D82" s="37">
        <f t="shared" ref="D82:I82" si="34">D83</f>
        <v>100</v>
      </c>
      <c r="E82" s="37">
        <f t="shared" si="34"/>
        <v>0</v>
      </c>
      <c r="F82" s="37">
        <f t="shared" si="34"/>
        <v>0</v>
      </c>
      <c r="G82" s="37">
        <f t="shared" si="34"/>
        <v>14507161</v>
      </c>
      <c r="H82" s="37">
        <f t="shared" si="34"/>
        <v>0</v>
      </c>
      <c r="I82" s="37">
        <f t="shared" si="34"/>
        <v>14507161</v>
      </c>
      <c r="J82" s="38">
        <f>J83</f>
        <v>7053380</v>
      </c>
      <c r="K82" s="37">
        <f t="shared" ref="K82" si="35">K83</f>
        <v>0</v>
      </c>
      <c r="L82" s="37">
        <f t="shared" si="9"/>
        <v>7453781</v>
      </c>
      <c r="M82" s="59">
        <f t="shared" si="32"/>
        <v>48.619988431919928</v>
      </c>
    </row>
    <row r="83" spans="1:13" ht="18">
      <c r="A83" s="114"/>
      <c r="B83" s="39" t="s">
        <v>74</v>
      </c>
      <c r="C83" s="37">
        <v>4200062</v>
      </c>
      <c r="D83" s="38">
        <v>100</v>
      </c>
      <c r="E83" s="38"/>
      <c r="F83" s="38"/>
      <c r="G83" s="38">
        <v>14507161</v>
      </c>
      <c r="H83" s="38"/>
      <c r="I83" s="38">
        <f t="shared" ref="I83:I85" si="36">G83-E83</f>
        <v>14507161</v>
      </c>
      <c r="J83" s="38">
        <v>7053380</v>
      </c>
      <c r="K83" s="38">
        <v>0</v>
      </c>
      <c r="L83" s="38">
        <f t="shared" si="9"/>
        <v>7453781</v>
      </c>
      <c r="M83" s="59">
        <f t="shared" si="32"/>
        <v>48.619988431919928</v>
      </c>
    </row>
    <row r="84" spans="1:13">
      <c r="A84" s="114" t="s">
        <v>69</v>
      </c>
      <c r="B84" s="24" t="s">
        <v>70</v>
      </c>
      <c r="C84" s="16"/>
      <c r="D84" s="17"/>
      <c r="E84" s="17"/>
      <c r="F84" s="17"/>
      <c r="G84" s="17"/>
      <c r="H84" s="17"/>
      <c r="I84" s="17"/>
      <c r="J84" s="539"/>
      <c r="K84" s="17"/>
      <c r="L84" s="17"/>
      <c r="M84" s="59"/>
    </row>
    <row r="85" spans="1:13" ht="18">
      <c r="A85" s="114" t="s">
        <v>276</v>
      </c>
      <c r="B85" s="24" t="s">
        <v>277</v>
      </c>
      <c r="C85" s="16">
        <v>4200062</v>
      </c>
      <c r="D85" s="17"/>
      <c r="E85" s="17"/>
      <c r="F85" s="17"/>
      <c r="G85" s="17">
        <v>14507161</v>
      </c>
      <c r="H85" s="17"/>
      <c r="I85" s="17">
        <f t="shared" si="36"/>
        <v>14507161</v>
      </c>
      <c r="J85" s="536">
        <v>7053380</v>
      </c>
      <c r="K85" s="17">
        <v>0</v>
      </c>
      <c r="L85" s="17">
        <f t="shared" ref="L85:L87" si="37">G85-J85</f>
        <v>7453781</v>
      </c>
      <c r="M85" s="59">
        <f t="shared" si="32"/>
        <v>48.619988431919928</v>
      </c>
    </row>
    <row r="86" spans="1:13">
      <c r="A86" s="114" t="s">
        <v>69</v>
      </c>
      <c r="B86" s="24" t="s">
        <v>70</v>
      </c>
      <c r="C86" s="16"/>
      <c r="D86" s="17"/>
      <c r="E86" s="17"/>
      <c r="F86" s="17"/>
      <c r="G86" s="17"/>
      <c r="H86" s="17"/>
      <c r="I86" s="17"/>
      <c r="J86" s="150"/>
      <c r="K86" s="17"/>
      <c r="L86" s="17"/>
      <c r="M86" s="59"/>
    </row>
    <row r="87" spans="1:13" ht="15.75" thickBot="1">
      <c r="A87" s="114"/>
      <c r="B87" s="40" t="s">
        <v>66</v>
      </c>
      <c r="C87" s="41">
        <f>C34+C41+C82</f>
        <v>2409249137.6099997</v>
      </c>
      <c r="D87" s="41">
        <f>D82</f>
        <v>100</v>
      </c>
      <c r="E87" s="41">
        <f>E28</f>
        <v>5462050000</v>
      </c>
      <c r="F87" s="144">
        <f>F34+F41+F82</f>
        <v>200</v>
      </c>
      <c r="G87" s="41">
        <f>G28</f>
        <v>3998909481</v>
      </c>
      <c r="H87" s="41">
        <f t="shared" ref="H87:K87" si="38">H34+H41+H82</f>
        <v>200</v>
      </c>
      <c r="I87" s="41">
        <f>G87-E87</f>
        <v>-1463140519</v>
      </c>
      <c r="J87" s="295">
        <f>J28</f>
        <v>2451654241.8299999</v>
      </c>
      <c r="K87" s="41">
        <f t="shared" si="38"/>
        <v>200</v>
      </c>
      <c r="L87" s="295">
        <f t="shared" si="37"/>
        <v>1547255239.1700001</v>
      </c>
      <c r="M87" s="59">
        <f t="shared" si="32"/>
        <v>61.308070449669671</v>
      </c>
    </row>
    <row r="88" spans="1:13" ht="15.75" thickTop="1">
      <c r="A88" s="686"/>
      <c r="B88" s="686"/>
      <c r="C88" s="686"/>
      <c r="D88" s="686"/>
      <c r="E88" s="686"/>
      <c r="F88" s="686"/>
      <c r="G88" s="686"/>
      <c r="H88" s="686"/>
      <c r="I88" s="686"/>
      <c r="J88" s="686"/>
      <c r="K88" s="686"/>
      <c r="L88" s="686"/>
      <c r="M88" s="686"/>
    </row>
    <row r="89" spans="1:13">
      <c r="A89" s="115"/>
      <c r="B89" s="2"/>
      <c r="C89" s="2"/>
      <c r="D89" s="2"/>
      <c r="E89" s="2"/>
      <c r="F89" s="2"/>
      <c r="G89" s="2"/>
      <c r="H89" s="2"/>
      <c r="I89" s="2"/>
      <c r="J89" s="51"/>
      <c r="K89" s="2"/>
      <c r="L89" s="2"/>
      <c r="M89" s="2"/>
    </row>
  </sheetData>
  <mergeCells count="20">
    <mergeCell ref="A1:M1"/>
    <mergeCell ref="A2:M2"/>
    <mergeCell ref="A3:M3"/>
    <mergeCell ref="A4:A5"/>
    <mergeCell ref="B4:D5"/>
    <mergeCell ref="E4:F5"/>
    <mergeCell ref="G4:M5"/>
    <mergeCell ref="A11:B11"/>
    <mergeCell ref="A32:B32"/>
    <mergeCell ref="A88:M88"/>
    <mergeCell ref="B6:D6"/>
    <mergeCell ref="E6:F6"/>
    <mergeCell ref="G6:M6"/>
    <mergeCell ref="A7:B10"/>
    <mergeCell ref="C7:M7"/>
    <mergeCell ref="E8:F8"/>
    <mergeCell ref="G8:H8"/>
    <mergeCell ref="J8:K8"/>
    <mergeCell ref="L8:L9"/>
    <mergeCell ref="M8:M9"/>
  </mergeCells>
  <pageMargins left="0.7" right="0.7" top="0.75" bottom="0.75" header="0.3" footer="0.3"/>
  <pageSetup scale="60" fitToHeight="0" orientation="landscape" horizontalDpi="300" verticalDpi="300" r:id="rId1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84" workbookViewId="0">
      <selection activeCell="A109" sqref="A109"/>
    </sheetView>
  </sheetViews>
  <sheetFormatPr defaultRowHeight="15"/>
  <cols>
    <col min="1" max="1" width="14" customWidth="1"/>
    <col min="3" max="3" width="15.42578125" style="64" bestFit="1" customWidth="1"/>
    <col min="4" max="4" width="15.28515625" style="64" bestFit="1" customWidth="1"/>
    <col min="5" max="5" width="16" style="64" bestFit="1" customWidth="1"/>
    <col min="6" max="7" width="15" style="64" customWidth="1"/>
    <col min="8" max="8" width="16.85546875" style="209" bestFit="1" customWidth="1"/>
    <col min="9" max="9" width="16.85546875" style="64" customWidth="1"/>
  </cols>
  <sheetData>
    <row r="1" spans="1:11" ht="42.75" thickBot="1">
      <c r="A1" s="597" t="s">
        <v>363</v>
      </c>
      <c r="B1" s="163" t="s">
        <v>364</v>
      </c>
      <c r="C1" s="164" t="s">
        <v>365</v>
      </c>
      <c r="D1" s="164" t="s">
        <v>366</v>
      </c>
      <c r="E1" s="164" t="s">
        <v>367</v>
      </c>
      <c r="F1" s="165" t="s">
        <v>49</v>
      </c>
      <c r="G1" s="166" t="s">
        <v>368</v>
      </c>
      <c r="H1" s="167" t="s">
        <v>369</v>
      </c>
      <c r="I1" s="168" t="s">
        <v>370</v>
      </c>
      <c r="J1" s="116"/>
      <c r="K1" s="116"/>
    </row>
    <row r="2" spans="1:11" ht="15.75" customHeight="1" thickBot="1">
      <c r="A2" s="598"/>
      <c r="B2" s="169">
        <v>600</v>
      </c>
      <c r="C2" s="170" t="e">
        <f>#REF!/1000</f>
        <v>#REF!</v>
      </c>
      <c r="D2" s="171" t="e">
        <f>#REF!/1000</f>
        <v>#REF!</v>
      </c>
      <c r="E2" s="171"/>
      <c r="F2" s="171"/>
      <c r="G2" s="171">
        <f>E2-F2</f>
        <v>0</v>
      </c>
      <c r="H2" s="172" t="e">
        <f>F2/E2*100</f>
        <v>#DIV/0!</v>
      </c>
      <c r="I2" s="173" t="e">
        <f>E2-D2</f>
        <v>#REF!</v>
      </c>
      <c r="J2" s="116"/>
      <c r="K2" s="116"/>
    </row>
    <row r="3" spans="1:11" ht="15.75" thickBot="1">
      <c r="A3" s="598"/>
      <c r="B3" s="169">
        <v>601</v>
      </c>
      <c r="C3" s="170" t="e">
        <f>#REF!/1000</f>
        <v>#REF!</v>
      </c>
      <c r="D3" s="171" t="e">
        <f>#REF!/1000</f>
        <v>#REF!</v>
      </c>
      <c r="E3" s="171"/>
      <c r="F3" s="171"/>
      <c r="G3" s="171">
        <f t="shared" ref="G3:G10" si="0">E3-F3</f>
        <v>0</v>
      </c>
      <c r="H3" s="172" t="e">
        <f t="shared" ref="H3:H11" si="1">F3/E3*100</f>
        <v>#DIV/0!</v>
      </c>
      <c r="I3" s="173" t="e">
        <f t="shared" ref="I3:I10" si="2">E3-D3</f>
        <v>#REF!</v>
      </c>
      <c r="J3" s="174">
        <v>0</v>
      </c>
      <c r="K3" s="116"/>
    </row>
    <row r="4" spans="1:11" ht="15.75" thickBot="1">
      <c r="A4" s="598"/>
      <c r="B4" s="169">
        <v>602</v>
      </c>
      <c r="C4" s="170" t="e">
        <f>#REF!/1000</f>
        <v>#REF!</v>
      </c>
      <c r="D4" s="171" t="e">
        <f>#REF!/1000</f>
        <v>#REF!</v>
      </c>
      <c r="E4" s="171"/>
      <c r="F4" s="171"/>
      <c r="G4" s="171">
        <f t="shared" si="0"/>
        <v>0</v>
      </c>
      <c r="H4" s="172" t="e">
        <f t="shared" si="1"/>
        <v>#DIV/0!</v>
      </c>
      <c r="I4" s="173" t="e">
        <f t="shared" si="2"/>
        <v>#REF!</v>
      </c>
      <c r="J4" s="174">
        <v>0</v>
      </c>
      <c r="K4" s="116"/>
    </row>
    <row r="5" spans="1:11" ht="15.75" thickBot="1">
      <c r="A5" s="598"/>
      <c r="B5" s="169">
        <v>603</v>
      </c>
      <c r="C5" s="170" t="e">
        <f>#REF!/1000</f>
        <v>#REF!</v>
      </c>
      <c r="D5" s="171" t="e">
        <f>#REF!/1000</f>
        <v>#REF!</v>
      </c>
      <c r="E5" s="171"/>
      <c r="F5" s="171"/>
      <c r="G5" s="171">
        <f t="shared" si="0"/>
        <v>0</v>
      </c>
      <c r="H5" s="172" t="e">
        <f t="shared" si="1"/>
        <v>#DIV/0!</v>
      </c>
      <c r="I5" s="173" t="e">
        <f t="shared" si="2"/>
        <v>#REF!</v>
      </c>
      <c r="J5" s="174">
        <v>0</v>
      </c>
      <c r="K5" s="116"/>
    </row>
    <row r="6" spans="1:11" ht="15.75" thickBot="1">
      <c r="A6" s="598"/>
      <c r="B6" s="169">
        <v>604</v>
      </c>
      <c r="C6" s="170" t="e">
        <f>#REF!/1000</f>
        <v>#REF!</v>
      </c>
      <c r="D6" s="171" t="e">
        <f>#REF!/1000</f>
        <v>#REF!</v>
      </c>
      <c r="E6" s="171"/>
      <c r="F6" s="171"/>
      <c r="G6" s="171">
        <f t="shared" si="0"/>
        <v>0</v>
      </c>
      <c r="H6" s="172" t="e">
        <f t="shared" si="1"/>
        <v>#DIV/0!</v>
      </c>
      <c r="I6" s="173" t="e">
        <f t="shared" si="2"/>
        <v>#REF!</v>
      </c>
      <c r="J6" s="174">
        <v>0</v>
      </c>
      <c r="K6" s="116"/>
    </row>
    <row r="7" spans="1:11" ht="15.75" thickBot="1">
      <c r="A7" s="598"/>
      <c r="B7" s="169">
        <v>605</v>
      </c>
      <c r="C7" s="170" t="e">
        <f>#REF!/1000</f>
        <v>#REF!</v>
      </c>
      <c r="D7" s="171" t="e">
        <f>#REF!/1000</f>
        <v>#REF!</v>
      </c>
      <c r="E7" s="171"/>
      <c r="F7" s="171"/>
      <c r="G7" s="171">
        <f t="shared" si="0"/>
        <v>0</v>
      </c>
      <c r="H7" s="172" t="e">
        <f t="shared" si="1"/>
        <v>#DIV/0!</v>
      </c>
      <c r="I7" s="173" t="e">
        <f t="shared" si="2"/>
        <v>#REF!</v>
      </c>
      <c r="J7" s="174">
        <v>0</v>
      </c>
      <c r="K7" s="174"/>
    </row>
    <row r="8" spans="1:11" ht="15.75" thickBot="1">
      <c r="A8" s="598"/>
      <c r="B8" s="169">
        <v>606</v>
      </c>
      <c r="C8" s="170" t="e">
        <f>#REF!/1000</f>
        <v>#REF!</v>
      </c>
      <c r="D8" s="171" t="e">
        <f>#REF!/1000</f>
        <v>#REF!</v>
      </c>
      <c r="E8" s="171"/>
      <c r="F8" s="171"/>
      <c r="G8" s="171">
        <f t="shared" si="0"/>
        <v>0</v>
      </c>
      <c r="H8" s="172" t="e">
        <f t="shared" si="1"/>
        <v>#DIV/0!</v>
      </c>
      <c r="I8" s="173" t="e">
        <f>E8-D8</f>
        <v>#REF!</v>
      </c>
      <c r="J8" s="174">
        <v>0</v>
      </c>
      <c r="K8" s="174"/>
    </row>
    <row r="9" spans="1:11" ht="15.75" thickBot="1">
      <c r="A9" s="598"/>
      <c r="B9" s="169">
        <v>231</v>
      </c>
      <c r="C9" s="170" t="e">
        <f>#REF!/1000</f>
        <v>#REF!</v>
      </c>
      <c r="D9" s="171" t="e">
        <f>#REF!/1000</f>
        <v>#REF!</v>
      </c>
      <c r="E9" s="171"/>
      <c r="F9" s="171"/>
      <c r="G9" s="171">
        <f t="shared" si="0"/>
        <v>0</v>
      </c>
      <c r="H9" s="172" t="e">
        <f t="shared" si="1"/>
        <v>#DIV/0!</v>
      </c>
      <c r="I9" s="173" t="e">
        <f t="shared" si="2"/>
        <v>#REF!</v>
      </c>
      <c r="J9" s="174"/>
      <c r="K9" s="174"/>
    </row>
    <row r="10" spans="1:11" ht="15.75" thickBot="1">
      <c r="A10" s="598"/>
      <c r="B10" s="169" t="s">
        <v>371</v>
      </c>
      <c r="C10" s="170" t="e">
        <f>#REF!/1000</f>
        <v>#REF!</v>
      </c>
      <c r="D10" s="171">
        <v>0</v>
      </c>
      <c r="E10" s="171"/>
      <c r="F10" s="175"/>
      <c r="G10" s="171">
        <f t="shared" si="0"/>
        <v>0</v>
      </c>
      <c r="H10" s="172" t="e">
        <f t="shared" si="1"/>
        <v>#DIV/0!</v>
      </c>
      <c r="I10" s="173">
        <f t="shared" si="2"/>
        <v>0</v>
      </c>
      <c r="J10" s="174">
        <v>0</v>
      </c>
      <c r="K10" s="174"/>
    </row>
    <row r="11" spans="1:11" ht="29.25" thickBot="1">
      <c r="A11" s="599"/>
      <c r="B11" s="176" t="s">
        <v>372</v>
      </c>
      <c r="C11" s="177" t="e">
        <f t="shared" ref="C11:G11" si="3">SUM(C2:C10)</f>
        <v>#REF!</v>
      </c>
      <c r="D11" s="177" t="e">
        <f t="shared" si="3"/>
        <v>#REF!</v>
      </c>
      <c r="E11" s="177">
        <f t="shared" si="3"/>
        <v>0</v>
      </c>
      <c r="F11" s="177">
        <f t="shared" si="3"/>
        <v>0</v>
      </c>
      <c r="G11" s="177">
        <f t="shared" si="3"/>
        <v>0</v>
      </c>
      <c r="H11" s="178" t="e">
        <f t="shared" si="1"/>
        <v>#DIV/0!</v>
      </c>
      <c r="I11" s="177" t="e">
        <f>SUM(I2:I10)</f>
        <v>#REF!</v>
      </c>
      <c r="J11" s="174">
        <v>0</v>
      </c>
      <c r="K11" s="174"/>
    </row>
    <row r="12" spans="1:11">
      <c r="A12" s="116"/>
      <c r="B12" s="116"/>
      <c r="C12" s="179"/>
      <c r="D12" s="180"/>
      <c r="E12" s="181"/>
      <c r="F12" s="182"/>
      <c r="G12" s="180"/>
      <c r="H12" s="183"/>
      <c r="I12" s="179"/>
      <c r="J12" s="116"/>
      <c r="K12" s="116"/>
    </row>
    <row r="13" spans="1:11" ht="15.75" thickBot="1">
      <c r="A13" s="116"/>
      <c r="B13" s="116"/>
      <c r="C13" s="179"/>
      <c r="D13" s="180"/>
      <c r="E13" s="180"/>
      <c r="F13" s="182"/>
      <c r="G13" s="180"/>
      <c r="H13" s="183"/>
      <c r="I13" s="179"/>
      <c r="J13" s="116"/>
      <c r="K13" s="116"/>
    </row>
    <row r="14" spans="1:11" ht="51.75" thickBot="1">
      <c r="A14" s="597" t="s">
        <v>373</v>
      </c>
      <c r="B14" s="184" t="s">
        <v>364</v>
      </c>
      <c r="C14" s="185" t="s">
        <v>49</v>
      </c>
      <c r="D14" s="185" t="s">
        <v>366</v>
      </c>
      <c r="E14" s="185" t="s">
        <v>367</v>
      </c>
      <c r="F14" s="165" t="s">
        <v>49</v>
      </c>
      <c r="G14" s="186" t="s">
        <v>368</v>
      </c>
      <c r="H14" s="167" t="s">
        <v>369</v>
      </c>
      <c r="I14" s="186" t="s">
        <v>370</v>
      </c>
      <c r="J14" s="116"/>
      <c r="K14" s="116"/>
    </row>
    <row r="15" spans="1:11" ht="15.75" thickBot="1">
      <c r="A15" s="598"/>
      <c r="B15" s="169">
        <v>600</v>
      </c>
      <c r="C15" s="170">
        <v>3590420.6770000001</v>
      </c>
      <c r="D15" s="171">
        <v>3869168</v>
      </c>
      <c r="E15" s="171">
        <f>'[2]Forca e luftimit'!G12/1000</f>
        <v>4861643.95</v>
      </c>
      <c r="F15" s="171">
        <f>'[2]Forca e luftimit'!H12/1000</f>
        <v>4851623.432</v>
      </c>
      <c r="G15" s="171">
        <f>E15-F15</f>
        <v>10020.518000000156</v>
      </c>
      <c r="H15" s="172">
        <f>F15/E15*100</f>
        <v>99.793886222375448</v>
      </c>
      <c r="I15" s="171">
        <f>E15-D15</f>
        <v>992475.95000000019</v>
      </c>
      <c r="J15" s="116"/>
      <c r="K15" s="116"/>
    </row>
    <row r="16" spans="1:11" ht="15.75" thickBot="1">
      <c r="A16" s="598"/>
      <c r="B16" s="169">
        <v>601</v>
      </c>
      <c r="C16" s="170">
        <v>608428.18400000001</v>
      </c>
      <c r="D16" s="171">
        <v>680000</v>
      </c>
      <c r="E16" s="171">
        <f>'[2]Forca e luftimit'!G13/1000</f>
        <v>787160</v>
      </c>
      <c r="F16" s="171">
        <f>'[2]Forca e luftimit'!H13/1000</f>
        <v>784786.62800000003</v>
      </c>
      <c r="G16" s="171">
        <f t="shared" ref="G16:G23" si="4">E16-F16</f>
        <v>2373.3719999999739</v>
      </c>
      <c r="H16" s="172">
        <f t="shared" ref="H16:H24" si="5">F16/E16*100</f>
        <v>99.698489252502682</v>
      </c>
      <c r="I16" s="171">
        <f t="shared" ref="I16:I23" si="6">E16-D16</f>
        <v>107160</v>
      </c>
      <c r="J16" s="116"/>
      <c r="K16" s="116"/>
    </row>
    <row r="17" spans="1:9" ht="15.75" thickBot="1">
      <c r="A17" s="598"/>
      <c r="B17" s="169">
        <v>602</v>
      </c>
      <c r="C17" s="170">
        <v>2994541.7336000004</v>
      </c>
      <c r="D17" s="171">
        <v>2863090</v>
      </c>
      <c r="E17" s="171">
        <f>'[2]Forca e luftimit'!G14/1000</f>
        <v>3523090</v>
      </c>
      <c r="F17" s="171">
        <f>'[2]Forca e luftimit'!H14/1000</f>
        <v>3456990.3500399999</v>
      </c>
      <c r="G17" s="171">
        <f t="shared" si="4"/>
        <v>66099.649960000068</v>
      </c>
      <c r="H17" s="172">
        <f t="shared" si="5"/>
        <v>98.123816026272394</v>
      </c>
      <c r="I17" s="171">
        <f t="shared" si="6"/>
        <v>660000</v>
      </c>
    </row>
    <row r="18" spans="1:9" ht="15.75" thickBot="1">
      <c r="A18" s="598"/>
      <c r="B18" s="169">
        <v>603</v>
      </c>
      <c r="C18" s="170">
        <v>0</v>
      </c>
      <c r="D18" s="171">
        <v>0</v>
      </c>
      <c r="E18" s="171">
        <f>'[2]Forca e luftimit'!G15/1000</f>
        <v>0</v>
      </c>
      <c r="F18" s="171">
        <f>'[2]Forca e luftimit'!H15/1000</f>
        <v>0</v>
      </c>
      <c r="G18" s="171">
        <f t="shared" si="4"/>
        <v>0</v>
      </c>
      <c r="H18" s="172" t="e">
        <f t="shared" si="5"/>
        <v>#DIV/0!</v>
      </c>
      <c r="I18" s="171">
        <f t="shared" si="6"/>
        <v>0</v>
      </c>
    </row>
    <row r="19" spans="1:9" ht="15.75" thickBot="1">
      <c r="A19" s="598"/>
      <c r="B19" s="169">
        <v>604</v>
      </c>
      <c r="C19" s="170">
        <v>0</v>
      </c>
      <c r="D19" s="171">
        <v>0</v>
      </c>
      <c r="E19" s="171">
        <f>'[2]Forca e luftimit'!G16/1000</f>
        <v>0</v>
      </c>
      <c r="F19" s="171">
        <f>'[2]Forca e luftimit'!H16/1000</f>
        <v>0</v>
      </c>
      <c r="G19" s="171">
        <f t="shared" si="4"/>
        <v>0</v>
      </c>
      <c r="H19" s="172" t="e">
        <f t="shared" si="5"/>
        <v>#DIV/0!</v>
      </c>
      <c r="I19" s="171">
        <f t="shared" si="6"/>
        <v>0</v>
      </c>
    </row>
    <row r="20" spans="1:9" ht="15.75" thickBot="1">
      <c r="A20" s="598"/>
      <c r="B20" s="169">
        <v>605</v>
      </c>
      <c r="C20" s="170">
        <v>0</v>
      </c>
      <c r="D20" s="171">
        <v>0</v>
      </c>
      <c r="E20" s="171">
        <f>'[2]Forca e luftimit'!G17/1000</f>
        <v>0</v>
      </c>
      <c r="F20" s="171">
        <f>'[2]Forca e luftimit'!H17/1000</f>
        <v>0</v>
      </c>
      <c r="G20" s="171">
        <f t="shared" si="4"/>
        <v>0</v>
      </c>
      <c r="H20" s="172" t="e">
        <f t="shared" si="5"/>
        <v>#DIV/0!</v>
      </c>
      <c r="I20" s="171">
        <f t="shared" si="6"/>
        <v>0</v>
      </c>
    </row>
    <row r="21" spans="1:9" ht="15.75" thickBot="1">
      <c r="A21" s="598"/>
      <c r="B21" s="169">
        <v>606</v>
      </c>
      <c r="C21" s="170">
        <v>71323.006379999992</v>
      </c>
      <c r="D21" s="171">
        <v>40000</v>
      </c>
      <c r="E21" s="171">
        <f>'[2]Forca e luftimit'!G18/1000</f>
        <v>66240.873000000007</v>
      </c>
      <c r="F21" s="171">
        <f>'[2]Forca e luftimit'!H18/1000</f>
        <v>62271.942000000003</v>
      </c>
      <c r="G21" s="171">
        <f t="shared" si="4"/>
        <v>3968.9310000000041</v>
      </c>
      <c r="H21" s="172">
        <f t="shared" si="5"/>
        <v>94.008335306812754</v>
      </c>
      <c r="I21" s="171">
        <f>E21-D21</f>
        <v>26240.873000000007</v>
      </c>
    </row>
    <row r="22" spans="1:9" ht="15.75" thickBot="1">
      <c r="A22" s="598"/>
      <c r="B22" s="169">
        <v>231</v>
      </c>
      <c r="C22" s="170">
        <v>7433458.9919999996</v>
      </c>
      <c r="D22" s="171">
        <v>11201500</v>
      </c>
      <c r="E22" s="171">
        <f>'[2]Forca e luftimit'!G22/1000</f>
        <v>8836120</v>
      </c>
      <c r="F22" s="171">
        <f>'[2]Forca e luftimit'!H22/1000</f>
        <v>8225662.1870900001</v>
      </c>
      <c r="G22" s="171">
        <f t="shared" si="4"/>
        <v>610457.81290999986</v>
      </c>
      <c r="H22" s="172">
        <f t="shared" si="5"/>
        <v>93.091336322843048</v>
      </c>
      <c r="I22" s="171">
        <f t="shared" si="6"/>
        <v>-2365380</v>
      </c>
    </row>
    <row r="23" spans="1:9" ht="15.75" thickBot="1">
      <c r="A23" s="598"/>
      <c r="B23" s="169" t="s">
        <v>371</v>
      </c>
      <c r="C23" s="170">
        <v>0</v>
      </c>
      <c r="D23" s="171">
        <v>10200000</v>
      </c>
      <c r="E23" s="171">
        <f>'[2]Forca e luftimit'!G24/1000</f>
        <v>11102400</v>
      </c>
      <c r="F23" s="171">
        <f>'[2]Forca e luftimit'!H24/1000</f>
        <v>0</v>
      </c>
      <c r="G23" s="171">
        <f t="shared" si="4"/>
        <v>11102400</v>
      </c>
      <c r="H23" s="172">
        <f t="shared" si="5"/>
        <v>0</v>
      </c>
      <c r="I23" s="171">
        <f t="shared" si="6"/>
        <v>902400</v>
      </c>
    </row>
    <row r="24" spans="1:9" ht="29.25" thickBot="1">
      <c r="A24" s="600"/>
      <c r="B24" s="176" t="s">
        <v>372</v>
      </c>
      <c r="C24" s="187">
        <v>14698172.592980001</v>
      </c>
      <c r="D24" s="177">
        <v>28853758</v>
      </c>
      <c r="E24" s="177">
        <f t="shared" ref="E24:I24" si="7">SUM(E15:E23)</f>
        <v>29176654.822999999</v>
      </c>
      <c r="F24" s="177">
        <f t="shared" si="7"/>
        <v>17381334.539130002</v>
      </c>
      <c r="G24" s="177">
        <f t="shared" si="7"/>
        <v>11795320.28387</v>
      </c>
      <c r="H24" s="178">
        <f t="shared" si="5"/>
        <v>59.572746240354711</v>
      </c>
      <c r="I24" s="177">
        <f t="shared" si="7"/>
        <v>322896.82300000009</v>
      </c>
    </row>
    <row r="25" spans="1:9">
      <c r="A25" s="116"/>
      <c r="B25" s="116"/>
      <c r="C25" s="179">
        <v>14701747.592979999</v>
      </c>
      <c r="D25" s="181">
        <v>24939590</v>
      </c>
      <c r="E25" s="181">
        <v>16180095.213</v>
      </c>
      <c r="F25" s="182">
        <v>14701747.592979999</v>
      </c>
      <c r="G25" s="181">
        <v>1481922.6200199996</v>
      </c>
      <c r="H25" s="188">
        <v>9.0863171071872237E-2</v>
      </c>
      <c r="I25" s="181" t="e">
        <v>#REF!</v>
      </c>
    </row>
    <row r="26" spans="1:9" ht="15.75" thickBot="1">
      <c r="A26" s="116"/>
      <c r="B26" s="116"/>
      <c r="C26" s="179"/>
      <c r="D26" s="181">
        <v>0</v>
      </c>
      <c r="E26" s="181">
        <v>0</v>
      </c>
      <c r="F26" s="182"/>
      <c r="G26" s="181"/>
      <c r="H26" s="188"/>
      <c r="I26" s="181"/>
    </row>
    <row r="27" spans="1:9" ht="42.75" thickBot="1">
      <c r="A27" s="597" t="s">
        <v>374</v>
      </c>
      <c r="B27" s="163" t="s">
        <v>364</v>
      </c>
      <c r="C27" s="164" t="s">
        <v>49</v>
      </c>
      <c r="D27" s="164" t="s">
        <v>366</v>
      </c>
      <c r="E27" s="164" t="s">
        <v>367</v>
      </c>
      <c r="F27" s="165" t="s">
        <v>49</v>
      </c>
      <c r="G27" s="164" t="s">
        <v>368</v>
      </c>
      <c r="H27" s="189" t="s">
        <v>369</v>
      </c>
      <c r="I27" s="164" t="s">
        <v>370</v>
      </c>
    </row>
    <row r="28" spans="1:9" ht="15.75" thickBot="1">
      <c r="A28" s="598"/>
      <c r="B28" s="169">
        <v>600</v>
      </c>
      <c r="C28" s="170">
        <v>3055112.84</v>
      </c>
      <c r="D28" s="171">
        <v>3188700</v>
      </c>
      <c r="E28" s="171">
        <f>'[2]Mbështetja e Luftimit'!G12/1000</f>
        <v>3655358.1269999999</v>
      </c>
      <c r="F28" s="171">
        <f>'[2]Mbështetja e Luftimit'!H12/1000</f>
        <v>3643746.554</v>
      </c>
      <c r="G28" s="171">
        <f>E28-F28</f>
        <v>11611.572999999858</v>
      </c>
      <c r="H28" s="172">
        <f>F28/E28*100</f>
        <v>99.682341029344514</v>
      </c>
      <c r="I28" s="173">
        <f>E28-D28</f>
        <v>466658.12699999986</v>
      </c>
    </row>
    <row r="29" spans="1:9" ht="15.75" thickBot="1">
      <c r="A29" s="598"/>
      <c r="B29" s="169">
        <v>601</v>
      </c>
      <c r="C29" s="170">
        <v>528272.23199999996</v>
      </c>
      <c r="D29" s="171">
        <v>514300</v>
      </c>
      <c r="E29" s="171">
        <f>'[2]Mbështetja e Luftimit'!G13/1000</f>
        <v>605980</v>
      </c>
      <c r="F29" s="171">
        <f>'[2]Mbështetja e Luftimit'!H13/1000</f>
        <v>600774.04399999999</v>
      </c>
      <c r="G29" s="171">
        <f t="shared" ref="G29:G36" si="8">E29-F29</f>
        <v>5205.9560000000056</v>
      </c>
      <c r="H29" s="172">
        <f t="shared" ref="H29:H37" si="9">F29/E29*100</f>
        <v>99.140903000099016</v>
      </c>
      <c r="I29" s="173">
        <f t="shared" ref="I29:I36" si="10">E29-D29</f>
        <v>91680</v>
      </c>
    </row>
    <row r="30" spans="1:9" ht="15.75" thickBot="1">
      <c r="A30" s="598"/>
      <c r="B30" s="169">
        <v>602</v>
      </c>
      <c r="C30" s="170">
        <v>1957084.98245</v>
      </c>
      <c r="D30" s="171">
        <v>2750686</v>
      </c>
      <c r="E30" s="171">
        <f>'[2]Mbështetja e Luftimit'!G14/1000</f>
        <v>3110504</v>
      </c>
      <c r="F30" s="171">
        <f>'[2]Mbështetja e Luftimit'!H14/1000</f>
        <v>3041395.8130000001</v>
      </c>
      <c r="G30" s="171">
        <f t="shared" si="8"/>
        <v>69108.186999999918</v>
      </c>
      <c r="H30" s="172">
        <f t="shared" si="9"/>
        <v>97.778231855673553</v>
      </c>
      <c r="I30" s="173">
        <f t="shared" si="10"/>
        <v>359818</v>
      </c>
    </row>
    <row r="31" spans="1:9" ht="15.75" thickBot="1">
      <c r="A31" s="598"/>
      <c r="B31" s="169">
        <v>603</v>
      </c>
      <c r="C31" s="170">
        <v>0</v>
      </c>
      <c r="D31" s="171">
        <v>0</v>
      </c>
      <c r="E31" s="171">
        <f>'[2]Mbështetja e Luftimit'!G15/1000</f>
        <v>0</v>
      </c>
      <c r="F31" s="171">
        <f>'[2]Mbështetja e Luftimit'!H15/1000</f>
        <v>0</v>
      </c>
      <c r="G31" s="171">
        <f t="shared" si="8"/>
        <v>0</v>
      </c>
      <c r="H31" s="172" t="e">
        <f t="shared" si="9"/>
        <v>#DIV/0!</v>
      </c>
      <c r="I31" s="173">
        <f t="shared" si="10"/>
        <v>0</v>
      </c>
    </row>
    <row r="32" spans="1:9" ht="15.75" thickBot="1">
      <c r="A32" s="598"/>
      <c r="B32" s="169">
        <v>604</v>
      </c>
      <c r="C32" s="170">
        <v>289176.97100000002</v>
      </c>
      <c r="D32" s="171">
        <v>0</v>
      </c>
      <c r="E32" s="171">
        <f>'[2]Mbështetja e Luftimit'!G16/1000</f>
        <v>0</v>
      </c>
      <c r="F32" s="171">
        <f>'[2]Mbështetja e Luftimit'!H16/1000</f>
        <v>0</v>
      </c>
      <c r="G32" s="171">
        <f t="shared" si="8"/>
        <v>0</v>
      </c>
      <c r="H32" s="172" t="e">
        <f t="shared" si="9"/>
        <v>#DIV/0!</v>
      </c>
      <c r="I32" s="173">
        <f t="shared" si="10"/>
        <v>0</v>
      </c>
    </row>
    <row r="33" spans="1:9" ht="16.5" customHeight="1" thickBot="1">
      <c r="A33" s="598"/>
      <c r="B33" s="169">
        <v>605</v>
      </c>
      <c r="C33" s="170">
        <v>0</v>
      </c>
      <c r="D33" s="171">
        <v>0</v>
      </c>
      <c r="E33" s="171">
        <f>'[2]Mbështetja e Luftimit'!G17/1000</f>
        <v>0</v>
      </c>
      <c r="F33" s="171">
        <f>'[2]Mbështetja e Luftimit'!H17/1000</f>
        <v>0</v>
      </c>
      <c r="G33" s="171">
        <f t="shared" si="8"/>
        <v>0</v>
      </c>
      <c r="H33" s="172" t="e">
        <f t="shared" si="9"/>
        <v>#DIV/0!</v>
      </c>
      <c r="I33" s="173">
        <f t="shared" si="10"/>
        <v>0</v>
      </c>
    </row>
    <row r="34" spans="1:9" ht="15.75" thickBot="1">
      <c r="A34" s="598"/>
      <c r="B34" s="169">
        <v>606</v>
      </c>
      <c r="C34" s="170">
        <v>299352.57750999997</v>
      </c>
      <c r="D34" s="171">
        <v>301250</v>
      </c>
      <c r="E34" s="171">
        <f>'[2]Mbështetja e Luftimit'!G18/1000</f>
        <v>288528.99900000001</v>
      </c>
      <c r="F34" s="171">
        <f>'[2]Mbështetja e Luftimit'!H18/1000</f>
        <v>273641.14500000002</v>
      </c>
      <c r="G34" s="171">
        <f t="shared" si="8"/>
        <v>14887.853999999992</v>
      </c>
      <c r="H34" s="172">
        <f t="shared" si="9"/>
        <v>94.840083994468785</v>
      </c>
      <c r="I34" s="173">
        <f t="shared" si="10"/>
        <v>-12721.000999999989</v>
      </c>
    </row>
    <row r="35" spans="1:9" ht="15.75" thickBot="1">
      <c r="A35" s="598"/>
      <c r="B35" s="169">
        <v>231</v>
      </c>
      <c r="C35" s="170">
        <v>638800.21400000004</v>
      </c>
      <c r="D35" s="171">
        <v>1558500</v>
      </c>
      <c r="E35" s="171">
        <f>'[2]Mbështetja e Luftimit'!G22/1000</f>
        <v>2317855</v>
      </c>
      <c r="F35" s="171">
        <f>'[2]Mbështetja e Luftimit'!H22/1000</f>
        <v>2069971.15873</v>
      </c>
      <c r="G35" s="171">
        <f t="shared" si="8"/>
        <v>247883.84126999998</v>
      </c>
      <c r="H35" s="172">
        <f t="shared" si="9"/>
        <v>89.305463833156082</v>
      </c>
      <c r="I35" s="173">
        <f t="shared" si="10"/>
        <v>759355</v>
      </c>
    </row>
    <row r="36" spans="1:9" ht="15.75" thickBot="1">
      <c r="A36" s="598"/>
      <c r="B36" s="169" t="s">
        <v>371</v>
      </c>
      <c r="C36" s="170">
        <v>0</v>
      </c>
      <c r="D36" s="171">
        <v>0</v>
      </c>
      <c r="E36" s="171">
        <f>'[2]Aneksi 2PMA'!G48/1000</f>
        <v>0</v>
      </c>
      <c r="F36" s="175"/>
      <c r="G36" s="171">
        <f t="shared" si="8"/>
        <v>0</v>
      </c>
      <c r="H36" s="172" t="e">
        <f t="shared" si="9"/>
        <v>#DIV/0!</v>
      </c>
      <c r="I36" s="173">
        <f t="shared" si="10"/>
        <v>0</v>
      </c>
    </row>
    <row r="37" spans="1:9" ht="29.25" thickBot="1">
      <c r="A37" s="599"/>
      <c r="B37" s="176" t="s">
        <v>372</v>
      </c>
      <c r="C37" s="190">
        <v>6767799.8169599995</v>
      </c>
      <c r="D37" s="177">
        <v>8313436</v>
      </c>
      <c r="E37" s="177">
        <f t="shared" ref="E37:G37" si="11">SUM(E28:E36)</f>
        <v>9978226.1260000002</v>
      </c>
      <c r="F37" s="177">
        <f t="shared" si="11"/>
        <v>9629528.7147300001</v>
      </c>
      <c r="G37" s="177">
        <f t="shared" si="11"/>
        <v>348697.41126999975</v>
      </c>
      <c r="H37" s="178">
        <f t="shared" si="9"/>
        <v>96.505416825928521</v>
      </c>
      <c r="I37" s="177">
        <f t="shared" ref="I37" si="12">SUM(I28:I36)</f>
        <v>1664790.1259999999</v>
      </c>
    </row>
    <row r="38" spans="1:9">
      <c r="A38" s="116"/>
      <c r="B38" s="116"/>
      <c r="C38" s="179">
        <v>0</v>
      </c>
      <c r="D38" s="181">
        <v>0</v>
      </c>
      <c r="E38" s="181">
        <v>610956.94299999997</v>
      </c>
      <c r="F38" s="182">
        <v>0</v>
      </c>
      <c r="G38" s="181">
        <v>0</v>
      </c>
      <c r="H38" s="188"/>
      <c r="I38" s="181"/>
    </row>
    <row r="39" spans="1:9" ht="15.75" thickBot="1">
      <c r="A39" s="116"/>
      <c r="B39" s="116"/>
      <c r="C39" s="179">
        <v>6767799.8169600004</v>
      </c>
      <c r="D39" s="181">
        <v>8020436</v>
      </c>
      <c r="E39" s="181">
        <v>7409479.057</v>
      </c>
      <c r="F39" s="182">
        <v>6767799.8169600004</v>
      </c>
      <c r="G39" s="181">
        <v>641679.24003999995</v>
      </c>
      <c r="H39" s="188">
        <v>9.1339752294275225E-2</v>
      </c>
      <c r="I39" s="181"/>
    </row>
    <row r="40" spans="1:9" ht="42.75" thickBot="1">
      <c r="A40" s="601" t="s">
        <v>375</v>
      </c>
      <c r="B40" s="163" t="s">
        <v>364</v>
      </c>
      <c r="C40" s="164" t="s">
        <v>49</v>
      </c>
      <c r="D40" s="164" t="s">
        <v>366</v>
      </c>
      <c r="E40" s="164" t="s">
        <v>367</v>
      </c>
      <c r="F40" s="165" t="s">
        <v>49</v>
      </c>
      <c r="G40" s="164" t="s">
        <v>368</v>
      </c>
      <c r="H40" s="189" t="s">
        <v>369</v>
      </c>
      <c r="I40" s="164" t="s">
        <v>370</v>
      </c>
    </row>
    <row r="41" spans="1:9" ht="15.75" thickBot="1">
      <c r="A41" s="602"/>
      <c r="B41" s="169">
        <v>600</v>
      </c>
      <c r="C41" s="170">
        <v>584137.73</v>
      </c>
      <c r="D41" s="171">
        <v>510836</v>
      </c>
      <c r="E41" s="171">
        <f>'[2]Mbështetja për Shëndetësinë'!G12/1000</f>
        <v>702836</v>
      </c>
      <c r="F41" s="171">
        <f>'[2]Mbështetja për Shëndetësinë'!H12/1000</f>
        <v>695375.30799999996</v>
      </c>
      <c r="G41" s="171">
        <f>E41-F41</f>
        <v>7460.6920000000391</v>
      </c>
      <c r="H41" s="172">
        <f>F41/E41*100</f>
        <v>98.938487499217459</v>
      </c>
      <c r="I41" s="173">
        <f>E41-D41</f>
        <v>192000</v>
      </c>
    </row>
    <row r="42" spans="1:9" ht="15.75" thickBot="1">
      <c r="A42" s="602"/>
      <c r="B42" s="169">
        <v>601</v>
      </c>
      <c r="C42" s="170">
        <v>96245.744000000006</v>
      </c>
      <c r="D42" s="171">
        <v>95000</v>
      </c>
      <c r="E42" s="171">
        <f>'[2]Mbështetja për Shëndetësinë'!G13/1000</f>
        <v>117000</v>
      </c>
      <c r="F42" s="171">
        <f>'[2]Mbështetja për Shëndetësinë'!H13/1000</f>
        <v>114015.591</v>
      </c>
      <c r="G42" s="171">
        <f t="shared" ref="G42:G49" si="13">E42-F42</f>
        <v>2984.4089999999997</v>
      </c>
      <c r="H42" s="172">
        <f t="shared" ref="H42:H50" si="14">F42/E42*100</f>
        <v>97.449223076923076</v>
      </c>
      <c r="I42" s="173">
        <f t="shared" ref="I42:I49" si="15">E42-D42</f>
        <v>22000</v>
      </c>
    </row>
    <row r="43" spans="1:9" ht="15.75" thickBot="1">
      <c r="A43" s="602"/>
      <c r="B43" s="169">
        <v>602</v>
      </c>
      <c r="C43" s="170">
        <v>881452.25100000005</v>
      </c>
      <c r="D43" s="171">
        <v>798164</v>
      </c>
      <c r="E43" s="171">
        <f>'[2]Mbështetja për Shëndetësinë'!G14/1000</f>
        <v>898164</v>
      </c>
      <c r="F43" s="171">
        <f>'[2]Mbështetja për Shëndetësinë'!H14/1000</f>
        <v>895915.2</v>
      </c>
      <c r="G43" s="171">
        <f t="shared" si="13"/>
        <v>2248.8000000000466</v>
      </c>
      <c r="H43" s="172">
        <f t="shared" si="14"/>
        <v>99.749622563362578</v>
      </c>
      <c r="I43" s="173">
        <f t="shared" si="15"/>
        <v>100000</v>
      </c>
    </row>
    <row r="44" spans="1:9" ht="15.75" thickBot="1">
      <c r="A44" s="602"/>
      <c r="B44" s="169">
        <v>603</v>
      </c>
      <c r="C44" s="170">
        <v>0</v>
      </c>
      <c r="D44" s="171">
        <v>0</v>
      </c>
      <c r="E44" s="171">
        <f>'[2]Mbështetja për Shëndetësinë'!G15/1000</f>
        <v>0</v>
      </c>
      <c r="F44" s="171">
        <f>'[2]Mbështetja për Shëndetësinë'!H15/1000</f>
        <v>0</v>
      </c>
      <c r="G44" s="171">
        <f t="shared" si="13"/>
        <v>0</v>
      </c>
      <c r="H44" s="172" t="e">
        <f t="shared" si="14"/>
        <v>#DIV/0!</v>
      </c>
      <c r="I44" s="173">
        <f t="shared" si="15"/>
        <v>0</v>
      </c>
    </row>
    <row r="45" spans="1:9" ht="15.75" thickBot="1">
      <c r="A45" s="602"/>
      <c r="B45" s="169">
        <v>604</v>
      </c>
      <c r="C45" s="170">
        <v>0</v>
      </c>
      <c r="D45" s="171">
        <v>0</v>
      </c>
      <c r="E45" s="171">
        <f>'[2]Mbështetja për Shëndetësinë'!G16/1000</f>
        <v>0</v>
      </c>
      <c r="F45" s="171">
        <f>'[2]Mbështetja për Shëndetësinë'!H16/1000</f>
        <v>0</v>
      </c>
      <c r="G45" s="171">
        <f t="shared" si="13"/>
        <v>0</v>
      </c>
      <c r="H45" s="172" t="e">
        <f t="shared" si="14"/>
        <v>#DIV/0!</v>
      </c>
      <c r="I45" s="173">
        <f t="shared" si="15"/>
        <v>0</v>
      </c>
    </row>
    <row r="46" spans="1:9" ht="15.75" thickBot="1">
      <c r="A46" s="602"/>
      <c r="B46" s="169">
        <v>605</v>
      </c>
      <c r="C46" s="170">
        <v>0</v>
      </c>
      <c r="D46" s="171">
        <v>0</v>
      </c>
      <c r="E46" s="171">
        <f>'[2]Mbështetja për Shëndetësinë'!G17/1000</f>
        <v>0</v>
      </c>
      <c r="F46" s="171">
        <f>'[2]Mbështetja për Shëndetësinë'!H17/1000</f>
        <v>0</v>
      </c>
      <c r="G46" s="171">
        <f t="shared" si="13"/>
        <v>0</v>
      </c>
      <c r="H46" s="172" t="e">
        <f t="shared" si="14"/>
        <v>#DIV/0!</v>
      </c>
      <c r="I46" s="173">
        <f t="shared" si="15"/>
        <v>0</v>
      </c>
    </row>
    <row r="47" spans="1:9" ht="15.75" thickBot="1">
      <c r="A47" s="602"/>
      <c r="B47" s="169">
        <v>606</v>
      </c>
      <c r="C47" s="170">
        <v>4138.1970000000001</v>
      </c>
      <c r="D47" s="171">
        <v>2000</v>
      </c>
      <c r="E47" s="171">
        <f>'[2]Mbështetja për Shëndetësinë'!G18/1000</f>
        <v>4439.96</v>
      </c>
      <c r="F47" s="171">
        <f>'[2]Mbështetja për Shëndetësinë'!H18/1000</f>
        <v>4406.1310000000003</v>
      </c>
      <c r="G47" s="171">
        <f t="shared" si="13"/>
        <v>33.828999999999724</v>
      </c>
      <c r="H47" s="172">
        <f t="shared" si="14"/>
        <v>99.238078721429929</v>
      </c>
      <c r="I47" s="173">
        <f t="shared" si="15"/>
        <v>2439.96</v>
      </c>
    </row>
    <row r="48" spans="1:9" ht="15.75" thickBot="1">
      <c r="A48" s="602"/>
      <c r="B48" s="169">
        <v>231</v>
      </c>
      <c r="C48" s="170">
        <v>339449.09600000002</v>
      </c>
      <c r="D48" s="171">
        <v>500000</v>
      </c>
      <c r="E48" s="171">
        <f>'[2]Mbështetja për Shëndetësinë'!G22/1000</f>
        <v>197000</v>
      </c>
      <c r="F48" s="171">
        <f>'[2]Mbështetja për Shëndetësinë'!H22/1000</f>
        <v>193284.8</v>
      </c>
      <c r="G48" s="171">
        <f t="shared" si="13"/>
        <v>3715.2000000000116</v>
      </c>
      <c r="H48" s="172">
        <f t="shared" si="14"/>
        <v>98.114111675126907</v>
      </c>
      <c r="I48" s="173">
        <f t="shared" si="15"/>
        <v>-303000</v>
      </c>
    </row>
    <row r="49" spans="1:9" ht="15.75" thickBot="1">
      <c r="A49" s="602"/>
      <c r="B49" s="169" t="s">
        <v>371</v>
      </c>
      <c r="C49" s="170">
        <v>0</v>
      </c>
      <c r="D49" s="171">
        <v>0</v>
      </c>
      <c r="E49" s="171">
        <f>'[2]Aneksi 2PMA'!G61/1000</f>
        <v>0</v>
      </c>
      <c r="F49" s="175"/>
      <c r="G49" s="171">
        <f t="shared" si="13"/>
        <v>0</v>
      </c>
      <c r="H49" s="172" t="e">
        <f t="shared" si="14"/>
        <v>#DIV/0!</v>
      </c>
      <c r="I49" s="173">
        <f t="shared" si="15"/>
        <v>0</v>
      </c>
    </row>
    <row r="50" spans="1:9" ht="29.25" thickBot="1">
      <c r="A50" s="603"/>
      <c r="B50" s="176" t="s">
        <v>372</v>
      </c>
      <c r="C50" s="190">
        <v>1905423.0180000002</v>
      </c>
      <c r="D50" s="177">
        <v>1906000</v>
      </c>
      <c r="E50" s="177">
        <f t="shared" ref="E50:G50" si="16">SUM(E41:E49)</f>
        <v>1919439.96</v>
      </c>
      <c r="F50" s="177">
        <f t="shared" si="16"/>
        <v>1902997.03</v>
      </c>
      <c r="G50" s="177">
        <f t="shared" si="16"/>
        <v>16442.930000000095</v>
      </c>
      <c r="H50" s="178">
        <f t="shared" si="14"/>
        <v>99.143347521013368</v>
      </c>
      <c r="I50" s="177">
        <f t="shared" ref="I50" si="17">SUM(I41:I49)</f>
        <v>13439.960000000021</v>
      </c>
    </row>
    <row r="51" spans="1:9">
      <c r="A51" s="116"/>
      <c r="B51" s="116"/>
      <c r="C51" s="179">
        <v>0</v>
      </c>
      <c r="D51" s="181">
        <v>0</v>
      </c>
      <c r="E51" s="181">
        <v>37726.289000000106</v>
      </c>
      <c r="F51" s="182">
        <v>0</v>
      </c>
      <c r="G51" s="181">
        <v>0</v>
      </c>
      <c r="H51" s="188"/>
      <c r="I51" s="179"/>
    </row>
    <row r="52" spans="1:9" ht="15.75" thickBot="1">
      <c r="A52" s="116"/>
      <c r="B52" s="116"/>
      <c r="C52" s="179">
        <v>1905423.0179999999</v>
      </c>
      <c r="D52" s="181">
        <v>1906000</v>
      </c>
      <c r="E52" s="181">
        <v>1943726.2890000001</v>
      </c>
      <c r="F52" s="182">
        <v>1905423.0179999999</v>
      </c>
      <c r="G52" s="181">
        <v>38303.271000000001</v>
      </c>
      <c r="H52" s="188"/>
      <c r="I52" s="179"/>
    </row>
    <row r="53" spans="1:9" ht="42.75" thickBot="1">
      <c r="A53" s="597" t="s">
        <v>376</v>
      </c>
      <c r="B53" s="163" t="s">
        <v>364</v>
      </c>
      <c r="C53" s="164" t="s">
        <v>49</v>
      </c>
      <c r="D53" s="164" t="s">
        <v>366</v>
      </c>
      <c r="E53" s="164" t="s">
        <v>367</v>
      </c>
      <c r="F53" s="165" t="s">
        <v>49</v>
      </c>
      <c r="G53" s="164" t="s">
        <v>368</v>
      </c>
      <c r="H53" s="189" t="s">
        <v>369</v>
      </c>
      <c r="I53" s="164" t="s">
        <v>370</v>
      </c>
    </row>
    <row r="54" spans="1:9" ht="15.75" thickBot="1">
      <c r="A54" s="598"/>
      <c r="B54" s="169">
        <v>600</v>
      </c>
      <c r="C54" s="170">
        <v>418063.96600000001</v>
      </c>
      <c r="D54" s="171">
        <v>549000</v>
      </c>
      <c r="E54" s="171">
        <f>'[2]Arsimi Ushtarak'!G12/1000</f>
        <v>503290</v>
      </c>
      <c r="F54" s="171">
        <f>'[2]Arsimi Ushtarak'!H12/1000</f>
        <v>478323.136</v>
      </c>
      <c r="G54" s="171">
        <f>E54-F54</f>
        <v>24966.864000000001</v>
      </c>
      <c r="H54" s="172">
        <f>F54/E54*100</f>
        <v>95.039268811222158</v>
      </c>
      <c r="I54" s="173">
        <f>E54-D54</f>
        <v>-45710</v>
      </c>
    </row>
    <row r="55" spans="1:9" ht="15.75" thickBot="1">
      <c r="A55" s="598"/>
      <c r="B55" s="169">
        <v>601</v>
      </c>
      <c r="C55" s="170">
        <v>99767.19</v>
      </c>
      <c r="D55" s="171">
        <v>100000</v>
      </c>
      <c r="E55" s="171">
        <f>'[2]Arsimi Ushtarak'!G13/1000</f>
        <v>119700</v>
      </c>
      <c r="F55" s="171">
        <f>'[2]Arsimi Ushtarak'!H13/1000</f>
        <v>117426.72500000001</v>
      </c>
      <c r="G55" s="171">
        <f t="shared" ref="G55:G62" si="18">E55-F55</f>
        <v>2273.2749999999942</v>
      </c>
      <c r="H55" s="172">
        <f t="shared" ref="H55:H63" si="19">F55/E55*100</f>
        <v>98.100856307435265</v>
      </c>
      <c r="I55" s="173">
        <f t="shared" ref="I55:I62" si="20">E55-D55</f>
        <v>19700</v>
      </c>
    </row>
    <row r="56" spans="1:9" ht="15.75" thickBot="1">
      <c r="A56" s="598"/>
      <c r="B56" s="169">
        <v>602</v>
      </c>
      <c r="C56" s="170">
        <v>100127.602</v>
      </c>
      <c r="D56" s="171">
        <v>81000</v>
      </c>
      <c r="E56" s="171">
        <f>'[2]Arsimi Ushtarak'!G14/1000</f>
        <v>107510</v>
      </c>
      <c r="F56" s="171">
        <f>'[2]Arsimi Ushtarak'!H14/1000</f>
        <v>100983.829</v>
      </c>
      <c r="G56" s="171">
        <f t="shared" si="18"/>
        <v>6526.1710000000021</v>
      </c>
      <c r="H56" s="172">
        <f t="shared" si="19"/>
        <v>93.929707934145654</v>
      </c>
      <c r="I56" s="173">
        <f t="shared" si="20"/>
        <v>26510</v>
      </c>
    </row>
    <row r="57" spans="1:9" ht="15.75" thickBot="1">
      <c r="A57" s="598"/>
      <c r="B57" s="169">
        <v>603</v>
      </c>
      <c r="C57" s="170">
        <v>0</v>
      </c>
      <c r="D57" s="171">
        <v>0</v>
      </c>
      <c r="E57" s="171">
        <f>'[2]Arsimi Ushtarak'!G15/1000</f>
        <v>0</v>
      </c>
      <c r="F57" s="171">
        <f>'[2]Arsimi Ushtarak'!H15/1000</f>
        <v>0</v>
      </c>
      <c r="G57" s="171">
        <f t="shared" si="18"/>
        <v>0</v>
      </c>
      <c r="H57" s="172" t="e">
        <f t="shared" si="19"/>
        <v>#DIV/0!</v>
      </c>
      <c r="I57" s="173">
        <f t="shared" si="20"/>
        <v>0</v>
      </c>
    </row>
    <row r="58" spans="1:9" ht="15.75" thickBot="1">
      <c r="A58" s="598"/>
      <c r="B58" s="169">
        <v>604</v>
      </c>
      <c r="C58" s="170">
        <v>0</v>
      </c>
      <c r="D58" s="171">
        <v>0</v>
      </c>
      <c r="E58" s="171">
        <f>'[2]Arsimi Ushtarak'!G16/1000</f>
        <v>0</v>
      </c>
      <c r="F58" s="171">
        <f>'[2]Arsimi Ushtarak'!H16/1000</f>
        <v>0</v>
      </c>
      <c r="G58" s="171">
        <f t="shared" si="18"/>
        <v>0</v>
      </c>
      <c r="H58" s="172" t="e">
        <f t="shared" si="19"/>
        <v>#DIV/0!</v>
      </c>
      <c r="I58" s="173">
        <f t="shared" si="20"/>
        <v>0</v>
      </c>
    </row>
    <row r="59" spans="1:9" ht="15.75" thickBot="1">
      <c r="A59" s="598"/>
      <c r="B59" s="169">
        <v>605</v>
      </c>
      <c r="C59" s="170">
        <v>0</v>
      </c>
      <c r="D59" s="171">
        <v>0</v>
      </c>
      <c r="E59" s="171">
        <f>'[2]Arsimi Ushtarak'!G17/1000</f>
        <v>0</v>
      </c>
      <c r="F59" s="171">
        <f>'[2]Arsimi Ushtarak'!H17/1000</f>
        <v>0</v>
      </c>
      <c r="G59" s="171">
        <f t="shared" si="18"/>
        <v>0</v>
      </c>
      <c r="H59" s="172" t="e">
        <f t="shared" si="19"/>
        <v>#DIV/0!</v>
      </c>
      <c r="I59" s="173">
        <f t="shared" si="20"/>
        <v>0</v>
      </c>
    </row>
    <row r="60" spans="1:9" ht="15.75" thickBot="1">
      <c r="A60" s="598"/>
      <c r="B60" s="169">
        <v>606</v>
      </c>
      <c r="C60" s="170">
        <v>197765.95800000001</v>
      </c>
      <c r="D60" s="171">
        <v>140000</v>
      </c>
      <c r="E60" s="171">
        <f>'[2]Arsimi Ushtarak'!G18/1000</f>
        <v>259270.85500000001</v>
      </c>
      <c r="F60" s="171">
        <f>'[2]Arsimi Ushtarak'!H18/1000</f>
        <v>249232.26699999999</v>
      </c>
      <c r="G60" s="171">
        <f t="shared" si="18"/>
        <v>10038.588000000018</v>
      </c>
      <c r="H60" s="172">
        <f t="shared" si="19"/>
        <v>96.128146374184638</v>
      </c>
      <c r="I60" s="173">
        <f t="shared" si="20"/>
        <v>119270.85500000001</v>
      </c>
    </row>
    <row r="61" spans="1:9" ht="15.75" thickBot="1">
      <c r="A61" s="598"/>
      <c r="B61" s="169">
        <v>231</v>
      </c>
      <c r="C61" s="170">
        <v>356148.7</v>
      </c>
      <c r="D61" s="171">
        <v>557000</v>
      </c>
      <c r="E61" s="171">
        <f>'[2]Arsimi Ushtarak'!G22/1000</f>
        <v>462031</v>
      </c>
      <c r="F61" s="171">
        <f>'[2]Arsimi Ushtarak'!H22/1000</f>
        <v>396904.84899999999</v>
      </c>
      <c r="G61" s="171">
        <f t="shared" si="18"/>
        <v>65126.151000000013</v>
      </c>
      <c r="H61" s="172">
        <f t="shared" si="19"/>
        <v>85.904376329726801</v>
      </c>
      <c r="I61" s="173">
        <f t="shared" si="20"/>
        <v>-94969</v>
      </c>
    </row>
    <row r="62" spans="1:9" ht="15.75" thickBot="1">
      <c r="A62" s="598"/>
      <c r="B62" s="169" t="s">
        <v>371</v>
      </c>
      <c r="C62" s="170">
        <v>0</v>
      </c>
      <c r="D62" s="171">
        <v>0</v>
      </c>
      <c r="E62" s="171">
        <f>'[2]Aneksi 2PMA'!G74/1000</f>
        <v>0</v>
      </c>
      <c r="F62" s="175"/>
      <c r="G62" s="171">
        <f t="shared" si="18"/>
        <v>0</v>
      </c>
      <c r="H62" s="172" t="e">
        <f t="shared" si="19"/>
        <v>#DIV/0!</v>
      </c>
      <c r="I62" s="173">
        <f t="shared" si="20"/>
        <v>0</v>
      </c>
    </row>
    <row r="63" spans="1:9" ht="29.25" thickBot="1">
      <c r="A63" s="599"/>
      <c r="B63" s="176" t="s">
        <v>372</v>
      </c>
      <c r="C63" s="190">
        <v>1171873.416</v>
      </c>
      <c r="D63" s="177">
        <v>1427000</v>
      </c>
      <c r="E63" s="177">
        <f t="shared" ref="E63:G63" si="21">SUM(E54:E62)</f>
        <v>1451801.855</v>
      </c>
      <c r="F63" s="177">
        <f t="shared" si="21"/>
        <v>1342870.8060000001</v>
      </c>
      <c r="G63" s="177">
        <f t="shared" si="21"/>
        <v>108931.04900000003</v>
      </c>
      <c r="H63" s="178">
        <f t="shared" si="19"/>
        <v>92.496837731344556</v>
      </c>
      <c r="I63" s="177">
        <f t="shared" ref="I63" si="22">SUM(I54:I62)</f>
        <v>24801.85500000001</v>
      </c>
    </row>
    <row r="64" spans="1:9">
      <c r="A64" s="116"/>
      <c r="B64" s="116"/>
      <c r="C64" s="179">
        <v>0</v>
      </c>
      <c r="D64" s="181">
        <v>0</v>
      </c>
      <c r="E64" s="181">
        <v>-61668.476999999955</v>
      </c>
      <c r="F64" s="182">
        <v>0</v>
      </c>
      <c r="G64" s="181">
        <v>0</v>
      </c>
      <c r="H64" s="188"/>
      <c r="I64" s="181"/>
    </row>
    <row r="65" spans="1:9" ht="15.75" thickBot="1">
      <c r="A65" s="116"/>
      <c r="B65" s="116"/>
      <c r="C65" s="179">
        <v>1171873.416</v>
      </c>
      <c r="D65" s="181">
        <v>1327000</v>
      </c>
      <c r="E65" s="181">
        <v>1265331.523</v>
      </c>
      <c r="F65" s="182">
        <v>1171873.416</v>
      </c>
      <c r="G65" s="181">
        <v>93458.107000000004</v>
      </c>
      <c r="H65" s="188"/>
      <c r="I65" s="181"/>
    </row>
    <row r="66" spans="1:9" ht="42.75" thickBot="1">
      <c r="A66" s="597" t="s">
        <v>377</v>
      </c>
      <c r="B66" s="163" t="s">
        <v>364</v>
      </c>
      <c r="C66" s="164" t="s">
        <v>49</v>
      </c>
      <c r="D66" s="164" t="s">
        <v>366</v>
      </c>
      <c r="E66" s="164" t="s">
        <v>367</v>
      </c>
      <c r="F66" s="165" t="s">
        <v>49</v>
      </c>
      <c r="G66" s="164" t="s">
        <v>368</v>
      </c>
      <c r="H66" s="189" t="s">
        <v>369</v>
      </c>
      <c r="I66" s="164" t="s">
        <v>370</v>
      </c>
    </row>
    <row r="67" spans="1:9" ht="15.75" thickBot="1">
      <c r="A67" s="598"/>
      <c r="B67" s="169">
        <v>600</v>
      </c>
      <c r="C67" s="170"/>
      <c r="D67" s="171"/>
      <c r="E67" s="171"/>
      <c r="F67" s="171"/>
      <c r="G67" s="171"/>
      <c r="H67" s="172"/>
      <c r="I67" s="173">
        <f>E67-D67</f>
        <v>0</v>
      </c>
    </row>
    <row r="68" spans="1:9" ht="15.75" thickBot="1">
      <c r="A68" s="598"/>
      <c r="B68" s="169">
        <v>601</v>
      </c>
      <c r="C68" s="170"/>
      <c r="D68" s="171"/>
      <c r="E68" s="171"/>
      <c r="F68" s="171"/>
      <c r="G68" s="171"/>
      <c r="H68" s="172"/>
      <c r="I68" s="173">
        <f t="shared" ref="I68:I75" si="23">E68-D68</f>
        <v>0</v>
      </c>
    </row>
    <row r="69" spans="1:9" ht="15.75" thickBot="1">
      <c r="A69" s="598"/>
      <c r="B69" s="169">
        <v>602</v>
      </c>
      <c r="C69" s="170"/>
      <c r="D69" s="171"/>
      <c r="E69" s="171"/>
      <c r="F69" s="171"/>
      <c r="G69" s="171"/>
      <c r="H69" s="172"/>
      <c r="I69" s="173">
        <f t="shared" si="23"/>
        <v>0</v>
      </c>
    </row>
    <row r="70" spans="1:9" ht="15.75" thickBot="1">
      <c r="A70" s="598"/>
      <c r="B70" s="169">
        <v>603</v>
      </c>
      <c r="C70" s="170"/>
      <c r="D70" s="171"/>
      <c r="E70" s="171"/>
      <c r="F70" s="171"/>
      <c r="G70" s="171"/>
      <c r="H70" s="172"/>
      <c r="I70" s="173">
        <f t="shared" si="23"/>
        <v>0</v>
      </c>
    </row>
    <row r="71" spans="1:9" ht="15.75" thickBot="1">
      <c r="A71" s="598"/>
      <c r="B71" s="169">
        <v>604</v>
      </c>
      <c r="C71" s="170">
        <v>5243000</v>
      </c>
      <c r="D71" s="171">
        <v>5200000</v>
      </c>
      <c r="E71" s="171">
        <f>'[2]Mbështetje për Ushtarakët'!G16/1000</f>
        <v>5228958</v>
      </c>
      <c r="F71" s="171">
        <f>'[2]Mbështetje për Ushtarakët'!H16/1000</f>
        <v>5228958</v>
      </c>
      <c r="G71" s="171">
        <f t="shared" ref="G71" si="24">E71-F71</f>
        <v>0</v>
      </c>
      <c r="H71" s="172">
        <f t="shared" ref="H71:H76" si="25">F71/E71*100</f>
        <v>100</v>
      </c>
      <c r="I71" s="173">
        <f t="shared" si="23"/>
        <v>28958</v>
      </c>
    </row>
    <row r="72" spans="1:9" ht="15.75" thickBot="1">
      <c r="A72" s="598"/>
      <c r="B72" s="169">
        <v>605</v>
      </c>
      <c r="C72" s="170"/>
      <c r="D72" s="171"/>
      <c r="E72" s="171"/>
      <c r="F72" s="171"/>
      <c r="G72" s="171"/>
      <c r="H72" s="172" t="e">
        <f t="shared" si="25"/>
        <v>#DIV/0!</v>
      </c>
      <c r="I72" s="173">
        <f t="shared" si="23"/>
        <v>0</v>
      </c>
    </row>
    <row r="73" spans="1:9" ht="15.75" thickBot="1">
      <c r="A73" s="598"/>
      <c r="B73" s="169">
        <v>606</v>
      </c>
      <c r="C73" s="170"/>
      <c r="D73" s="171"/>
      <c r="E73" s="171"/>
      <c r="F73" s="171"/>
      <c r="G73" s="171"/>
      <c r="H73" s="172" t="e">
        <f t="shared" si="25"/>
        <v>#DIV/0!</v>
      </c>
      <c r="I73" s="173">
        <f t="shared" si="23"/>
        <v>0</v>
      </c>
    </row>
    <row r="74" spans="1:9" ht="15.75" thickBot="1">
      <c r="A74" s="598"/>
      <c r="B74" s="169">
        <v>231</v>
      </c>
      <c r="C74" s="170"/>
      <c r="D74" s="171"/>
      <c r="E74" s="171"/>
      <c r="F74" s="171"/>
      <c r="G74" s="171"/>
      <c r="H74" s="172" t="e">
        <f t="shared" si="25"/>
        <v>#DIV/0!</v>
      </c>
      <c r="I74" s="173">
        <f t="shared" si="23"/>
        <v>0</v>
      </c>
    </row>
    <row r="75" spans="1:9" ht="15.75" thickBot="1">
      <c r="A75" s="598"/>
      <c r="B75" s="169" t="s">
        <v>371</v>
      </c>
      <c r="C75" s="170"/>
      <c r="D75" s="171"/>
      <c r="E75" s="171"/>
      <c r="F75" s="175"/>
      <c r="G75" s="171"/>
      <c r="H75" s="172" t="e">
        <f t="shared" si="25"/>
        <v>#DIV/0!</v>
      </c>
      <c r="I75" s="173">
        <f t="shared" si="23"/>
        <v>0</v>
      </c>
    </row>
    <row r="76" spans="1:9" ht="29.25" thickBot="1">
      <c r="A76" s="599"/>
      <c r="B76" s="176" t="s">
        <v>372</v>
      </c>
      <c r="C76" s="190">
        <v>5243000</v>
      </c>
      <c r="D76" s="177">
        <v>5200000</v>
      </c>
      <c r="E76" s="177">
        <f t="shared" ref="E76:G76" si="26">SUM(E67:E75)</f>
        <v>5228958</v>
      </c>
      <c r="F76" s="177">
        <f t="shared" si="26"/>
        <v>5228958</v>
      </c>
      <c r="G76" s="177">
        <f t="shared" si="26"/>
        <v>0</v>
      </c>
      <c r="H76" s="178">
        <f t="shared" si="25"/>
        <v>100</v>
      </c>
      <c r="I76" s="177">
        <f t="shared" ref="I76" si="27">SUM(I67:I75)</f>
        <v>28958</v>
      </c>
    </row>
    <row r="77" spans="1:9">
      <c r="A77" s="116"/>
      <c r="B77" s="116"/>
      <c r="C77" s="179">
        <v>0</v>
      </c>
      <c r="D77" s="181">
        <v>0</v>
      </c>
      <c r="E77" s="181">
        <v>43000</v>
      </c>
      <c r="F77" s="182">
        <v>0</v>
      </c>
      <c r="G77" s="181">
        <v>0</v>
      </c>
      <c r="H77" s="188"/>
      <c r="I77" s="179"/>
    </row>
    <row r="78" spans="1:9" ht="15.75" thickBot="1">
      <c r="A78" s="116"/>
      <c r="B78" s="116"/>
      <c r="C78" s="179">
        <v>5243000</v>
      </c>
      <c r="D78" s="181">
        <v>5200000</v>
      </c>
      <c r="E78" s="181">
        <v>5243000</v>
      </c>
      <c r="F78" s="182">
        <v>5243000</v>
      </c>
      <c r="G78" s="181">
        <v>0</v>
      </c>
      <c r="H78" s="188"/>
      <c r="I78" s="179"/>
    </row>
    <row r="79" spans="1:9" ht="42.75" thickBot="1">
      <c r="A79" s="597" t="s">
        <v>378</v>
      </c>
      <c r="B79" s="163" t="s">
        <v>364</v>
      </c>
      <c r="C79" s="164" t="s">
        <v>49</v>
      </c>
      <c r="D79" s="164" t="s">
        <v>366</v>
      </c>
      <c r="E79" s="164" t="s">
        <v>367</v>
      </c>
      <c r="F79" s="165" t="s">
        <v>49</v>
      </c>
      <c r="G79" s="164" t="s">
        <v>368</v>
      </c>
      <c r="H79" s="189" t="s">
        <v>369</v>
      </c>
      <c r="I79" s="164" t="s">
        <v>370</v>
      </c>
    </row>
    <row r="80" spans="1:9" ht="15.75" thickBot="1">
      <c r="A80" s="598"/>
      <c r="B80" s="169">
        <v>600</v>
      </c>
      <c r="C80" s="170">
        <v>183918.084</v>
      </c>
      <c r="D80" s="171">
        <v>164000</v>
      </c>
      <c r="E80" s="171">
        <f>'[2]Emergjencat Civile '!G12/1000</f>
        <v>205402.02100000001</v>
      </c>
      <c r="F80" s="171">
        <f>'[2]Emergjencat Civile '!H12/1000</f>
        <v>202443.35699999999</v>
      </c>
      <c r="G80" s="171">
        <f>E80-F80</f>
        <v>2958.6640000000189</v>
      </c>
      <c r="H80" s="172">
        <f>F80/E80*100</f>
        <v>98.559574055992357</v>
      </c>
      <c r="I80" s="173">
        <f>E80-D80</f>
        <v>41402.021000000008</v>
      </c>
    </row>
    <row r="81" spans="1:9" ht="15.75" thickBot="1">
      <c r="A81" s="598"/>
      <c r="B81" s="169">
        <v>601</v>
      </c>
      <c r="C81" s="170">
        <v>30866.06</v>
      </c>
      <c r="D81" s="171">
        <v>27000</v>
      </c>
      <c r="E81" s="171">
        <f>'[2]Emergjencat Civile '!G13/1000</f>
        <v>35020</v>
      </c>
      <c r="F81" s="171">
        <f>'[2]Emergjencat Civile '!H13/1000</f>
        <v>32774.834999999999</v>
      </c>
      <c r="G81" s="171">
        <f t="shared" ref="G81:G88" si="28">E81-F81</f>
        <v>2245.1650000000009</v>
      </c>
      <c r="H81" s="172">
        <f t="shared" ref="H81:H89" si="29">F81/E81*100</f>
        <v>93.588906339234725</v>
      </c>
      <c r="I81" s="173">
        <f t="shared" ref="I81:I88" si="30">E81-D81</f>
        <v>8020</v>
      </c>
    </row>
    <row r="82" spans="1:9" ht="15.75" thickBot="1">
      <c r="A82" s="598"/>
      <c r="B82" s="169">
        <v>602</v>
      </c>
      <c r="C82" s="170">
        <v>256893.74600000001</v>
      </c>
      <c r="D82" s="171">
        <v>441000</v>
      </c>
      <c r="E82" s="171">
        <f>'[2]Emergjencat Civile '!G14/1000</f>
        <v>281000</v>
      </c>
      <c r="F82" s="171">
        <f>'[2]Emergjencat Civile '!H14/1000</f>
        <v>236139.72399999999</v>
      </c>
      <c r="G82" s="171">
        <f t="shared" si="28"/>
        <v>44860.276000000013</v>
      </c>
      <c r="H82" s="172">
        <f t="shared" si="29"/>
        <v>84.035488967971531</v>
      </c>
      <c r="I82" s="173">
        <f t="shared" si="30"/>
        <v>-160000</v>
      </c>
    </row>
    <row r="83" spans="1:9" ht="15.75" thickBot="1">
      <c r="A83" s="598"/>
      <c r="B83" s="169">
        <v>603</v>
      </c>
      <c r="C83" s="170">
        <v>0</v>
      </c>
      <c r="D83" s="171">
        <v>0</v>
      </c>
      <c r="E83" s="171">
        <f>'[2]Emergjencat Civile '!G15/1000</f>
        <v>0</v>
      </c>
      <c r="F83" s="171">
        <f>'[2]Emergjencat Civile '!H15/1000</f>
        <v>0</v>
      </c>
      <c r="G83" s="171">
        <f t="shared" si="28"/>
        <v>0</v>
      </c>
      <c r="H83" s="172" t="e">
        <f t="shared" si="29"/>
        <v>#DIV/0!</v>
      </c>
      <c r="I83" s="173">
        <f t="shared" si="30"/>
        <v>0</v>
      </c>
    </row>
    <row r="84" spans="1:9" ht="15.75" thickBot="1">
      <c r="A84" s="598"/>
      <c r="B84" s="169">
        <v>604</v>
      </c>
      <c r="C84" s="170">
        <v>595063.24899999995</v>
      </c>
      <c r="D84" s="171">
        <v>800000</v>
      </c>
      <c r="E84" s="171">
        <f>'[2]Emergjencat Civile '!G16/1000</f>
        <v>639272</v>
      </c>
      <c r="F84" s="171">
        <f>'[2]Emergjencat Civile '!H16/1000</f>
        <v>590130.88582999993</v>
      </c>
      <c r="G84" s="171">
        <f t="shared" si="28"/>
        <v>49141.114170000073</v>
      </c>
      <c r="H84" s="172">
        <f t="shared" si="29"/>
        <v>92.312956899410565</v>
      </c>
      <c r="I84" s="173">
        <f t="shared" si="30"/>
        <v>-160728</v>
      </c>
    </row>
    <row r="85" spans="1:9" ht="15.75" thickBot="1">
      <c r="A85" s="598"/>
      <c r="B85" s="169">
        <v>605</v>
      </c>
      <c r="C85" s="170">
        <v>11182.824000000001</v>
      </c>
      <c r="D85" s="171">
        <v>18000</v>
      </c>
      <c r="E85" s="171">
        <f>'[2]Emergjencat Civile '!G17/1000</f>
        <v>11000</v>
      </c>
      <c r="F85" s="171">
        <f>'[2]Emergjencat Civile '!H17/1000</f>
        <v>10978.573</v>
      </c>
      <c r="G85" s="171">
        <f t="shared" si="28"/>
        <v>21.42699999999968</v>
      </c>
      <c r="H85" s="172">
        <f t="shared" si="29"/>
        <v>99.805209090909102</v>
      </c>
      <c r="I85" s="173">
        <f t="shared" si="30"/>
        <v>-7000</v>
      </c>
    </row>
    <row r="86" spans="1:9" ht="15.75" thickBot="1">
      <c r="A86" s="598"/>
      <c r="B86" s="169">
        <v>606</v>
      </c>
      <c r="C86" s="170">
        <v>1573.942</v>
      </c>
      <c r="D86" s="171">
        <v>0</v>
      </c>
      <c r="E86" s="171">
        <f>'[2]Emergjencat Civile '!G18/1000</f>
        <v>985.46</v>
      </c>
      <c r="F86" s="171">
        <f>'[2]Emergjencat Civile '!H18/1000</f>
        <v>623.755</v>
      </c>
      <c r="G86" s="171">
        <f t="shared" si="28"/>
        <v>361.70500000000004</v>
      </c>
      <c r="H86" s="172">
        <f t="shared" si="29"/>
        <v>63.295821240841846</v>
      </c>
      <c r="I86" s="173">
        <f t="shared" si="30"/>
        <v>985.46</v>
      </c>
    </row>
    <row r="87" spans="1:9" ht="15.75" thickBot="1">
      <c r="A87" s="598"/>
      <c r="B87" s="169">
        <v>231</v>
      </c>
      <c r="C87" s="170">
        <v>1275168.1410000001</v>
      </c>
      <c r="D87" s="171">
        <v>2000000</v>
      </c>
      <c r="E87" s="171">
        <f>'[2]Emergjencat Civile '!G22/1000</f>
        <v>1814180</v>
      </c>
      <c r="F87" s="171">
        <f>'[2]Emergjencat Civile '!H22/1000</f>
        <v>1327225.8238899999</v>
      </c>
      <c r="G87" s="171">
        <f t="shared" si="28"/>
        <v>486954.17611000012</v>
      </c>
      <c r="H87" s="172">
        <f t="shared" si="29"/>
        <v>73.158442044890805</v>
      </c>
      <c r="I87" s="173">
        <f t="shared" si="30"/>
        <v>-185820</v>
      </c>
    </row>
    <row r="88" spans="1:9" ht="15.75" thickBot="1">
      <c r="A88" s="598"/>
      <c r="B88" s="169" t="s">
        <v>371</v>
      </c>
      <c r="C88" s="170"/>
      <c r="D88" s="171">
        <v>2012050</v>
      </c>
      <c r="E88" s="171"/>
      <c r="F88" s="171">
        <f>'[2]Emergjencat Civile '!H24/1000</f>
        <v>0</v>
      </c>
      <c r="G88" s="171">
        <f t="shared" si="28"/>
        <v>0</v>
      </c>
      <c r="H88" s="172" t="e">
        <f t="shared" si="29"/>
        <v>#DIV/0!</v>
      </c>
      <c r="I88" s="173">
        <f t="shared" si="30"/>
        <v>-2012050</v>
      </c>
    </row>
    <row r="89" spans="1:9" ht="29.25" thickBot="1">
      <c r="A89" s="599"/>
      <c r="B89" s="176" t="s">
        <v>372</v>
      </c>
      <c r="C89" s="190">
        <v>2354666.0460000001</v>
      </c>
      <c r="D89" s="177">
        <v>5462050</v>
      </c>
      <c r="E89" s="177">
        <f t="shared" ref="E89:I89" si="31">SUM(E80:E88)</f>
        <v>2986859.4809999997</v>
      </c>
      <c r="F89" s="177">
        <f t="shared" si="31"/>
        <v>2400316.9537199996</v>
      </c>
      <c r="G89" s="177">
        <f t="shared" si="31"/>
        <v>586542.52728000027</v>
      </c>
      <c r="H89" s="178">
        <f t="shared" si="29"/>
        <v>80.362567070492858</v>
      </c>
      <c r="I89" s="177">
        <f t="shared" si="31"/>
        <v>-2475190.5189999999</v>
      </c>
    </row>
    <row r="90" spans="1:9">
      <c r="A90" s="116"/>
      <c r="B90" s="116"/>
      <c r="C90" s="179">
        <v>0</v>
      </c>
      <c r="D90" s="181">
        <v>0</v>
      </c>
      <c r="E90" s="181">
        <v>-2374844</v>
      </c>
      <c r="F90" s="182">
        <v>0</v>
      </c>
      <c r="G90" s="181">
        <v>0</v>
      </c>
      <c r="H90" s="188"/>
      <c r="I90" s="181"/>
    </row>
    <row r="91" spans="1:9" ht="15.75" thickBot="1">
      <c r="A91" s="116"/>
      <c r="B91" s="116"/>
      <c r="C91" s="179">
        <v>2354666.0460000001</v>
      </c>
      <c r="D91" s="181">
        <v>5382050</v>
      </c>
      <c r="E91" s="181">
        <v>3007206</v>
      </c>
      <c r="F91" s="182">
        <v>2354666.0460000001</v>
      </c>
      <c r="G91" s="181">
        <v>652539.95400000003</v>
      </c>
      <c r="H91" s="188"/>
      <c r="I91" s="181"/>
    </row>
    <row r="92" spans="1:9" ht="42">
      <c r="A92" s="594" t="s">
        <v>379</v>
      </c>
      <c r="B92" s="191" t="s">
        <v>364</v>
      </c>
      <c r="C92" s="192" t="s">
        <v>49</v>
      </c>
      <c r="D92" s="192" t="s">
        <v>366</v>
      </c>
      <c r="E92" s="192" t="s">
        <v>367</v>
      </c>
      <c r="F92" s="193" t="s">
        <v>49</v>
      </c>
      <c r="G92" s="194" t="s">
        <v>368</v>
      </c>
      <c r="H92" s="195" t="s">
        <v>369</v>
      </c>
      <c r="I92" s="196" t="s">
        <v>370</v>
      </c>
    </row>
    <row r="93" spans="1:9">
      <c r="A93" s="595"/>
      <c r="B93" s="197">
        <v>600</v>
      </c>
      <c r="C93" s="198">
        <v>8488505.2215</v>
      </c>
      <c r="D93" s="198">
        <v>8866684</v>
      </c>
      <c r="E93" s="198">
        <f>E2+E15+E28+E41+E54+E67+E80</f>
        <v>9928530.0979999993</v>
      </c>
      <c r="F93" s="198">
        <f t="shared" ref="F93:G93" si="32">F2+F15+F28+F41+F54+F67+F80</f>
        <v>9871511.7870000005</v>
      </c>
      <c r="G93" s="198">
        <f t="shared" si="32"/>
        <v>57018.311000000074</v>
      </c>
      <c r="H93" s="199">
        <f>F93/E93*100</f>
        <v>99.425712462598213</v>
      </c>
      <c r="I93" s="198" t="e">
        <f>I2+I15+I28+I41+I54+I67+I80</f>
        <v>#REF!</v>
      </c>
    </row>
    <row r="94" spans="1:9">
      <c r="A94" s="595"/>
      <c r="B94" s="197">
        <v>601</v>
      </c>
      <c r="C94" s="198">
        <v>1460354.3624999998</v>
      </c>
      <c r="D94" s="198">
        <v>1526300</v>
      </c>
      <c r="E94" s="198">
        <f t="shared" ref="E94:G101" si="33">E3+E16+E29+E42+E55+E68+E81</f>
        <v>1664860</v>
      </c>
      <c r="F94" s="198">
        <f t="shared" si="33"/>
        <v>1649777.8230000001</v>
      </c>
      <c r="G94" s="198">
        <f t="shared" si="33"/>
        <v>15082.176999999974</v>
      </c>
      <c r="H94" s="199">
        <f t="shared" ref="H94:H103" si="34">F94/E94*100</f>
        <v>99.094087370709858</v>
      </c>
      <c r="I94" s="198" t="e">
        <f t="shared" ref="I94:I101" si="35">I3+I16+I29+I42+I55+I68+I81</f>
        <v>#REF!</v>
      </c>
    </row>
    <row r="95" spans="1:9">
      <c r="A95" s="595"/>
      <c r="B95" s="197">
        <v>602</v>
      </c>
      <c r="C95" s="198">
        <v>6750920.5382500002</v>
      </c>
      <c r="D95" s="198">
        <v>7333836</v>
      </c>
      <c r="E95" s="198">
        <f t="shared" si="33"/>
        <v>7920268</v>
      </c>
      <c r="F95" s="198">
        <f t="shared" si="33"/>
        <v>7731424.9160400005</v>
      </c>
      <c r="G95" s="198">
        <f t="shared" si="33"/>
        <v>188843.08396000005</v>
      </c>
      <c r="H95" s="199">
        <f t="shared" si="34"/>
        <v>97.61569830768353</v>
      </c>
      <c r="I95" s="198" t="e">
        <f t="shared" si="35"/>
        <v>#REF!</v>
      </c>
    </row>
    <row r="96" spans="1:9">
      <c r="A96" s="595"/>
      <c r="B96" s="197">
        <v>603</v>
      </c>
      <c r="C96" s="198">
        <v>0</v>
      </c>
      <c r="D96" s="198">
        <v>0</v>
      </c>
      <c r="E96" s="198">
        <f t="shared" si="33"/>
        <v>0</v>
      </c>
      <c r="F96" s="198">
        <f t="shared" si="33"/>
        <v>0</v>
      </c>
      <c r="G96" s="198">
        <f t="shared" si="33"/>
        <v>0</v>
      </c>
      <c r="H96" s="199" t="e">
        <f t="shared" si="34"/>
        <v>#DIV/0!</v>
      </c>
      <c r="I96" s="198" t="e">
        <f t="shared" si="35"/>
        <v>#REF!</v>
      </c>
    </row>
    <row r="97" spans="1:9">
      <c r="A97" s="595"/>
      <c r="B97" s="197">
        <v>604</v>
      </c>
      <c r="C97" s="198">
        <v>6127240.2199999997</v>
      </c>
      <c r="D97" s="198">
        <v>6000000</v>
      </c>
      <c r="E97" s="198">
        <f t="shared" si="33"/>
        <v>5868230</v>
      </c>
      <c r="F97" s="198">
        <f t="shared" si="33"/>
        <v>5819088.88583</v>
      </c>
      <c r="G97" s="198">
        <f t="shared" si="33"/>
        <v>49141.114170000073</v>
      </c>
      <c r="H97" s="199">
        <f t="shared" si="34"/>
        <v>99.162590522695936</v>
      </c>
      <c r="I97" s="198" t="e">
        <f t="shared" si="35"/>
        <v>#REF!</v>
      </c>
    </row>
    <row r="98" spans="1:9">
      <c r="A98" s="595"/>
      <c r="B98" s="197">
        <v>605</v>
      </c>
      <c r="C98" s="198">
        <v>476197.82400000002</v>
      </c>
      <c r="D98" s="198">
        <v>293424</v>
      </c>
      <c r="E98" s="198">
        <f t="shared" si="33"/>
        <v>11000</v>
      </c>
      <c r="F98" s="198">
        <f t="shared" si="33"/>
        <v>10978.573</v>
      </c>
      <c r="G98" s="198">
        <f t="shared" si="33"/>
        <v>21.42699999999968</v>
      </c>
      <c r="H98" s="199">
        <f t="shared" si="34"/>
        <v>99.805209090909102</v>
      </c>
      <c r="I98" s="198" t="e">
        <f t="shared" si="35"/>
        <v>#REF!</v>
      </c>
    </row>
    <row r="99" spans="1:9">
      <c r="A99" s="595"/>
      <c r="B99" s="197">
        <v>606</v>
      </c>
      <c r="C99" s="198">
        <v>624838.57088999997</v>
      </c>
      <c r="D99" s="198">
        <v>516250</v>
      </c>
      <c r="E99" s="198">
        <f t="shared" si="33"/>
        <v>619466.147</v>
      </c>
      <c r="F99" s="198">
        <f t="shared" si="33"/>
        <v>590175.24</v>
      </c>
      <c r="G99" s="198">
        <f t="shared" si="33"/>
        <v>29290.907000000014</v>
      </c>
      <c r="H99" s="199">
        <f t="shared" si="34"/>
        <v>95.27158874752844</v>
      </c>
      <c r="I99" s="198" t="e">
        <f t="shared" si="35"/>
        <v>#REF!</v>
      </c>
    </row>
    <row r="100" spans="1:9">
      <c r="A100" s="595"/>
      <c r="B100" s="197">
        <v>231</v>
      </c>
      <c r="C100" s="198">
        <v>10153292.248</v>
      </c>
      <c r="D100" s="198">
        <v>15937000</v>
      </c>
      <c r="E100" s="198">
        <f t="shared" si="33"/>
        <v>13627186</v>
      </c>
      <c r="F100" s="198">
        <f t="shared" si="33"/>
        <v>12213048.818710001</v>
      </c>
      <c r="G100" s="198">
        <f t="shared" si="33"/>
        <v>1414137.18129</v>
      </c>
      <c r="H100" s="199">
        <f t="shared" si="34"/>
        <v>89.622676455065644</v>
      </c>
      <c r="I100" s="198" t="e">
        <f t="shared" si="35"/>
        <v>#REF!</v>
      </c>
    </row>
    <row r="101" spans="1:9">
      <c r="A101" s="595"/>
      <c r="B101" s="197" t="s">
        <v>371</v>
      </c>
      <c r="C101" s="198">
        <v>0</v>
      </c>
      <c r="D101" s="198">
        <v>12212050</v>
      </c>
      <c r="E101" s="198">
        <f t="shared" si="33"/>
        <v>11102400</v>
      </c>
      <c r="F101" s="198">
        <f t="shared" si="33"/>
        <v>0</v>
      </c>
      <c r="G101" s="198">
        <f t="shared" si="33"/>
        <v>11102400</v>
      </c>
      <c r="H101" s="199">
        <f t="shared" si="34"/>
        <v>0</v>
      </c>
      <c r="I101" s="198">
        <f t="shared" si="35"/>
        <v>-1109650</v>
      </c>
    </row>
    <row r="102" spans="1:9" ht="15.75" thickBot="1">
      <c r="A102" s="596"/>
      <c r="B102" s="200" t="s">
        <v>372</v>
      </c>
      <c r="C102" s="201">
        <v>34081348.985139996</v>
      </c>
      <c r="D102" s="201">
        <v>52685544</v>
      </c>
      <c r="E102" s="201">
        <f>SUM(E93:E101)</f>
        <v>50741940.244999997</v>
      </c>
      <c r="F102" s="202">
        <f>SUM(F93:F101)</f>
        <v>37886006.043580003</v>
      </c>
      <c r="G102" s="203">
        <f t="shared" ref="G102" si="36">SUM(G93:G101)</f>
        <v>12855934.20142</v>
      </c>
      <c r="H102" s="204">
        <f t="shared" si="34"/>
        <v>74.66408627784628</v>
      </c>
      <c r="I102" s="203" t="e">
        <f>SUM(I93:I101)</f>
        <v>#REF!</v>
      </c>
    </row>
    <row r="103" spans="1:9">
      <c r="A103" s="116"/>
      <c r="B103" s="116"/>
      <c r="C103" s="116"/>
      <c r="D103" s="180">
        <v>52685544</v>
      </c>
      <c r="E103" s="180">
        <f t="shared" ref="E103:I103" si="37">E11+E24+E37+E50+E63+E76+E89</f>
        <v>50741940.244999997</v>
      </c>
      <c r="F103" s="180">
        <f t="shared" si="37"/>
        <v>37886006.043580011</v>
      </c>
      <c r="G103" s="180">
        <f t="shared" si="37"/>
        <v>12855934.201420002</v>
      </c>
      <c r="H103" s="199">
        <f t="shared" si="34"/>
        <v>74.664086277846295</v>
      </c>
      <c r="I103" s="180" t="e">
        <f t="shared" si="37"/>
        <v>#REF!</v>
      </c>
    </row>
    <row r="104" spans="1:9">
      <c r="A104" s="116"/>
      <c r="B104" s="116"/>
      <c r="C104" s="179"/>
      <c r="D104" s="180">
        <v>0</v>
      </c>
      <c r="E104" s="180">
        <f t="shared" ref="E104:I104" si="38">E102-E103</f>
        <v>0</v>
      </c>
      <c r="F104" s="180">
        <f t="shared" si="38"/>
        <v>0</v>
      </c>
      <c r="G104" s="180">
        <f t="shared" si="38"/>
        <v>0</v>
      </c>
      <c r="H104" s="183">
        <f t="shared" si="38"/>
        <v>0</v>
      </c>
      <c r="I104" s="180" t="e">
        <f t="shared" si="38"/>
        <v>#REF!</v>
      </c>
    </row>
    <row r="105" spans="1:9">
      <c r="A105" s="116"/>
      <c r="B105" s="116"/>
      <c r="C105" s="179"/>
      <c r="D105" s="179"/>
      <c r="E105" s="205">
        <f>E104/1000</f>
        <v>0</v>
      </c>
      <c r="F105" s="205">
        <f>F104/1000</f>
        <v>0</v>
      </c>
      <c r="G105" s="180"/>
      <c r="H105" s="206"/>
      <c r="I105" s="179"/>
    </row>
    <row r="106" spans="1:9">
      <c r="A106" s="116"/>
      <c r="B106" s="116"/>
      <c r="C106" s="179"/>
      <c r="D106" s="207" t="s">
        <v>380</v>
      </c>
      <c r="E106" s="208">
        <f>3496485460/1000</f>
        <v>3496485.46</v>
      </c>
      <c r="F106" s="208">
        <f>890218488.63/1000</f>
        <v>890218.48863000004</v>
      </c>
      <c r="G106" s="180"/>
      <c r="H106" s="206"/>
      <c r="I106" s="179"/>
    </row>
    <row r="107" spans="1:9">
      <c r="E107" s="64">
        <f>E89-E106</f>
        <v>-509625.97900000028</v>
      </c>
      <c r="F107" s="64">
        <f>F89-F106</f>
        <v>1510098.4650899996</v>
      </c>
    </row>
  </sheetData>
  <mergeCells count="8">
    <mergeCell ref="A92:A102"/>
    <mergeCell ref="A1:A11"/>
    <mergeCell ref="A14:A24"/>
    <mergeCell ref="A27:A37"/>
    <mergeCell ref="A40:A50"/>
    <mergeCell ref="A53:A63"/>
    <mergeCell ref="A66:A76"/>
    <mergeCell ref="A79:A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C4:J15"/>
  <sheetViews>
    <sheetView workbookViewId="0">
      <selection activeCell="F13" sqref="F13"/>
    </sheetView>
  </sheetViews>
  <sheetFormatPr defaultRowHeight="15"/>
  <cols>
    <col min="3" max="3" width="21.85546875" style="109" customWidth="1"/>
    <col min="4" max="4" width="11.7109375" customWidth="1"/>
    <col min="5" max="5" width="6.7109375" customWidth="1"/>
    <col min="8" max="8" width="15.42578125" customWidth="1"/>
  </cols>
  <sheetData>
    <row r="4" spans="3:10">
      <c r="D4" t="s">
        <v>400</v>
      </c>
      <c r="F4" t="s">
        <v>399</v>
      </c>
    </row>
    <row r="5" spans="3:10" ht="54.75" customHeight="1">
      <c r="C5" s="605" t="s">
        <v>403</v>
      </c>
      <c r="D5" s="604" t="s">
        <v>404</v>
      </c>
      <c r="E5" s="604"/>
      <c r="F5" s="604" t="s">
        <v>404</v>
      </c>
      <c r="G5" s="604"/>
      <c r="H5" s="254" t="s">
        <v>405</v>
      </c>
      <c r="I5" s="254"/>
    </row>
    <row r="6" spans="3:10">
      <c r="C6" s="606"/>
      <c r="D6" s="243" t="s">
        <v>357</v>
      </c>
      <c r="E6" s="243" t="s">
        <v>401</v>
      </c>
      <c r="F6" s="243" t="s">
        <v>357</v>
      </c>
      <c r="G6" s="243" t="s">
        <v>401</v>
      </c>
      <c r="H6" s="243" t="s">
        <v>357</v>
      </c>
      <c r="I6" s="243" t="s">
        <v>401</v>
      </c>
      <c r="J6" s="63"/>
    </row>
    <row r="7" spans="3:10" ht="30.75" customHeight="1">
      <c r="C7" s="253" t="s">
        <v>21</v>
      </c>
      <c r="D7" s="245">
        <v>398</v>
      </c>
      <c r="E7" s="244">
        <f>D7/D13*100</f>
        <v>4.4449408085771722</v>
      </c>
      <c r="F7" s="110">
        <v>333</v>
      </c>
      <c r="G7" s="244">
        <f>F7/F13*100</f>
        <v>3.9227235245611967</v>
      </c>
      <c r="H7" s="246">
        <f>D7-F7</f>
        <v>65</v>
      </c>
      <c r="I7" s="244">
        <f>H7/H13*100</f>
        <v>13.978494623655912</v>
      </c>
    </row>
    <row r="8" spans="3:10" ht="15.75">
      <c r="C8" s="253" t="s">
        <v>81</v>
      </c>
      <c r="D8" s="245">
        <v>4255</v>
      </c>
      <c r="E8" s="244">
        <f>D8/D13*100</f>
        <v>47.520661157024797</v>
      </c>
      <c r="F8" s="110">
        <v>4106</v>
      </c>
      <c r="G8" s="244">
        <f>F8/F13*100</f>
        <v>48.368476852397215</v>
      </c>
      <c r="H8" s="246">
        <f>D8-F8</f>
        <v>149</v>
      </c>
      <c r="I8" s="244">
        <f>H8/H13*100</f>
        <v>32.043010752688176</v>
      </c>
    </row>
    <row r="9" spans="3:10" ht="15.75">
      <c r="C9" s="253" t="s">
        <v>83</v>
      </c>
      <c r="D9" s="245">
        <v>3249</v>
      </c>
      <c r="E9" s="244">
        <f>D9/D13*100</f>
        <v>36.285459012731742</v>
      </c>
      <c r="F9" s="110">
        <v>3066</v>
      </c>
      <c r="G9" s="244">
        <f>F9/F13*100</f>
        <v>36.117328307221108</v>
      </c>
      <c r="H9" s="246">
        <f t="shared" ref="H9:H12" si="0">D9-F9</f>
        <v>183</v>
      </c>
      <c r="I9" s="244">
        <f>H9/H13*100</f>
        <v>39.354838709677423</v>
      </c>
    </row>
    <row r="10" spans="3:10" ht="15.75">
      <c r="C10" s="253" t="s">
        <v>87</v>
      </c>
      <c r="D10" s="245">
        <v>375</v>
      </c>
      <c r="E10" s="244">
        <f>D10/D13*100</f>
        <v>4.188072369890552</v>
      </c>
      <c r="F10" s="110">
        <v>343</v>
      </c>
      <c r="G10" s="244">
        <f>F10/F13*100</f>
        <v>4.0405230298032748</v>
      </c>
      <c r="H10" s="246">
        <f t="shared" si="0"/>
        <v>32</v>
      </c>
      <c r="I10" s="244">
        <f>H10/H13*100</f>
        <v>6.881720430107527</v>
      </c>
    </row>
    <row r="11" spans="3:10" ht="31.5">
      <c r="C11" s="253" t="s">
        <v>85</v>
      </c>
      <c r="D11" s="245">
        <v>481</v>
      </c>
      <c r="E11" s="244">
        <f>D11/D13*100</f>
        <v>5.3719008264462813</v>
      </c>
      <c r="F11" s="110">
        <v>468</v>
      </c>
      <c r="G11" s="244">
        <f>F11/F13*100</f>
        <v>5.5130168453292496</v>
      </c>
      <c r="H11" s="246">
        <f t="shared" si="0"/>
        <v>13</v>
      </c>
      <c r="I11" s="244">
        <f>H11/H13*100</f>
        <v>2.795698924731183</v>
      </c>
    </row>
    <row r="12" spans="3:10" ht="15.75">
      <c r="C12" s="253" t="s">
        <v>91</v>
      </c>
      <c r="D12" s="245">
        <v>196</v>
      </c>
      <c r="E12" s="244">
        <f>D12/D13*100</f>
        <v>2.1889658253294617</v>
      </c>
      <c r="F12" s="110">
        <v>173</v>
      </c>
      <c r="G12" s="244">
        <f>F12/F13*100</f>
        <v>2.0379314406879492</v>
      </c>
      <c r="H12" s="246">
        <f t="shared" si="0"/>
        <v>23</v>
      </c>
      <c r="I12" s="244">
        <f>H12/H13*100</f>
        <v>4.946236559139785</v>
      </c>
    </row>
    <row r="13" spans="3:10">
      <c r="C13" s="250" t="s">
        <v>402</v>
      </c>
      <c r="D13" s="247">
        <f>SUM(D7:D12)</f>
        <v>8954</v>
      </c>
      <c r="E13" s="251">
        <f>SUM(E7:E12)</f>
        <v>100</v>
      </c>
      <c r="F13" s="247">
        <f>SUM(F7:F12)</f>
        <v>8489</v>
      </c>
      <c r="G13" s="251">
        <f>SUM(G7:G12)</f>
        <v>99.999999999999986</v>
      </c>
      <c r="H13" s="248">
        <f>D13-F13</f>
        <v>465</v>
      </c>
      <c r="I13" s="252">
        <f>SUM(I7:I12)</f>
        <v>100</v>
      </c>
      <c r="J13" s="63"/>
    </row>
    <row r="15" spans="3:10" ht="15.75">
      <c r="C15" s="249"/>
    </row>
  </sheetData>
  <mergeCells count="3">
    <mergeCell ref="D5:E5"/>
    <mergeCell ref="F5:G5"/>
    <mergeCell ref="C5:C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R56"/>
  <sheetViews>
    <sheetView tabSelected="1" zoomScale="90" zoomScaleNormal="90" workbookViewId="0">
      <selection activeCell="N4" sqref="N4"/>
    </sheetView>
  </sheetViews>
  <sheetFormatPr defaultRowHeight="15"/>
  <cols>
    <col min="1" max="1" width="11.5703125" customWidth="1"/>
    <col min="2" max="2" width="55.5703125" customWidth="1"/>
    <col min="3" max="3" width="16.7109375" style="64" customWidth="1"/>
    <col min="4" max="4" width="14" style="64" customWidth="1"/>
    <col min="5" max="5" width="17.28515625" style="64" customWidth="1"/>
    <col min="6" max="6" width="13.140625" style="64" customWidth="1"/>
    <col min="7" max="7" width="18.7109375" style="64" customWidth="1"/>
    <col min="8" max="8" width="14.140625" style="64" customWidth="1"/>
    <col min="9" max="9" width="16.5703125" style="64" customWidth="1"/>
    <col min="10" max="10" width="16.85546875" style="64" customWidth="1"/>
    <col min="11" max="11" width="12.42578125" style="64" customWidth="1"/>
    <col min="12" max="12" width="13" style="64" customWidth="1"/>
    <col min="13" max="13" width="10.7109375" style="64" customWidth="1"/>
    <col min="14" max="14" width="22" customWidth="1"/>
    <col min="15" max="15" width="11.5703125" style="64" bestFit="1" customWidth="1"/>
    <col min="16" max="16" width="15.28515625" style="64" bestFit="1" customWidth="1"/>
    <col min="17" max="18" width="9.140625" style="64"/>
  </cols>
  <sheetData>
    <row r="1" spans="1:18">
      <c r="A1" s="697" t="s">
        <v>50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</row>
    <row r="2" spans="1:18">
      <c r="A2" s="749" t="s">
        <v>94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8" ht="15.75" thickBot="1">
      <c r="A3" s="620" t="s">
        <v>0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</row>
    <row r="4" spans="1:18" ht="16.5" thickTop="1" thickBot="1">
      <c r="A4" s="621" t="s">
        <v>51</v>
      </c>
      <c r="B4" s="622" t="s">
        <v>93</v>
      </c>
      <c r="C4" s="622"/>
      <c r="D4" s="622"/>
      <c r="E4" s="623" t="s">
        <v>1</v>
      </c>
      <c r="F4" s="623"/>
      <c r="G4" s="624">
        <v>17</v>
      </c>
      <c r="H4" s="624"/>
      <c r="I4" s="624"/>
      <c r="J4" s="624"/>
      <c r="K4" s="624"/>
      <c r="L4" s="624"/>
      <c r="M4" s="624"/>
    </row>
    <row r="5" spans="1:18" ht="15.75" thickTop="1">
      <c r="A5" s="621"/>
      <c r="B5" s="622"/>
      <c r="C5" s="622"/>
      <c r="D5" s="622"/>
      <c r="E5" s="623"/>
      <c r="F5" s="623"/>
      <c r="G5" s="624"/>
      <c r="H5" s="624"/>
      <c r="I5" s="624"/>
      <c r="J5" s="624"/>
      <c r="K5" s="624"/>
      <c r="L5" s="624"/>
      <c r="M5" s="624"/>
    </row>
    <row r="6" spans="1:18">
      <c r="A6" s="416" t="s">
        <v>52</v>
      </c>
      <c r="B6" s="610" t="s">
        <v>21</v>
      </c>
      <c r="C6" s="610"/>
      <c r="D6" s="610"/>
      <c r="E6" s="611" t="s">
        <v>53</v>
      </c>
      <c r="F6" s="611"/>
      <c r="G6" s="612" t="s">
        <v>20</v>
      </c>
      <c r="H6" s="612"/>
      <c r="I6" s="612"/>
      <c r="J6" s="612"/>
      <c r="K6" s="612"/>
      <c r="L6" s="612"/>
      <c r="M6" s="612"/>
    </row>
    <row r="7" spans="1:18" ht="15.75" thickBot="1">
      <c r="A7" s="613" t="s">
        <v>2</v>
      </c>
      <c r="B7" s="614"/>
      <c r="C7" s="615" t="s">
        <v>54</v>
      </c>
      <c r="D7" s="615"/>
      <c r="E7" s="615"/>
      <c r="F7" s="615"/>
      <c r="G7" s="615"/>
      <c r="H7" s="615"/>
      <c r="I7" s="615"/>
      <c r="J7" s="615"/>
      <c r="K7" s="615"/>
      <c r="L7" s="615"/>
      <c r="M7" s="616"/>
    </row>
    <row r="8" spans="1:18" ht="26.25" customHeight="1" thickTop="1" thickBot="1">
      <c r="A8" s="613"/>
      <c r="B8" s="614"/>
      <c r="C8" s="417" t="s">
        <v>55</v>
      </c>
      <c r="D8" s="498">
        <v>2024</v>
      </c>
      <c r="E8" s="617" t="s">
        <v>3</v>
      </c>
      <c r="F8" s="617"/>
      <c r="G8" s="617" t="s">
        <v>3</v>
      </c>
      <c r="H8" s="617"/>
      <c r="I8" s="499" t="s">
        <v>3</v>
      </c>
      <c r="J8" s="617" t="s">
        <v>3</v>
      </c>
      <c r="K8" s="617"/>
      <c r="L8" s="618" t="s">
        <v>56</v>
      </c>
      <c r="M8" s="619" t="s">
        <v>4</v>
      </c>
    </row>
    <row r="9" spans="1:18" ht="61.5" customHeight="1" thickTop="1" thickBot="1">
      <c r="A9" s="613"/>
      <c r="B9" s="614"/>
      <c r="C9" s="418" t="s">
        <v>57</v>
      </c>
      <c r="D9" s="419" t="s">
        <v>5</v>
      </c>
      <c r="E9" s="420" t="s">
        <v>78</v>
      </c>
      <c r="F9" s="421" t="s">
        <v>5</v>
      </c>
      <c r="G9" s="420" t="s">
        <v>79</v>
      </c>
      <c r="H9" s="421" t="s">
        <v>5</v>
      </c>
      <c r="I9" s="422" t="s">
        <v>58</v>
      </c>
      <c r="J9" s="420" t="s">
        <v>6</v>
      </c>
      <c r="K9" s="421" t="s">
        <v>5</v>
      </c>
      <c r="L9" s="618"/>
      <c r="M9" s="619"/>
    </row>
    <row r="10" spans="1:18" ht="16.5" thickTop="1" thickBot="1">
      <c r="A10" s="613"/>
      <c r="B10" s="614"/>
      <c r="C10" s="104" t="s">
        <v>7</v>
      </c>
      <c r="D10" s="104" t="s">
        <v>8</v>
      </c>
      <c r="E10" s="104" t="s">
        <v>9</v>
      </c>
      <c r="F10" s="104" t="s">
        <v>10</v>
      </c>
      <c r="G10" s="104" t="s">
        <v>11</v>
      </c>
      <c r="H10" s="104" t="s">
        <v>12</v>
      </c>
      <c r="I10" s="104" t="s">
        <v>13</v>
      </c>
      <c r="J10" s="104" t="s">
        <v>14</v>
      </c>
      <c r="K10" s="104" t="s">
        <v>15</v>
      </c>
      <c r="L10" s="104" t="s">
        <v>16</v>
      </c>
      <c r="M10" s="562" t="s">
        <v>17</v>
      </c>
    </row>
    <row r="11" spans="1:18" ht="15.75" thickTop="1">
      <c r="A11" s="607" t="s">
        <v>22</v>
      </c>
      <c r="B11" s="607"/>
      <c r="C11" s="398"/>
      <c r="D11" s="399"/>
      <c r="E11" s="398"/>
      <c r="F11" s="399"/>
      <c r="G11" s="398"/>
      <c r="H11" s="399"/>
      <c r="I11" s="105"/>
      <c r="J11" s="398"/>
      <c r="K11" s="399"/>
      <c r="L11" s="398"/>
      <c r="M11" s="563"/>
    </row>
    <row r="12" spans="1:18">
      <c r="A12" s="400" t="s">
        <v>18</v>
      </c>
      <c r="B12" s="423" t="s">
        <v>19</v>
      </c>
      <c r="C12" s="424"/>
      <c r="D12" s="399"/>
      <c r="E12" s="398"/>
      <c r="F12" s="399"/>
      <c r="G12" s="398"/>
      <c r="H12" s="399"/>
      <c r="I12" s="401"/>
      <c r="J12" s="398"/>
      <c r="K12" s="399"/>
      <c r="L12" s="398"/>
      <c r="M12" s="563"/>
    </row>
    <row r="13" spans="1:18">
      <c r="A13" s="564" t="s">
        <v>24</v>
      </c>
      <c r="B13" s="425" t="s">
        <v>25</v>
      </c>
      <c r="C13" s="424">
        <v>656852000</v>
      </c>
      <c r="D13" s="426">
        <f>100*C13/C$28</f>
        <v>33.851126615248084</v>
      </c>
      <c r="E13" s="424">
        <v>584980000</v>
      </c>
      <c r="F13" s="426">
        <f>100*E13/E$28</f>
        <v>38.402153219982935</v>
      </c>
      <c r="G13" s="424">
        <v>665980000</v>
      </c>
      <c r="H13" s="426">
        <f>100*G13/G$28</f>
        <v>39.785347351683768</v>
      </c>
      <c r="I13" s="424">
        <f>G13-E13</f>
        <v>81000000</v>
      </c>
      <c r="J13" s="424">
        <v>665077065</v>
      </c>
      <c r="K13" s="426">
        <f>100*J13/J$28</f>
        <v>40.128203560426968</v>
      </c>
      <c r="L13" s="426">
        <f>G13-J13</f>
        <v>902935</v>
      </c>
      <c r="M13" s="427">
        <f>J13/G13*100</f>
        <v>99.864420102705793</v>
      </c>
      <c r="N13" s="402"/>
      <c r="O13" s="403"/>
    </row>
    <row r="14" spans="1:18">
      <c r="A14" s="564" t="s">
        <v>26</v>
      </c>
      <c r="B14" s="425" t="s">
        <v>27</v>
      </c>
      <c r="C14" s="424">
        <v>96775000</v>
      </c>
      <c r="D14" s="426">
        <f t="shared" ref="D14:D28" si="0">100*C14/C$28</f>
        <v>4.9873377536958605</v>
      </c>
      <c r="E14" s="424">
        <v>110000000</v>
      </c>
      <c r="F14" s="426">
        <f t="shared" ref="F14:F28" si="1">100*E14/E$28</f>
        <v>7.2211645769054025</v>
      </c>
      <c r="G14" s="424">
        <v>110000000</v>
      </c>
      <c r="H14" s="426">
        <f t="shared" ref="H14:H28" si="2">100*G14/G$28</f>
        <v>6.5713508043563085</v>
      </c>
      <c r="I14" s="424">
        <f t="shared" ref="I14:I19" si="3">G14-E14</f>
        <v>0</v>
      </c>
      <c r="J14" s="424">
        <v>107335094</v>
      </c>
      <c r="K14" s="426">
        <f t="shared" ref="K14:K28" si="4">100*J14/J$28</f>
        <v>6.4761885920837807</v>
      </c>
      <c r="L14" s="426">
        <f>G14-J14</f>
        <v>2664906</v>
      </c>
      <c r="M14" s="427">
        <f t="shared" ref="M14:M19" si="5">J14/G14*100</f>
        <v>97.577358181818184</v>
      </c>
      <c r="N14" s="402"/>
      <c r="O14" s="403"/>
    </row>
    <row r="15" spans="1:18">
      <c r="A15" s="564" t="s">
        <v>28</v>
      </c>
      <c r="B15" s="425" t="s">
        <v>29</v>
      </c>
      <c r="C15" s="424">
        <v>560820000</v>
      </c>
      <c r="D15" s="426">
        <f t="shared" si="0"/>
        <v>28.902079659289203</v>
      </c>
      <c r="E15" s="424">
        <v>399896000</v>
      </c>
      <c r="F15" s="426">
        <f t="shared" si="1"/>
        <v>26.251952996783299</v>
      </c>
      <c r="G15" s="424">
        <v>534896000</v>
      </c>
      <c r="H15" s="426">
        <f t="shared" si="2"/>
        <v>31.954447816790655</v>
      </c>
      <c r="I15" s="424">
        <f t="shared" si="3"/>
        <v>135000000</v>
      </c>
      <c r="J15" s="424">
        <v>522145841.12</v>
      </c>
      <c r="K15" s="426">
        <f t="shared" si="4"/>
        <v>31.504280786909586</v>
      </c>
      <c r="L15" s="426">
        <f t="shared" ref="L15:L25" si="6">G15-J15</f>
        <v>12750158.879999995</v>
      </c>
      <c r="M15" s="427">
        <f t="shared" si="5"/>
        <v>97.616329364960663</v>
      </c>
      <c r="N15" s="402"/>
      <c r="O15" s="403"/>
    </row>
    <row r="16" spans="1:18" s="55" customFormat="1">
      <c r="A16" s="564" t="s">
        <v>30</v>
      </c>
      <c r="B16" s="425" t="s">
        <v>31</v>
      </c>
      <c r="C16" s="424">
        <v>0</v>
      </c>
      <c r="D16" s="426">
        <f t="shared" si="0"/>
        <v>0</v>
      </c>
      <c r="E16" s="424">
        <v>0</v>
      </c>
      <c r="F16" s="426">
        <f t="shared" si="1"/>
        <v>0</v>
      </c>
      <c r="G16" s="424">
        <v>0</v>
      </c>
      <c r="H16" s="426">
        <f t="shared" si="2"/>
        <v>0</v>
      </c>
      <c r="I16" s="424">
        <f t="shared" si="3"/>
        <v>0</v>
      </c>
      <c r="J16" s="424">
        <v>0</v>
      </c>
      <c r="K16" s="426">
        <f t="shared" si="4"/>
        <v>0</v>
      </c>
      <c r="L16" s="426">
        <f t="shared" si="6"/>
        <v>0</v>
      </c>
      <c r="M16" s="428">
        <v>0</v>
      </c>
      <c r="N16" s="402"/>
      <c r="O16" s="403"/>
      <c r="P16" s="64"/>
      <c r="Q16" s="404"/>
      <c r="R16" s="404"/>
    </row>
    <row r="17" spans="1:18" s="55" customFormat="1">
      <c r="A17" s="564" t="s">
        <v>32</v>
      </c>
      <c r="B17" s="425" t="s">
        <v>33</v>
      </c>
      <c r="C17" s="424">
        <v>0</v>
      </c>
      <c r="D17" s="426">
        <f t="shared" si="0"/>
        <v>0</v>
      </c>
      <c r="E17" s="424">
        <v>0</v>
      </c>
      <c r="F17" s="426">
        <f t="shared" si="1"/>
        <v>0</v>
      </c>
      <c r="G17" s="424">
        <v>0</v>
      </c>
      <c r="H17" s="426">
        <f t="shared" si="2"/>
        <v>0</v>
      </c>
      <c r="I17" s="424">
        <f t="shared" si="3"/>
        <v>0</v>
      </c>
      <c r="J17" s="424">
        <v>0</v>
      </c>
      <c r="K17" s="426">
        <f t="shared" si="4"/>
        <v>0</v>
      </c>
      <c r="L17" s="426">
        <f t="shared" si="6"/>
        <v>0</v>
      </c>
      <c r="M17" s="428">
        <v>0</v>
      </c>
      <c r="N17" s="402"/>
      <c r="O17" s="403"/>
      <c r="P17" s="64"/>
      <c r="Q17" s="404"/>
      <c r="R17" s="404"/>
    </row>
    <row r="18" spans="1:18">
      <c r="A18" s="564" t="s">
        <v>34</v>
      </c>
      <c r="B18" s="425" t="s">
        <v>35</v>
      </c>
      <c r="C18" s="424">
        <v>465015000</v>
      </c>
      <c r="D18" s="426">
        <f t="shared" si="0"/>
        <v>23.964731237766784</v>
      </c>
      <c r="E18" s="424">
        <v>275424000</v>
      </c>
      <c r="F18" s="426">
        <f t="shared" si="1"/>
        <v>18.080745749359941</v>
      </c>
      <c r="G18" s="424">
        <v>240424000</v>
      </c>
      <c r="H18" s="426">
        <f t="shared" si="2"/>
        <v>14.362822234423282</v>
      </c>
      <c r="I18" s="424">
        <f t="shared" si="3"/>
        <v>-35000000</v>
      </c>
      <c r="J18" s="424">
        <v>240411100</v>
      </c>
      <c r="K18" s="426">
        <f t="shared" si="4"/>
        <v>14.505485253782076</v>
      </c>
      <c r="L18" s="426">
        <f t="shared" si="6"/>
        <v>12900</v>
      </c>
      <c r="M18" s="427">
        <f t="shared" si="5"/>
        <v>99.99463447908694</v>
      </c>
      <c r="N18" s="402"/>
      <c r="O18" s="403"/>
      <c r="P18" s="64" t="s">
        <v>595</v>
      </c>
    </row>
    <row r="19" spans="1:18">
      <c r="A19" s="565" t="s">
        <v>36</v>
      </c>
      <c r="B19" s="429" t="s">
        <v>37</v>
      </c>
      <c r="C19" s="424">
        <v>50685000</v>
      </c>
      <c r="D19" s="430">
        <f t="shared" si="0"/>
        <v>2.6120714445474009</v>
      </c>
      <c r="E19" s="424">
        <v>33000000</v>
      </c>
      <c r="F19" s="430">
        <f t="shared" si="1"/>
        <v>2.166349373071621</v>
      </c>
      <c r="G19" s="424">
        <v>44963853</v>
      </c>
      <c r="H19" s="430">
        <f t="shared" si="2"/>
        <v>2.6861204688955347</v>
      </c>
      <c r="I19" s="431">
        <f t="shared" si="3"/>
        <v>11963853</v>
      </c>
      <c r="J19" s="431">
        <v>44757814</v>
      </c>
      <c r="K19" s="430">
        <f t="shared" si="4"/>
        <v>2.7005151216750019</v>
      </c>
      <c r="L19" s="430">
        <f t="shared" si="6"/>
        <v>206039</v>
      </c>
      <c r="M19" s="427">
        <f t="shared" si="5"/>
        <v>99.541767472640743</v>
      </c>
      <c r="N19" s="402"/>
      <c r="O19" s="403"/>
    </row>
    <row r="20" spans="1:18">
      <c r="A20" s="566"/>
      <c r="B20" s="432" t="s">
        <v>59</v>
      </c>
      <c r="C20" s="433">
        <f>SUM(C13:C19)</f>
        <v>1830147000</v>
      </c>
      <c r="D20" s="434">
        <f t="shared" si="0"/>
        <v>94.317346710547341</v>
      </c>
      <c r="E20" s="433">
        <f>SUM(E13:E19)</f>
        <v>1403300000</v>
      </c>
      <c r="F20" s="434">
        <f t="shared" si="1"/>
        <v>92.122365916103192</v>
      </c>
      <c r="G20" s="433">
        <f>SUM(G13:G19)</f>
        <v>1596263853</v>
      </c>
      <c r="H20" s="434">
        <f t="shared" si="2"/>
        <v>95.360088676149545</v>
      </c>
      <c r="I20" s="433">
        <f>SUM(I13:I19)</f>
        <v>192963853</v>
      </c>
      <c r="J20" s="433">
        <f>SUM(J13:J19)</f>
        <v>1579726914.1199999</v>
      </c>
      <c r="K20" s="434">
        <f t="shared" si="4"/>
        <v>95.31467331487741</v>
      </c>
      <c r="L20" s="433">
        <f>SUM(L13:L19)</f>
        <v>16536938.879999995</v>
      </c>
      <c r="M20" s="567">
        <f>J20/G20*100</f>
        <v>98.964022216695511</v>
      </c>
      <c r="N20" s="402"/>
      <c r="O20" s="403"/>
    </row>
    <row r="21" spans="1:18">
      <c r="A21" s="565" t="s">
        <v>38</v>
      </c>
      <c r="B21" s="429" t="s">
        <v>39</v>
      </c>
      <c r="C21" s="424">
        <v>0</v>
      </c>
      <c r="D21" s="430">
        <f t="shared" si="0"/>
        <v>0</v>
      </c>
      <c r="E21" s="424">
        <v>0</v>
      </c>
      <c r="F21" s="430">
        <f t="shared" si="1"/>
        <v>0</v>
      </c>
      <c r="G21" s="431"/>
      <c r="H21" s="430">
        <f t="shared" si="2"/>
        <v>0</v>
      </c>
      <c r="I21" s="431"/>
      <c r="J21" s="431">
        <v>0</v>
      </c>
      <c r="K21" s="430">
        <f t="shared" si="4"/>
        <v>0</v>
      </c>
      <c r="L21" s="431">
        <f t="shared" si="6"/>
        <v>0</v>
      </c>
      <c r="M21" s="427">
        <f>L21/L28*100</f>
        <v>0</v>
      </c>
      <c r="N21" s="402"/>
      <c r="O21" s="403"/>
    </row>
    <row r="22" spans="1:18">
      <c r="A22" s="565" t="s">
        <v>40</v>
      </c>
      <c r="B22" s="429" t="s">
        <v>41</v>
      </c>
      <c r="C22" s="424">
        <v>110267000</v>
      </c>
      <c r="D22" s="430">
        <f t="shared" si="0"/>
        <v>5.6826532894526629</v>
      </c>
      <c r="E22" s="424">
        <v>120000000</v>
      </c>
      <c r="F22" s="430">
        <f t="shared" si="1"/>
        <v>7.8776340838968029</v>
      </c>
      <c r="G22" s="424">
        <v>77669000</v>
      </c>
      <c r="H22" s="430">
        <f t="shared" si="2"/>
        <v>4.6399113238504555</v>
      </c>
      <c r="I22" s="431">
        <f t="shared" ref="I22" si="7">G22-E22</f>
        <v>-42331000</v>
      </c>
      <c r="J22" s="431">
        <v>77653696</v>
      </c>
      <c r="K22" s="430">
        <f t="shared" si="4"/>
        <v>4.6853266851225932</v>
      </c>
      <c r="L22" s="431">
        <f t="shared" si="6"/>
        <v>15304</v>
      </c>
      <c r="M22" s="427">
        <f>L22/L28*100</f>
        <v>9.2458768947208711E-2</v>
      </c>
      <c r="N22" s="402"/>
      <c r="O22" s="403"/>
    </row>
    <row r="23" spans="1:18">
      <c r="A23" s="566"/>
      <c r="B23" s="432" t="s">
        <v>60</v>
      </c>
      <c r="C23" s="433">
        <f>C21+C22</f>
        <v>110267000</v>
      </c>
      <c r="D23" s="433">
        <f t="shared" si="0"/>
        <v>5.6826532894526629</v>
      </c>
      <c r="E23" s="433">
        <f t="shared" ref="E23:J23" si="8">E21+E22</f>
        <v>120000000</v>
      </c>
      <c r="F23" s="433">
        <f t="shared" si="1"/>
        <v>7.8776340838968029</v>
      </c>
      <c r="G23" s="433">
        <f>G21+G22</f>
        <v>77669000</v>
      </c>
      <c r="H23" s="433">
        <f t="shared" si="2"/>
        <v>4.6399113238504555</v>
      </c>
      <c r="I23" s="433">
        <f t="shared" si="8"/>
        <v>-42331000</v>
      </c>
      <c r="J23" s="433">
        <f t="shared" si="8"/>
        <v>77653696</v>
      </c>
      <c r="K23" s="433">
        <f t="shared" si="4"/>
        <v>4.6853266851225932</v>
      </c>
      <c r="L23" s="433">
        <f t="shared" si="6"/>
        <v>15304</v>
      </c>
      <c r="M23" s="567">
        <f>J23/G23*100</f>
        <v>99.9802958709395</v>
      </c>
      <c r="N23" s="402"/>
      <c r="O23" s="403"/>
    </row>
    <row r="24" spans="1:18">
      <c r="A24" s="565" t="s">
        <v>38</v>
      </c>
      <c r="B24" s="429" t="s">
        <v>39</v>
      </c>
      <c r="C24" s="424">
        <v>0</v>
      </c>
      <c r="D24" s="435">
        <f t="shared" si="0"/>
        <v>0</v>
      </c>
      <c r="E24" s="424">
        <v>0</v>
      </c>
      <c r="F24" s="435">
        <f t="shared" si="1"/>
        <v>0</v>
      </c>
      <c r="G24" s="431">
        <v>0</v>
      </c>
      <c r="H24" s="435">
        <f t="shared" si="2"/>
        <v>0</v>
      </c>
      <c r="I24" s="431">
        <v>0</v>
      </c>
      <c r="J24" s="431">
        <v>0</v>
      </c>
      <c r="K24" s="435">
        <f t="shared" si="4"/>
        <v>0</v>
      </c>
      <c r="L24" s="431">
        <f t="shared" si="6"/>
        <v>0</v>
      </c>
      <c r="M24" s="568">
        <v>0</v>
      </c>
      <c r="N24" s="402"/>
      <c r="O24" s="403"/>
    </row>
    <row r="25" spans="1:18">
      <c r="A25" s="565" t="s">
        <v>40</v>
      </c>
      <c r="B25" s="429" t="s">
        <v>41</v>
      </c>
      <c r="C25" s="424">
        <v>0</v>
      </c>
      <c r="D25" s="435">
        <f t="shared" si="0"/>
        <v>0</v>
      </c>
      <c r="E25" s="424">
        <v>0</v>
      </c>
      <c r="F25" s="435">
        <f t="shared" si="1"/>
        <v>0</v>
      </c>
      <c r="G25" s="431">
        <v>0</v>
      </c>
      <c r="H25" s="435">
        <f t="shared" si="2"/>
        <v>0</v>
      </c>
      <c r="I25" s="431">
        <f t="shared" ref="I25" si="9">G25-E25</f>
        <v>0</v>
      </c>
      <c r="J25" s="431"/>
      <c r="K25" s="435">
        <f t="shared" si="4"/>
        <v>0</v>
      </c>
      <c r="L25" s="431">
        <f t="shared" si="6"/>
        <v>0</v>
      </c>
      <c r="M25" s="568">
        <v>0</v>
      </c>
      <c r="N25" s="402"/>
      <c r="O25" s="403"/>
    </row>
    <row r="26" spans="1:18">
      <c r="A26" s="569"/>
      <c r="B26" s="436" t="s">
        <v>61</v>
      </c>
      <c r="C26" s="437">
        <v>0</v>
      </c>
      <c r="D26" s="438">
        <f t="shared" si="0"/>
        <v>0</v>
      </c>
      <c r="E26" s="437">
        <v>0</v>
      </c>
      <c r="F26" s="438">
        <f t="shared" si="1"/>
        <v>0</v>
      </c>
      <c r="G26" s="439">
        <f>SUM(G24:G25)</f>
        <v>0</v>
      </c>
      <c r="H26" s="438">
        <f t="shared" si="2"/>
        <v>0</v>
      </c>
      <c r="I26" s="439">
        <f>SUM(I24:I25)</f>
        <v>0</v>
      </c>
      <c r="J26" s="439">
        <f>SUM(J24:J25)</f>
        <v>0</v>
      </c>
      <c r="K26" s="438">
        <f t="shared" si="4"/>
        <v>0</v>
      </c>
      <c r="L26" s="439">
        <f>SUM(L24:L25)</f>
        <v>0</v>
      </c>
      <c r="M26" s="570">
        <v>0</v>
      </c>
      <c r="N26" s="402"/>
      <c r="O26" s="403"/>
    </row>
    <row r="27" spans="1:18">
      <c r="A27" s="571"/>
      <c r="B27" s="440" t="s">
        <v>62</v>
      </c>
      <c r="C27" s="437">
        <f>C23</f>
        <v>110267000</v>
      </c>
      <c r="D27" s="437">
        <f t="shared" si="0"/>
        <v>5.6826532894526629</v>
      </c>
      <c r="E27" s="437">
        <f t="shared" ref="E27:M27" si="10">E23</f>
        <v>120000000</v>
      </c>
      <c r="F27" s="437">
        <f t="shared" si="1"/>
        <v>7.8776340838968029</v>
      </c>
      <c r="G27" s="437">
        <f t="shared" si="10"/>
        <v>77669000</v>
      </c>
      <c r="H27" s="437">
        <f t="shared" si="2"/>
        <v>4.6399113238504555</v>
      </c>
      <c r="I27" s="431">
        <f t="shared" ref="I27:I28" si="11">G27-E27</f>
        <v>-42331000</v>
      </c>
      <c r="J27" s="437">
        <v>77653696</v>
      </c>
      <c r="K27" s="437">
        <f t="shared" si="4"/>
        <v>4.6853266851225932</v>
      </c>
      <c r="L27" s="437">
        <f t="shared" si="10"/>
        <v>15304</v>
      </c>
      <c r="M27" s="572">
        <f t="shared" si="10"/>
        <v>99.9802958709395</v>
      </c>
      <c r="N27" s="402"/>
      <c r="O27" s="403"/>
    </row>
    <row r="28" spans="1:18">
      <c r="A28" s="573"/>
      <c r="B28" s="441" t="s">
        <v>63</v>
      </c>
      <c r="C28" s="433">
        <f>C20+C23</f>
        <v>1940414000</v>
      </c>
      <c r="D28" s="433">
        <f t="shared" si="0"/>
        <v>100</v>
      </c>
      <c r="E28" s="433">
        <f>E20+E23</f>
        <v>1523300000</v>
      </c>
      <c r="F28" s="433">
        <f t="shared" si="1"/>
        <v>100</v>
      </c>
      <c r="G28" s="433">
        <f t="shared" ref="G28:L28" si="12">G20+G27</f>
        <v>1673932853</v>
      </c>
      <c r="H28" s="433">
        <f t="shared" si="2"/>
        <v>100</v>
      </c>
      <c r="I28" s="433">
        <f t="shared" si="11"/>
        <v>150632853</v>
      </c>
      <c r="J28" s="433">
        <f t="shared" si="12"/>
        <v>1657380610.1199999</v>
      </c>
      <c r="K28" s="433">
        <f t="shared" si="4"/>
        <v>100</v>
      </c>
      <c r="L28" s="433">
        <f t="shared" si="12"/>
        <v>16552242.879999995</v>
      </c>
      <c r="M28" s="567">
        <f>J28/G28*100</f>
        <v>99.011176413060099</v>
      </c>
      <c r="N28" s="402"/>
      <c r="O28" s="403"/>
    </row>
    <row r="29" spans="1:18">
      <c r="A29" s="569"/>
      <c r="B29" s="436" t="s">
        <v>64</v>
      </c>
      <c r="C29" s="437">
        <v>0</v>
      </c>
      <c r="D29" s="437"/>
      <c r="E29" s="437"/>
      <c r="F29" s="438"/>
      <c r="G29" s="439"/>
      <c r="H29" s="439"/>
      <c r="I29" s="439"/>
      <c r="J29" s="439">
        <v>0</v>
      </c>
      <c r="K29" s="439"/>
      <c r="L29" s="439"/>
      <c r="M29" s="570"/>
    </row>
    <row r="30" spans="1:18">
      <c r="A30" s="569"/>
      <c r="B30" s="436" t="s">
        <v>65</v>
      </c>
      <c r="C30" s="437">
        <v>0</v>
      </c>
      <c r="D30" s="437"/>
      <c r="E30" s="437"/>
      <c r="F30" s="438"/>
      <c r="G30" s="439"/>
      <c r="H30" s="439"/>
      <c r="I30" s="439"/>
      <c r="J30" s="439">
        <v>0</v>
      </c>
      <c r="K30" s="439"/>
      <c r="L30" s="439"/>
      <c r="M30" s="570"/>
    </row>
    <row r="31" spans="1:18" ht="15.75" thickBot="1">
      <c r="A31" s="571"/>
      <c r="B31" s="440" t="s">
        <v>66</v>
      </c>
      <c r="C31" s="437">
        <v>0</v>
      </c>
      <c r="D31" s="437"/>
      <c r="E31" s="437"/>
      <c r="F31" s="438"/>
      <c r="G31" s="442"/>
      <c r="H31" s="442"/>
      <c r="I31" s="442"/>
      <c r="J31" s="442">
        <v>0</v>
      </c>
      <c r="K31" s="442"/>
      <c r="L31" s="442"/>
      <c r="M31" s="574"/>
    </row>
    <row r="32" spans="1:18" ht="15.75" thickTop="1">
      <c r="A32" s="608" t="s">
        <v>67</v>
      </c>
      <c r="B32" s="608"/>
      <c r="C32" s="405"/>
      <c r="D32" s="406"/>
      <c r="E32" s="405"/>
      <c r="F32" s="407"/>
      <c r="G32" s="408"/>
      <c r="H32" s="407"/>
      <c r="I32" s="409"/>
      <c r="J32" s="408"/>
      <c r="K32" s="407"/>
      <c r="L32" s="408"/>
      <c r="M32" s="575"/>
    </row>
    <row r="33" spans="1:18">
      <c r="A33" s="111" t="s">
        <v>23</v>
      </c>
      <c r="B33" s="423" t="s">
        <v>19</v>
      </c>
      <c r="C33" s="316"/>
      <c r="D33" s="410"/>
      <c r="E33" s="316"/>
      <c r="F33" s="399"/>
      <c r="G33" s="398"/>
      <c r="H33" s="399"/>
      <c r="I33" s="401"/>
      <c r="J33" s="398"/>
      <c r="K33" s="399"/>
      <c r="L33" s="398"/>
      <c r="M33" s="563"/>
    </row>
    <row r="34" spans="1:18">
      <c r="A34" s="565"/>
      <c r="B34" s="443" t="s">
        <v>68</v>
      </c>
      <c r="C34" s="437">
        <f>C36</f>
        <v>1830147000</v>
      </c>
      <c r="D34" s="437">
        <f>100*C34/C$54</f>
        <v>94.317346710547341</v>
      </c>
      <c r="E34" s="437">
        <f t="shared" ref="E34:L34" si="13">E36</f>
        <v>1403300000</v>
      </c>
      <c r="F34" s="437">
        <f>100*E34/E$54</f>
        <v>92.122365916103192</v>
      </c>
      <c r="G34" s="437">
        <f t="shared" si="13"/>
        <v>1596263853</v>
      </c>
      <c r="H34" s="437">
        <f>100*G34/G$54</f>
        <v>95.360088676149545</v>
      </c>
      <c r="I34" s="437">
        <f t="shared" si="13"/>
        <v>192963853</v>
      </c>
      <c r="J34" s="437">
        <f t="shared" si="13"/>
        <v>1579726914.1199999</v>
      </c>
      <c r="K34" s="437">
        <f>100*J34/J$54</f>
        <v>95.31467331487741</v>
      </c>
      <c r="L34" s="437">
        <f t="shared" si="13"/>
        <v>16536938.879999995</v>
      </c>
      <c r="M34" s="574">
        <f>J34/G34*100</f>
        <v>98.964022216695511</v>
      </c>
    </row>
    <row r="35" spans="1:18">
      <c r="A35" s="565" t="s">
        <v>69</v>
      </c>
      <c r="B35" s="444" t="s">
        <v>70</v>
      </c>
      <c r="C35" s="424"/>
      <c r="D35" s="424"/>
      <c r="E35" s="424"/>
      <c r="F35" s="435"/>
      <c r="G35" s="431"/>
      <c r="H35" s="431"/>
      <c r="I35" s="431"/>
      <c r="J35" s="431"/>
      <c r="K35" s="431"/>
      <c r="L35" s="431"/>
      <c r="M35" s="568"/>
    </row>
    <row r="36" spans="1:18" s="54" customFormat="1">
      <c r="A36" s="564" t="s">
        <v>95</v>
      </c>
      <c r="B36" s="445" t="s">
        <v>96</v>
      </c>
      <c r="C36" s="424">
        <f>C20</f>
        <v>1830147000</v>
      </c>
      <c r="D36" s="424">
        <f t="shared" ref="D36:D54" si="14">100*C36/C$54</f>
        <v>94.317346710547341</v>
      </c>
      <c r="E36" s="424">
        <f t="shared" ref="E36:G36" si="15">E20</f>
        <v>1403300000</v>
      </c>
      <c r="F36" s="424">
        <f t="shared" ref="F36:F54" si="16">100*E36/E$54</f>
        <v>92.122365916103192</v>
      </c>
      <c r="G36" s="424">
        <f t="shared" si="15"/>
        <v>1596263853</v>
      </c>
      <c r="H36" s="424">
        <f t="shared" ref="H36:H54" si="17">100*G36/G$54</f>
        <v>95.360088676149545</v>
      </c>
      <c r="I36" s="424">
        <f>I20</f>
        <v>192963853</v>
      </c>
      <c r="J36" s="424">
        <v>1579726914.1199999</v>
      </c>
      <c r="K36" s="424">
        <f t="shared" ref="K36:K54" si="18">100*J36/J$54</f>
        <v>95.31467331487741</v>
      </c>
      <c r="L36" s="424">
        <f>L20</f>
        <v>16536938.879999995</v>
      </c>
      <c r="M36" s="576">
        <f>J36/G36*100</f>
        <v>98.964022216695511</v>
      </c>
      <c r="O36" s="107"/>
      <c r="P36" s="107"/>
      <c r="Q36" s="107"/>
      <c r="R36" s="107"/>
    </row>
    <row r="37" spans="1:18" s="63" customFormat="1">
      <c r="A37" s="569"/>
      <c r="B37" s="443" t="s">
        <v>71</v>
      </c>
      <c r="C37" s="437">
        <v>110267000</v>
      </c>
      <c r="D37" s="437">
        <f t="shared" si="14"/>
        <v>5.6826532894526629</v>
      </c>
      <c r="E37" s="437">
        <f t="shared" ref="E37:L37" si="19">SUM(E39:E46)</f>
        <v>120000000</v>
      </c>
      <c r="F37" s="437">
        <f t="shared" si="16"/>
        <v>7.8776340838968029</v>
      </c>
      <c r="G37" s="437">
        <f t="shared" si="19"/>
        <v>77669000</v>
      </c>
      <c r="H37" s="437">
        <f t="shared" si="17"/>
        <v>4.6399113238504555</v>
      </c>
      <c r="I37" s="437">
        <f t="shared" si="19"/>
        <v>45481000</v>
      </c>
      <c r="J37" s="437">
        <f t="shared" si="19"/>
        <v>77653696</v>
      </c>
      <c r="K37" s="437">
        <f t="shared" si="18"/>
        <v>4.6853266851225932</v>
      </c>
      <c r="L37" s="437">
        <f t="shared" si="19"/>
        <v>15304</v>
      </c>
      <c r="M37" s="446">
        <f>J37/G37*100</f>
        <v>99.9802958709395</v>
      </c>
      <c r="O37" s="412"/>
      <c r="P37" s="412"/>
      <c r="Q37" s="412"/>
      <c r="R37" s="412"/>
    </row>
    <row r="38" spans="1:18" s="55" customFormat="1">
      <c r="A38" s="564" t="s">
        <v>69</v>
      </c>
      <c r="B38" s="445" t="s">
        <v>70</v>
      </c>
      <c r="C38" s="447"/>
      <c r="D38" s="447">
        <f t="shared" si="14"/>
        <v>0</v>
      </c>
      <c r="E38" s="447"/>
      <c r="F38" s="447">
        <f t="shared" si="16"/>
        <v>0</v>
      </c>
      <c r="G38" s="447"/>
      <c r="H38" s="447">
        <f t="shared" si="17"/>
        <v>0</v>
      </c>
      <c r="I38" s="447"/>
      <c r="J38" s="447"/>
      <c r="K38" s="447">
        <f t="shared" si="18"/>
        <v>0</v>
      </c>
      <c r="L38" s="447"/>
      <c r="M38" s="577"/>
      <c r="O38" s="404"/>
      <c r="P38" s="404"/>
      <c r="Q38" s="404"/>
      <c r="R38" s="404"/>
    </row>
    <row r="39" spans="1:18" ht="22.5">
      <c r="A39" s="578" t="s">
        <v>97</v>
      </c>
      <c r="B39" s="445" t="s">
        <v>98</v>
      </c>
      <c r="C39" s="431">
        <f>C37</f>
        <v>110267000</v>
      </c>
      <c r="D39" s="430">
        <f t="shared" si="14"/>
        <v>5.6826532894526629</v>
      </c>
      <c r="E39" s="424">
        <v>32188000</v>
      </c>
      <c r="F39" s="430">
        <f t="shared" si="16"/>
        <v>2.1130440491039191</v>
      </c>
      <c r="G39" s="431">
        <v>45188000</v>
      </c>
      <c r="H39" s="430">
        <f t="shared" si="17"/>
        <v>2.6995109104295714</v>
      </c>
      <c r="I39" s="424">
        <f t="shared" ref="I39:I44" si="20">G39-E39</f>
        <v>13000000</v>
      </c>
      <c r="J39" s="431">
        <v>45188000</v>
      </c>
      <c r="K39" s="430">
        <f t="shared" si="18"/>
        <v>2.7264708977576513</v>
      </c>
      <c r="L39" s="431">
        <f t="shared" ref="L39:L44" si="21">G39-J39</f>
        <v>0</v>
      </c>
      <c r="M39" s="446">
        <f t="shared" ref="M39:M46" si="22">J39/G39*100</f>
        <v>100</v>
      </c>
      <c r="N39" s="56"/>
    </row>
    <row r="40" spans="1:18" ht="22.5">
      <c r="A40" s="578" t="s">
        <v>99</v>
      </c>
      <c r="B40" s="445" t="s">
        <v>100</v>
      </c>
      <c r="C40" s="431"/>
      <c r="D40" s="430">
        <f t="shared" si="14"/>
        <v>0</v>
      </c>
      <c r="E40" s="424"/>
      <c r="F40" s="430">
        <f t="shared" si="16"/>
        <v>0</v>
      </c>
      <c r="G40" s="431">
        <v>357250</v>
      </c>
      <c r="H40" s="430">
        <f t="shared" si="17"/>
        <v>2.1341955225966283E-2</v>
      </c>
      <c r="I40" s="424">
        <f t="shared" si="20"/>
        <v>357250</v>
      </c>
      <c r="J40" s="431">
        <v>357244</v>
      </c>
      <c r="K40" s="430">
        <f t="shared" si="18"/>
        <v>2.155473509335519E-2</v>
      </c>
      <c r="L40" s="431">
        <f t="shared" si="21"/>
        <v>6</v>
      </c>
      <c r="M40" s="446">
        <f t="shared" si="22"/>
        <v>99.998320503848845</v>
      </c>
      <c r="N40" s="56"/>
    </row>
    <row r="41" spans="1:18">
      <c r="A41" s="578" t="s">
        <v>101</v>
      </c>
      <c r="B41" s="445" t="s">
        <v>102</v>
      </c>
      <c r="C41" s="431"/>
      <c r="D41" s="430">
        <f t="shared" si="14"/>
        <v>0</v>
      </c>
      <c r="E41" s="424"/>
      <c r="F41" s="430">
        <f t="shared" si="16"/>
        <v>0</v>
      </c>
      <c r="G41" s="431">
        <v>140400</v>
      </c>
      <c r="H41" s="430">
        <f t="shared" si="17"/>
        <v>8.3874332084693248E-3</v>
      </c>
      <c r="I41" s="424">
        <f t="shared" si="20"/>
        <v>140400</v>
      </c>
      <c r="J41" s="431">
        <v>140400</v>
      </c>
      <c r="K41" s="430">
        <f t="shared" si="18"/>
        <v>8.4711984165082386E-3</v>
      </c>
      <c r="L41" s="431">
        <f t="shared" si="21"/>
        <v>0</v>
      </c>
      <c r="M41" s="446">
        <f t="shared" si="22"/>
        <v>100</v>
      </c>
      <c r="N41" s="56"/>
    </row>
    <row r="42" spans="1:18">
      <c r="A42" s="578" t="s">
        <v>103</v>
      </c>
      <c r="B42" s="445" t="s">
        <v>104</v>
      </c>
      <c r="C42" s="431"/>
      <c r="D42" s="430">
        <f t="shared" si="14"/>
        <v>0</v>
      </c>
      <c r="E42" s="424"/>
      <c r="F42" s="430">
        <f t="shared" si="16"/>
        <v>0</v>
      </c>
      <c r="G42" s="431">
        <v>600000</v>
      </c>
      <c r="H42" s="430">
        <f t="shared" si="17"/>
        <v>3.5843731660125319E-2</v>
      </c>
      <c r="I42" s="424">
        <f t="shared" si="20"/>
        <v>600000</v>
      </c>
      <c r="J42" s="431">
        <v>600000</v>
      </c>
      <c r="K42" s="430">
        <f t="shared" si="18"/>
        <v>3.6201702634650591E-2</v>
      </c>
      <c r="L42" s="431">
        <f t="shared" si="21"/>
        <v>0</v>
      </c>
      <c r="M42" s="446">
        <f t="shared" si="22"/>
        <v>100</v>
      </c>
      <c r="N42" s="56"/>
    </row>
    <row r="43" spans="1:18">
      <c r="A43" s="578" t="s">
        <v>105</v>
      </c>
      <c r="B43" s="445" t="s">
        <v>106</v>
      </c>
      <c r="C43" s="431"/>
      <c r="D43" s="430">
        <f t="shared" si="14"/>
        <v>0</v>
      </c>
      <c r="E43" s="437"/>
      <c r="F43" s="430">
        <f t="shared" si="16"/>
        <v>0</v>
      </c>
      <c r="G43" s="431">
        <v>31382750</v>
      </c>
      <c r="H43" s="430">
        <f t="shared" si="17"/>
        <v>1.8747914495946632</v>
      </c>
      <c r="I43" s="424">
        <f t="shared" si="20"/>
        <v>31382750</v>
      </c>
      <c r="J43" s="431">
        <v>31368052</v>
      </c>
      <c r="K43" s="430">
        <f t="shared" si="18"/>
        <v>1.8926281512204277</v>
      </c>
      <c r="L43" s="431">
        <f t="shared" si="21"/>
        <v>14698</v>
      </c>
      <c r="M43" s="446">
        <f t="shared" si="22"/>
        <v>99.953165353578001</v>
      </c>
      <c r="N43" s="56"/>
    </row>
    <row r="44" spans="1:18">
      <c r="A44" s="578" t="s">
        <v>107</v>
      </c>
      <c r="B44" s="445" t="s">
        <v>108</v>
      </c>
      <c r="C44" s="431"/>
      <c r="D44" s="430">
        <f t="shared" si="14"/>
        <v>0</v>
      </c>
      <c r="E44" s="424"/>
      <c r="F44" s="430">
        <f t="shared" si="16"/>
        <v>0</v>
      </c>
      <c r="G44" s="431">
        <v>600</v>
      </c>
      <c r="H44" s="430">
        <f t="shared" si="17"/>
        <v>3.5843731660125317E-5</v>
      </c>
      <c r="I44" s="424">
        <f t="shared" si="20"/>
        <v>600</v>
      </c>
      <c r="J44" s="431">
        <v>0</v>
      </c>
      <c r="K44" s="430">
        <f t="shared" si="18"/>
        <v>0</v>
      </c>
      <c r="L44" s="431">
        <f t="shared" si="21"/>
        <v>600</v>
      </c>
      <c r="M44" s="446">
        <f t="shared" si="22"/>
        <v>0</v>
      </c>
      <c r="N44" s="56"/>
      <c r="O44" s="413"/>
    </row>
    <row r="45" spans="1:18">
      <c r="A45" s="564" t="s">
        <v>109</v>
      </c>
      <c r="B45" s="445" t="s">
        <v>110</v>
      </c>
      <c r="C45" s="431"/>
      <c r="D45" s="430">
        <f t="shared" si="14"/>
        <v>0</v>
      </c>
      <c r="E45" s="424">
        <v>18000000</v>
      </c>
      <c r="F45" s="430">
        <f t="shared" si="16"/>
        <v>1.1816451125845204</v>
      </c>
      <c r="G45" s="431"/>
      <c r="H45" s="430">
        <f t="shared" si="17"/>
        <v>0</v>
      </c>
      <c r="I45" s="431"/>
      <c r="J45" s="431"/>
      <c r="K45" s="430">
        <f t="shared" si="18"/>
        <v>0</v>
      </c>
      <c r="L45" s="431"/>
      <c r="M45" s="446" t="e">
        <f t="shared" si="22"/>
        <v>#DIV/0!</v>
      </c>
    </row>
    <row r="46" spans="1:18">
      <c r="A46" s="564" t="s">
        <v>111</v>
      </c>
      <c r="B46" s="445" t="s">
        <v>112</v>
      </c>
      <c r="C46" s="431">
        <v>0</v>
      </c>
      <c r="D46" s="430">
        <f t="shared" si="14"/>
        <v>0</v>
      </c>
      <c r="E46" s="424">
        <v>69812000</v>
      </c>
      <c r="F46" s="430">
        <f t="shared" si="16"/>
        <v>4.5829449222083634</v>
      </c>
      <c r="G46" s="431"/>
      <c r="H46" s="430">
        <f t="shared" si="17"/>
        <v>0</v>
      </c>
      <c r="I46" s="431"/>
      <c r="J46" s="431"/>
      <c r="K46" s="430">
        <f t="shared" si="18"/>
        <v>0</v>
      </c>
      <c r="L46" s="431"/>
      <c r="M46" s="446" t="e">
        <f t="shared" si="22"/>
        <v>#DIV/0!</v>
      </c>
    </row>
    <row r="47" spans="1:18">
      <c r="A47" s="565"/>
      <c r="B47" s="448" t="s">
        <v>60</v>
      </c>
      <c r="C47" s="437">
        <f>C37</f>
        <v>110267000</v>
      </c>
      <c r="D47" s="437">
        <f t="shared" si="14"/>
        <v>5.6826532894526629</v>
      </c>
      <c r="E47" s="437">
        <f t="shared" ref="E47:M47" si="23">E37</f>
        <v>120000000</v>
      </c>
      <c r="F47" s="437">
        <f t="shared" si="16"/>
        <v>7.8776340838968029</v>
      </c>
      <c r="G47" s="437">
        <f t="shared" si="23"/>
        <v>77669000</v>
      </c>
      <c r="H47" s="437">
        <f t="shared" si="17"/>
        <v>4.6399113238504555</v>
      </c>
      <c r="I47" s="437">
        <f>I37</f>
        <v>45481000</v>
      </c>
      <c r="J47" s="437">
        <f t="shared" si="23"/>
        <v>77653696</v>
      </c>
      <c r="K47" s="437">
        <f t="shared" si="18"/>
        <v>4.6853266851225932</v>
      </c>
      <c r="L47" s="437">
        <f t="shared" si="23"/>
        <v>15304</v>
      </c>
      <c r="M47" s="572">
        <f t="shared" si="23"/>
        <v>99.9802958709395</v>
      </c>
    </row>
    <row r="48" spans="1:18">
      <c r="A48" s="565" t="s">
        <v>69</v>
      </c>
      <c r="B48" s="444" t="s">
        <v>70</v>
      </c>
      <c r="C48" s="424"/>
      <c r="D48" s="424">
        <f t="shared" si="14"/>
        <v>0</v>
      </c>
      <c r="E48" s="424"/>
      <c r="F48" s="431">
        <f t="shared" si="16"/>
        <v>0</v>
      </c>
      <c r="G48" s="431"/>
      <c r="H48" s="431">
        <f t="shared" si="17"/>
        <v>0</v>
      </c>
      <c r="I48" s="431"/>
      <c r="J48" s="431"/>
      <c r="K48" s="431">
        <f t="shared" si="18"/>
        <v>0</v>
      </c>
      <c r="L48" s="431"/>
      <c r="M48" s="568"/>
    </row>
    <row r="49" spans="1:13">
      <c r="A49" s="565" t="s">
        <v>593</v>
      </c>
      <c r="B49" s="444" t="s">
        <v>594</v>
      </c>
      <c r="C49" s="424">
        <v>0</v>
      </c>
      <c r="D49" s="424">
        <f t="shared" si="14"/>
        <v>0</v>
      </c>
      <c r="E49" s="424">
        <v>0</v>
      </c>
      <c r="F49" s="424">
        <f t="shared" si="16"/>
        <v>0</v>
      </c>
      <c r="G49" s="424">
        <v>0</v>
      </c>
      <c r="H49" s="424">
        <f t="shared" si="17"/>
        <v>0</v>
      </c>
      <c r="I49" s="424">
        <v>0</v>
      </c>
      <c r="J49" s="424">
        <v>0</v>
      </c>
      <c r="K49" s="424">
        <f t="shared" si="18"/>
        <v>0</v>
      </c>
      <c r="L49" s="424">
        <v>0</v>
      </c>
      <c r="M49" s="446" t="e">
        <f>J48/G48*100</f>
        <v>#DIV/0!</v>
      </c>
    </row>
    <row r="50" spans="1:13">
      <c r="A50" s="565"/>
      <c r="B50" s="448" t="s">
        <v>61</v>
      </c>
      <c r="C50" s="437">
        <v>0</v>
      </c>
      <c r="D50" s="437">
        <f t="shared" si="14"/>
        <v>0</v>
      </c>
      <c r="E50" s="437">
        <v>0</v>
      </c>
      <c r="F50" s="437">
        <f t="shared" si="16"/>
        <v>0</v>
      </c>
      <c r="G50" s="437">
        <v>0</v>
      </c>
      <c r="H50" s="437">
        <f t="shared" si="17"/>
        <v>0</v>
      </c>
      <c r="I50" s="437">
        <v>0</v>
      </c>
      <c r="J50" s="437">
        <v>0</v>
      </c>
      <c r="K50" s="437">
        <f t="shared" si="18"/>
        <v>0</v>
      </c>
      <c r="L50" s="424">
        <v>0</v>
      </c>
      <c r="M50" s="446" t="e">
        <f t="shared" ref="M50:M53" si="24">J49/G49*100</f>
        <v>#DIV/0!</v>
      </c>
    </row>
    <row r="51" spans="1:13">
      <c r="A51" s="565"/>
      <c r="B51" s="443" t="s">
        <v>73</v>
      </c>
      <c r="C51" s="442">
        <v>0</v>
      </c>
      <c r="D51" s="442">
        <f t="shared" si="14"/>
        <v>0</v>
      </c>
      <c r="E51" s="442">
        <v>0</v>
      </c>
      <c r="F51" s="442">
        <f t="shared" si="16"/>
        <v>0</v>
      </c>
      <c r="G51" s="442">
        <v>0</v>
      </c>
      <c r="H51" s="442">
        <f t="shared" si="17"/>
        <v>0</v>
      </c>
      <c r="I51" s="442">
        <v>0</v>
      </c>
      <c r="J51" s="442">
        <v>0</v>
      </c>
      <c r="K51" s="442">
        <f t="shared" si="18"/>
        <v>0</v>
      </c>
      <c r="L51" s="424">
        <v>0</v>
      </c>
      <c r="M51" s="446" t="e">
        <f t="shared" si="24"/>
        <v>#DIV/0!</v>
      </c>
    </row>
    <row r="52" spans="1:13">
      <c r="A52" s="565"/>
      <c r="B52" s="443" t="s">
        <v>74</v>
      </c>
      <c r="C52" s="442">
        <v>0</v>
      </c>
      <c r="D52" s="442">
        <f t="shared" si="14"/>
        <v>0</v>
      </c>
      <c r="E52" s="442">
        <v>0</v>
      </c>
      <c r="F52" s="442">
        <f t="shared" si="16"/>
        <v>0</v>
      </c>
      <c r="G52" s="442">
        <v>0</v>
      </c>
      <c r="H52" s="442">
        <f t="shared" si="17"/>
        <v>0</v>
      </c>
      <c r="I52" s="442">
        <v>0</v>
      </c>
      <c r="J52" s="442">
        <v>0</v>
      </c>
      <c r="K52" s="442">
        <f t="shared" si="18"/>
        <v>0</v>
      </c>
      <c r="L52" s="424">
        <v>0</v>
      </c>
      <c r="M52" s="446" t="e">
        <f t="shared" si="24"/>
        <v>#DIV/0!</v>
      </c>
    </row>
    <row r="53" spans="1:13">
      <c r="A53" s="565"/>
      <c r="B53" s="443" t="s">
        <v>75</v>
      </c>
      <c r="C53" s="442">
        <v>0</v>
      </c>
      <c r="D53" s="442">
        <f t="shared" si="14"/>
        <v>0</v>
      </c>
      <c r="E53" s="442">
        <v>0</v>
      </c>
      <c r="F53" s="442">
        <f t="shared" si="16"/>
        <v>0</v>
      </c>
      <c r="G53" s="442">
        <v>0</v>
      </c>
      <c r="H53" s="442">
        <f t="shared" si="17"/>
        <v>0</v>
      </c>
      <c r="I53" s="442">
        <v>0</v>
      </c>
      <c r="J53" s="442">
        <v>0</v>
      </c>
      <c r="K53" s="442">
        <f t="shared" si="18"/>
        <v>0</v>
      </c>
      <c r="L53" s="424">
        <v>0</v>
      </c>
      <c r="M53" s="446" t="e">
        <f t="shared" si="24"/>
        <v>#DIV/0!</v>
      </c>
    </row>
    <row r="54" spans="1:13" ht="18" customHeight="1" thickBot="1">
      <c r="A54" s="579"/>
      <c r="B54" s="580" t="s">
        <v>66</v>
      </c>
      <c r="C54" s="581">
        <f>C28</f>
        <v>1940414000</v>
      </c>
      <c r="D54" s="581">
        <f t="shared" si="14"/>
        <v>100</v>
      </c>
      <c r="E54" s="581">
        <f t="shared" ref="E54:M54" si="25">E28</f>
        <v>1523300000</v>
      </c>
      <c r="F54" s="581">
        <f t="shared" si="16"/>
        <v>100</v>
      </c>
      <c r="G54" s="581">
        <f t="shared" si="25"/>
        <v>1673932853</v>
      </c>
      <c r="H54" s="581">
        <f t="shared" si="17"/>
        <v>100</v>
      </c>
      <c r="I54" s="581">
        <f>I28</f>
        <v>150632853</v>
      </c>
      <c r="J54" s="581">
        <f>J28</f>
        <v>1657380610.1199999</v>
      </c>
      <c r="K54" s="581">
        <f t="shared" si="18"/>
        <v>100</v>
      </c>
      <c r="L54" s="581">
        <f t="shared" si="25"/>
        <v>16552242.879999995</v>
      </c>
      <c r="M54" s="582">
        <f t="shared" si="25"/>
        <v>99.011176413060099</v>
      </c>
    </row>
    <row r="55" spans="1:13" ht="15.75" thickTop="1">
      <c r="A55" s="609"/>
      <c r="B55" s="609"/>
      <c r="C55" s="609"/>
      <c r="D55" s="609"/>
      <c r="E55" s="609"/>
      <c r="F55" s="609"/>
      <c r="G55" s="609"/>
      <c r="H55" s="609"/>
      <c r="I55" s="609"/>
      <c r="J55" s="609"/>
      <c r="K55" s="609"/>
      <c r="L55" s="609"/>
      <c r="M55" s="609"/>
    </row>
    <row r="56" spans="1:13" ht="12" customHeight="1">
      <c r="A56" s="414"/>
      <c r="B56" s="415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</row>
  </sheetData>
  <mergeCells count="20">
    <mergeCell ref="A1:M1"/>
    <mergeCell ref="A2:M2"/>
    <mergeCell ref="A3:M3"/>
    <mergeCell ref="A4:A5"/>
    <mergeCell ref="B4:D5"/>
    <mergeCell ref="E4:F5"/>
    <mergeCell ref="G4:M5"/>
    <mergeCell ref="A11:B11"/>
    <mergeCell ref="A32:B32"/>
    <mergeCell ref="A55:M55"/>
    <mergeCell ref="B6:D6"/>
    <mergeCell ref="E6:F6"/>
    <mergeCell ref="G6:M6"/>
    <mergeCell ref="A7:B10"/>
    <mergeCell ref="C7:M7"/>
    <mergeCell ref="E8:F8"/>
    <mergeCell ref="G8:H8"/>
    <mergeCell ref="J8:K8"/>
    <mergeCell ref="L8:L9"/>
    <mergeCell ref="M8:M9"/>
  </mergeCells>
  <pageMargins left="0.17" right="0.17" top="0.17" bottom="0.17" header="0.17" footer="0.17"/>
  <pageSetup scale="55" fitToHeight="0" orientation="landscape" r:id="rId1"/>
  <colBreaks count="1" manualBreakCount="1"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121"/>
  <sheetViews>
    <sheetView topLeftCell="B1" zoomScale="90" zoomScaleNormal="90" workbookViewId="0">
      <selection activeCell="B1" sqref="B1:N2"/>
    </sheetView>
  </sheetViews>
  <sheetFormatPr defaultRowHeight="15"/>
  <cols>
    <col min="1" max="1" width="3.42578125" hidden="1" customWidth="1"/>
    <col min="2" max="2" width="10.140625" style="282" customWidth="1"/>
    <col min="3" max="3" width="44.28515625" style="282" customWidth="1"/>
    <col min="4" max="4" width="18.28515625" style="282" customWidth="1"/>
    <col min="5" max="5" width="10.28515625" style="282" customWidth="1"/>
    <col min="6" max="6" width="22.28515625" style="282" customWidth="1"/>
    <col min="7" max="7" width="13.28515625" style="282" customWidth="1"/>
    <col min="8" max="8" width="19.85546875" style="282" customWidth="1"/>
    <col min="9" max="9" width="10.42578125" style="282" customWidth="1"/>
    <col min="10" max="10" width="18.5703125" style="282" customWidth="1"/>
    <col min="11" max="11" width="19.28515625" style="283" customWidth="1"/>
    <col min="12" max="12" width="10.28515625" style="282" customWidth="1"/>
    <col min="13" max="13" width="18" style="282" customWidth="1"/>
    <col min="14" max="14" width="8.140625" style="49" customWidth="1"/>
    <col min="15" max="15" width="9.140625" style="49"/>
  </cols>
  <sheetData>
    <row r="1" spans="1:14">
      <c r="A1" s="2"/>
      <c r="B1" s="697" t="s">
        <v>50</v>
      </c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</row>
    <row r="2" spans="1:14">
      <c r="A2" s="2"/>
      <c r="B2" s="749" t="s">
        <v>92</v>
      </c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</row>
    <row r="3" spans="1:14" ht="15.75" thickBot="1">
      <c r="A3" s="2"/>
      <c r="B3" s="639" t="s">
        <v>0</v>
      </c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</row>
    <row r="4" spans="1:14" ht="9" customHeight="1">
      <c r="A4" s="115"/>
      <c r="B4" s="625" t="s">
        <v>51</v>
      </c>
      <c r="C4" s="627" t="s">
        <v>93</v>
      </c>
      <c r="D4" s="627"/>
      <c r="E4" s="627"/>
      <c r="F4" s="629" t="s">
        <v>1</v>
      </c>
      <c r="G4" s="629"/>
      <c r="H4" s="627" t="s">
        <v>113</v>
      </c>
      <c r="I4" s="627"/>
      <c r="J4" s="627"/>
      <c r="K4" s="627"/>
      <c r="L4" s="627"/>
      <c r="M4" s="627"/>
      <c r="N4" s="631"/>
    </row>
    <row r="5" spans="1:14" ht="9" customHeight="1">
      <c r="A5" s="2"/>
      <c r="B5" s="626"/>
      <c r="C5" s="628"/>
      <c r="D5" s="628"/>
      <c r="E5" s="628"/>
      <c r="F5" s="630"/>
      <c r="G5" s="630"/>
      <c r="H5" s="628"/>
      <c r="I5" s="628"/>
      <c r="J5" s="628"/>
      <c r="K5" s="628"/>
      <c r="L5" s="628"/>
      <c r="M5" s="628"/>
      <c r="N5" s="632"/>
    </row>
    <row r="6" spans="1:14">
      <c r="A6" s="2"/>
      <c r="B6" s="258" t="s">
        <v>52</v>
      </c>
      <c r="C6" s="640" t="s">
        <v>81</v>
      </c>
      <c r="D6" s="640"/>
      <c r="E6" s="640"/>
      <c r="F6" s="641" t="s">
        <v>53</v>
      </c>
      <c r="G6" s="641"/>
      <c r="H6" s="640" t="s">
        <v>80</v>
      </c>
      <c r="I6" s="640"/>
      <c r="J6" s="640"/>
      <c r="K6" s="640"/>
      <c r="L6" s="640"/>
      <c r="M6" s="640"/>
      <c r="N6" s="642"/>
    </row>
    <row r="7" spans="1:14">
      <c r="A7" s="2"/>
      <c r="B7" s="643" t="s">
        <v>2</v>
      </c>
      <c r="C7" s="644"/>
      <c r="D7" s="649" t="s">
        <v>54</v>
      </c>
      <c r="E7" s="650"/>
      <c r="F7" s="650"/>
      <c r="G7" s="650"/>
      <c r="H7" s="650"/>
      <c r="I7" s="650"/>
      <c r="J7" s="650"/>
      <c r="K7" s="650"/>
      <c r="L7" s="650"/>
      <c r="M7" s="650"/>
      <c r="N7" s="651"/>
    </row>
    <row r="8" spans="1:14" ht="16.5" customHeight="1">
      <c r="A8" s="2"/>
      <c r="B8" s="645"/>
      <c r="C8" s="646"/>
      <c r="D8" s="30" t="s">
        <v>55</v>
      </c>
      <c r="E8" s="31">
        <v>2024</v>
      </c>
      <c r="F8" s="652" t="s">
        <v>3</v>
      </c>
      <c r="G8" s="653"/>
      <c r="H8" s="652" t="s">
        <v>3</v>
      </c>
      <c r="I8" s="653"/>
      <c r="J8" s="112" t="s">
        <v>3</v>
      </c>
      <c r="K8" s="652" t="s">
        <v>3</v>
      </c>
      <c r="L8" s="653"/>
      <c r="M8" s="654" t="s">
        <v>56</v>
      </c>
      <c r="N8" s="656" t="s">
        <v>4</v>
      </c>
    </row>
    <row r="9" spans="1:14" ht="40.5" customHeight="1">
      <c r="A9" s="2"/>
      <c r="B9" s="645"/>
      <c r="C9" s="646"/>
      <c r="D9" s="3" t="s">
        <v>57</v>
      </c>
      <c r="E9" s="4" t="s">
        <v>5</v>
      </c>
      <c r="F9" s="5" t="s">
        <v>78</v>
      </c>
      <c r="G9" s="6" t="s">
        <v>5</v>
      </c>
      <c r="H9" s="5" t="s">
        <v>79</v>
      </c>
      <c r="I9" s="6" t="s">
        <v>5</v>
      </c>
      <c r="J9" s="7" t="s">
        <v>58</v>
      </c>
      <c r="K9" s="500" t="s">
        <v>6</v>
      </c>
      <c r="L9" s="6" t="s">
        <v>5</v>
      </c>
      <c r="M9" s="655"/>
      <c r="N9" s="657"/>
    </row>
    <row r="10" spans="1:14" ht="15.75" thickBot="1">
      <c r="A10" s="2"/>
      <c r="B10" s="647"/>
      <c r="C10" s="648"/>
      <c r="D10" s="8" t="s">
        <v>7</v>
      </c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J10" s="8" t="s">
        <v>13</v>
      </c>
      <c r="K10" s="501" t="s">
        <v>14</v>
      </c>
      <c r="L10" s="8" t="s">
        <v>15</v>
      </c>
      <c r="M10" s="8" t="s">
        <v>16</v>
      </c>
      <c r="N10" s="259" t="s">
        <v>17</v>
      </c>
    </row>
    <row r="11" spans="1:14" ht="15.75" thickTop="1">
      <c r="A11" s="2"/>
      <c r="B11" s="633" t="s">
        <v>22</v>
      </c>
      <c r="C11" s="634"/>
      <c r="D11" s="260"/>
      <c r="E11" s="48"/>
      <c r="F11" s="260"/>
      <c r="G11" s="48"/>
      <c r="H11" s="260"/>
      <c r="I11" s="48"/>
      <c r="J11" s="261"/>
      <c r="K11" s="262"/>
      <c r="L11" s="48"/>
      <c r="M11" s="260"/>
      <c r="N11" s="263"/>
    </row>
    <row r="12" spans="1:14" ht="18">
      <c r="A12" s="2"/>
      <c r="B12" s="264" t="s">
        <v>18</v>
      </c>
      <c r="C12" s="265" t="s">
        <v>19</v>
      </c>
      <c r="D12" s="260"/>
      <c r="E12" s="48"/>
      <c r="F12" s="260"/>
      <c r="G12" s="48"/>
      <c r="H12" s="260"/>
      <c r="I12" s="48"/>
      <c r="J12" s="266"/>
      <c r="K12" s="506"/>
      <c r="L12" s="48"/>
      <c r="M12" s="260"/>
      <c r="N12" s="263"/>
    </row>
    <row r="13" spans="1:14">
      <c r="A13" s="2"/>
      <c r="B13" s="267" t="s">
        <v>24</v>
      </c>
      <c r="C13" s="32" t="s">
        <v>25</v>
      </c>
      <c r="D13" s="16">
        <v>3590420677</v>
      </c>
      <c r="E13" s="58">
        <f>D13/D20*100</f>
        <v>49.422742233302316</v>
      </c>
      <c r="F13" s="17">
        <v>3869168000</v>
      </c>
      <c r="G13" s="58">
        <f>F13/F20*100</f>
        <v>51.919404830052848</v>
      </c>
      <c r="H13" s="17">
        <v>4861643950</v>
      </c>
      <c r="I13" s="58">
        <f>H13/H20*100</f>
        <v>52.625817258003885</v>
      </c>
      <c r="J13" s="17">
        <f>H13-F13</f>
        <v>992475950</v>
      </c>
      <c r="K13" s="505">
        <v>4851623432</v>
      </c>
      <c r="L13" s="58">
        <f>K13/K20*100</f>
        <v>52.994378810392661</v>
      </c>
      <c r="M13" s="17">
        <f>H13-K13</f>
        <v>10020518</v>
      </c>
      <c r="N13" s="269">
        <f>K13/H13*100</f>
        <v>99.793886222375463</v>
      </c>
    </row>
    <row r="14" spans="1:14">
      <c r="A14" s="2"/>
      <c r="B14" s="267" t="s">
        <v>26</v>
      </c>
      <c r="C14" s="32" t="s">
        <v>27</v>
      </c>
      <c r="D14" s="16">
        <v>608428184</v>
      </c>
      <c r="E14" s="58">
        <f>D14/D20*100</f>
        <v>8.3751159015810863</v>
      </c>
      <c r="F14" s="17">
        <v>680000000</v>
      </c>
      <c r="G14" s="58">
        <f>F14/F20*100</f>
        <v>9.1247511827958725</v>
      </c>
      <c r="H14" s="17">
        <v>787160000</v>
      </c>
      <c r="I14" s="58">
        <f>H14/H20*100</f>
        <v>8.5207676125295713</v>
      </c>
      <c r="J14" s="17">
        <f t="shared" ref="J14:J19" si="0">H14-F14</f>
        <v>107160000</v>
      </c>
      <c r="K14" s="505">
        <v>784786628</v>
      </c>
      <c r="L14" s="58">
        <f>K14/K20*100</f>
        <v>8.5722398765021683</v>
      </c>
      <c r="M14" s="17">
        <f t="shared" ref="M14:M25" si="1">H14-K14</f>
        <v>2373372</v>
      </c>
      <c r="N14" s="269">
        <f t="shared" ref="N14:N31" si="2">K14/H14*100</f>
        <v>99.698489252502668</v>
      </c>
    </row>
    <row r="15" spans="1:14">
      <c r="A15" s="2"/>
      <c r="B15" s="267" t="s">
        <v>28</v>
      </c>
      <c r="C15" s="32" t="s">
        <v>29</v>
      </c>
      <c r="D15" s="16">
        <v>2994541733.5999999</v>
      </c>
      <c r="E15" s="58">
        <f>D15/D20*100</f>
        <v>41.220368731343243</v>
      </c>
      <c r="F15" s="17">
        <v>2863090000</v>
      </c>
      <c r="G15" s="58">
        <f>F15/F20*100</f>
        <v>38.419093917575047</v>
      </c>
      <c r="H15" s="17">
        <v>3523090000</v>
      </c>
      <c r="I15" s="58">
        <f>H15/H20*100</f>
        <v>38.136377824110482</v>
      </c>
      <c r="J15" s="17">
        <f t="shared" si="0"/>
        <v>660000000</v>
      </c>
      <c r="K15" s="505">
        <v>3456295451.04</v>
      </c>
      <c r="L15" s="58">
        <f>K15/K20*100</f>
        <v>37.753183646725105</v>
      </c>
      <c r="M15" s="17">
        <f t="shared" si="1"/>
        <v>66794548.960000038</v>
      </c>
      <c r="N15" s="269">
        <f t="shared" si="2"/>
        <v>98.104091892060666</v>
      </c>
    </row>
    <row r="16" spans="1:14">
      <c r="A16" s="2"/>
      <c r="B16" s="267" t="s">
        <v>30</v>
      </c>
      <c r="C16" s="32" t="s">
        <v>31</v>
      </c>
      <c r="D16" s="16">
        <v>0</v>
      </c>
      <c r="E16" s="60">
        <f>D16/D20*100</f>
        <v>0</v>
      </c>
      <c r="F16" s="17">
        <v>0</v>
      </c>
      <c r="G16" s="60">
        <f>F16/F20*100</f>
        <v>0</v>
      </c>
      <c r="H16" s="17">
        <v>0</v>
      </c>
      <c r="I16" s="60">
        <f>H16/H20*100</f>
        <v>0</v>
      </c>
      <c r="J16" s="17">
        <f t="shared" si="0"/>
        <v>0</v>
      </c>
      <c r="K16" s="268"/>
      <c r="L16" s="60">
        <f>K16/K20*100</f>
        <v>0</v>
      </c>
      <c r="M16" s="17">
        <f t="shared" si="1"/>
        <v>0</v>
      </c>
      <c r="N16" s="269"/>
    </row>
    <row r="17" spans="1:14">
      <c r="A17" s="2"/>
      <c r="B17" s="267" t="s">
        <v>32</v>
      </c>
      <c r="C17" s="32" t="s">
        <v>33</v>
      </c>
      <c r="D17" s="16">
        <v>0</v>
      </c>
      <c r="E17" s="60">
        <f>D17/D20*100</f>
        <v>0</v>
      </c>
      <c r="F17" s="17">
        <v>0</v>
      </c>
      <c r="G17" s="60">
        <f>F17/F20*100</f>
        <v>0</v>
      </c>
      <c r="H17" s="17">
        <v>0</v>
      </c>
      <c r="I17" s="60">
        <f>H17/H20*100</f>
        <v>0</v>
      </c>
      <c r="J17" s="17">
        <f t="shared" si="0"/>
        <v>0</v>
      </c>
      <c r="K17" s="268"/>
      <c r="L17" s="60">
        <f>K17/K20*100</f>
        <v>0</v>
      </c>
      <c r="M17" s="17">
        <f t="shared" si="1"/>
        <v>0</v>
      </c>
      <c r="N17" s="269"/>
    </row>
    <row r="18" spans="1:14">
      <c r="A18" s="2"/>
      <c r="B18" s="267" t="s">
        <v>34</v>
      </c>
      <c r="C18" s="32" t="s">
        <v>35</v>
      </c>
      <c r="D18" s="460">
        <v>0</v>
      </c>
      <c r="E18" s="454">
        <f>D18/D20*100</f>
        <v>0</v>
      </c>
      <c r="F18" s="275">
        <v>0</v>
      </c>
      <c r="G18" s="454">
        <f>F18/F20*100</f>
        <v>0</v>
      </c>
      <c r="H18" s="275">
        <v>0</v>
      </c>
      <c r="I18" s="454">
        <f>H18/H20*100</f>
        <v>0</v>
      </c>
      <c r="J18" s="275">
        <f t="shared" si="0"/>
        <v>0</v>
      </c>
      <c r="K18" s="276"/>
      <c r="L18" s="454">
        <f>K18/K20*100</f>
        <v>0</v>
      </c>
      <c r="M18" s="275">
        <f>H18-K18</f>
        <v>0</v>
      </c>
      <c r="N18" s="461"/>
    </row>
    <row r="19" spans="1:14">
      <c r="A19" s="2"/>
      <c r="B19" s="267" t="s">
        <v>36</v>
      </c>
      <c r="C19" s="32" t="s">
        <v>37</v>
      </c>
      <c r="D19" s="460">
        <v>71323006.379999995</v>
      </c>
      <c r="E19" s="454">
        <f>D19/D20*100</f>
        <v>0.98177313377334818</v>
      </c>
      <c r="F19" s="275">
        <v>40000000</v>
      </c>
      <c r="G19" s="454">
        <f>F19/F20*100</f>
        <v>0.53675006957622773</v>
      </c>
      <c r="H19" s="463">
        <v>66240873</v>
      </c>
      <c r="I19" s="483">
        <f>H19/H20*100</f>
        <v>0.71703730535607058</v>
      </c>
      <c r="J19" s="275">
        <f t="shared" si="0"/>
        <v>26240873</v>
      </c>
      <c r="K19" s="482">
        <v>62271943</v>
      </c>
      <c r="L19" s="454">
        <f>K19/K20*100</f>
        <v>0.68019766638005219</v>
      </c>
      <c r="M19" s="275">
        <f>H19-K19</f>
        <v>3968930</v>
      </c>
      <c r="N19" s="461">
        <f>K19/H19*100</f>
        <v>94.008336816454701</v>
      </c>
    </row>
    <row r="20" spans="1:14">
      <c r="A20" s="2"/>
      <c r="B20" s="270"/>
      <c r="C20" s="34" t="s">
        <v>59</v>
      </c>
      <c r="D20" s="464">
        <f>D13+D14+D15+D16+D17+D18+D19</f>
        <v>7264713600.9800005</v>
      </c>
      <c r="E20" s="465">
        <f>D20/D28*100</f>
        <v>49.935574758820096</v>
      </c>
      <c r="F20" s="464">
        <f t="shared" ref="F20:M20" si="3">F13+F14+F15+F16+F17+F18+F19</f>
        <v>7452258000</v>
      </c>
      <c r="G20" s="465">
        <f>F20/F28*100</f>
        <v>25.827685946489186</v>
      </c>
      <c r="H20" s="464">
        <f>H13+H14+H15+H16+H17+H18+H19</f>
        <v>9238134823</v>
      </c>
      <c r="I20" s="484">
        <f>H20/H28*100</f>
        <v>31.662762160511853</v>
      </c>
      <c r="J20" s="464">
        <f t="shared" si="3"/>
        <v>1785876823</v>
      </c>
      <c r="K20" s="467">
        <f>K13+K14+K15+K16+K17+K18+K19</f>
        <v>9154977454.0400009</v>
      </c>
      <c r="L20" s="484">
        <f>K20/K28*100</f>
        <v>52.673523074583251</v>
      </c>
      <c r="M20" s="464">
        <f t="shared" si="3"/>
        <v>83157368.960000038</v>
      </c>
      <c r="N20" s="466">
        <f t="shared" si="2"/>
        <v>99.099846770443705</v>
      </c>
    </row>
    <row r="21" spans="1:14">
      <c r="A21" s="2"/>
      <c r="B21" s="267" t="s">
        <v>38</v>
      </c>
      <c r="C21" s="32" t="s">
        <v>39</v>
      </c>
      <c r="D21" s="460">
        <v>0</v>
      </c>
      <c r="E21" s="454">
        <f>D21/D23*100</f>
        <v>0</v>
      </c>
      <c r="F21" s="275">
        <v>0</v>
      </c>
      <c r="G21" s="483">
        <f>F21/F23*100</f>
        <v>0</v>
      </c>
      <c r="H21" s="275">
        <v>0</v>
      </c>
      <c r="I21" s="483">
        <f>H21/H23*100</f>
        <v>0</v>
      </c>
      <c r="J21" s="454">
        <f>I21/I23*100</f>
        <v>0</v>
      </c>
      <c r="K21" s="276">
        <v>0</v>
      </c>
      <c r="L21" s="483">
        <f>K21/K23*100</f>
        <v>0</v>
      </c>
      <c r="M21" s="275">
        <f t="shared" si="1"/>
        <v>0</v>
      </c>
      <c r="N21" s="461"/>
    </row>
    <row r="22" spans="1:14">
      <c r="A22" s="2"/>
      <c r="B22" s="267" t="s">
        <v>40</v>
      </c>
      <c r="C22" s="32" t="s">
        <v>41</v>
      </c>
      <c r="D22" s="460">
        <v>7283458991.54</v>
      </c>
      <c r="E22" s="454">
        <f>D22/D23*100</f>
        <v>100</v>
      </c>
      <c r="F22" s="275">
        <v>11201500000</v>
      </c>
      <c r="G22" s="483"/>
      <c r="H22" s="275">
        <v>8836120000</v>
      </c>
      <c r="I22" s="483">
        <f>H22/H23*100</f>
        <v>100</v>
      </c>
      <c r="J22" s="454">
        <f>I22/I23*100</f>
        <v>330.19758472044288</v>
      </c>
      <c r="K22" s="482">
        <v>8225628436.0900002</v>
      </c>
      <c r="L22" s="483">
        <f>K22/K23*100</f>
        <v>100</v>
      </c>
      <c r="M22" s="275">
        <f t="shared" si="1"/>
        <v>610491563.90999985</v>
      </c>
      <c r="N22" s="461">
        <f t="shared" si="2"/>
        <v>93.090954356550156</v>
      </c>
    </row>
    <row r="23" spans="1:14">
      <c r="A23" s="2"/>
      <c r="B23" s="270"/>
      <c r="C23" s="34" t="s">
        <v>60</v>
      </c>
      <c r="D23" s="464">
        <f>D21+D22</f>
        <v>7283458991.54</v>
      </c>
      <c r="E23" s="467">
        <f>D23/D28*100</f>
        <v>50.064425241179897</v>
      </c>
      <c r="F23" s="464">
        <f t="shared" ref="F23:M23" si="4">F21+F22</f>
        <v>11201500000</v>
      </c>
      <c r="G23" s="467">
        <f>F23/F28*100</f>
        <v>38.821632870144676</v>
      </c>
      <c r="H23" s="464">
        <f>H21+H22</f>
        <v>8836120000</v>
      </c>
      <c r="I23" s="467">
        <f>H23/H28*100</f>
        <v>30.284897475753368</v>
      </c>
      <c r="J23" s="464">
        <f t="shared" si="4"/>
        <v>330.19758472044288</v>
      </c>
      <c r="K23" s="467">
        <f t="shared" si="4"/>
        <v>8225628436.0900002</v>
      </c>
      <c r="L23" s="467">
        <f>K23/K28*100</f>
        <v>47.326476925416756</v>
      </c>
      <c r="M23" s="464">
        <f t="shared" si="4"/>
        <v>610491563.90999985</v>
      </c>
      <c r="N23" s="466">
        <f t="shared" si="2"/>
        <v>93.090954356550156</v>
      </c>
    </row>
    <row r="24" spans="1:14">
      <c r="A24" s="2"/>
      <c r="B24" s="267" t="s">
        <v>38</v>
      </c>
      <c r="C24" s="32" t="s">
        <v>39</v>
      </c>
      <c r="D24" s="460">
        <v>0</v>
      </c>
      <c r="E24" s="482">
        <f>D24/D27*100</f>
        <v>0</v>
      </c>
      <c r="F24" s="275">
        <v>0</v>
      </c>
      <c r="G24" s="482">
        <f>F24/F27*100</f>
        <v>0</v>
      </c>
      <c r="H24" s="275">
        <v>0</v>
      </c>
      <c r="I24" s="482">
        <f>H24/H27*100</f>
        <v>0</v>
      </c>
      <c r="J24" s="275">
        <f>H24-F24</f>
        <v>0</v>
      </c>
      <c r="K24" s="482">
        <v>0</v>
      </c>
      <c r="L24" s="482">
        <f>K24/K27*100</f>
        <v>0</v>
      </c>
      <c r="M24" s="275">
        <f t="shared" si="1"/>
        <v>0</v>
      </c>
      <c r="N24" s="461" t="e">
        <f t="shared" si="2"/>
        <v>#DIV/0!</v>
      </c>
    </row>
    <row r="25" spans="1:14">
      <c r="A25" s="2"/>
      <c r="B25" s="267" t="s">
        <v>40</v>
      </c>
      <c r="C25" s="32" t="s">
        <v>41</v>
      </c>
      <c r="D25" s="460">
        <v>0</v>
      </c>
      <c r="E25" s="482">
        <f>D25/D28*100</f>
        <v>0</v>
      </c>
      <c r="F25" s="275">
        <v>10200000000</v>
      </c>
      <c r="G25" s="482"/>
      <c r="H25" s="275">
        <v>11102400000</v>
      </c>
      <c r="I25" s="482">
        <f>H25/H28*100</f>
        <v>38.052340363734785</v>
      </c>
      <c r="J25" s="275">
        <f>H25-F25</f>
        <v>902400000</v>
      </c>
      <c r="K25" s="482"/>
      <c r="L25" s="482">
        <f>K25/K28*100</f>
        <v>0</v>
      </c>
      <c r="M25" s="275">
        <f t="shared" si="1"/>
        <v>11102400000</v>
      </c>
      <c r="N25" s="461">
        <f t="shared" si="2"/>
        <v>0</v>
      </c>
    </row>
    <row r="26" spans="1:14">
      <c r="A26" s="2"/>
      <c r="B26" s="270"/>
      <c r="C26" s="34" t="s">
        <v>61</v>
      </c>
      <c r="D26" s="464">
        <f>D24+D25</f>
        <v>0</v>
      </c>
      <c r="E26" s="482">
        <f>D26/D28*100</f>
        <v>0</v>
      </c>
      <c r="F26" s="464">
        <f t="shared" ref="F26:M26" si="5">F24+F25</f>
        <v>10200000000</v>
      </c>
      <c r="G26" s="482">
        <f>F26/F28*100</f>
        <v>35.350681183366135</v>
      </c>
      <c r="H26" s="464">
        <f t="shared" si="5"/>
        <v>11102400000</v>
      </c>
      <c r="I26" s="482">
        <f>H26/H28*100</f>
        <v>38.052340363734785</v>
      </c>
      <c r="J26" s="464">
        <f t="shared" si="5"/>
        <v>902400000</v>
      </c>
      <c r="K26" s="482">
        <f t="shared" si="5"/>
        <v>0</v>
      </c>
      <c r="L26" s="482">
        <f>K26/K28*100</f>
        <v>0</v>
      </c>
      <c r="M26" s="464">
        <f t="shared" si="5"/>
        <v>11102400000</v>
      </c>
      <c r="N26" s="461"/>
    </row>
    <row r="27" spans="1:14">
      <c r="A27" s="2"/>
      <c r="B27" s="271"/>
      <c r="C27" s="36" t="s">
        <v>62</v>
      </c>
      <c r="D27" s="468">
        <f>D23+D26</f>
        <v>7283458991.54</v>
      </c>
      <c r="E27" s="482">
        <f>D27/D28*100</f>
        <v>50.064425241179897</v>
      </c>
      <c r="F27" s="468">
        <f>F23+F26</f>
        <v>21401500000</v>
      </c>
      <c r="G27" s="482">
        <f>F27/F28*100</f>
        <v>74.172314053510817</v>
      </c>
      <c r="H27" s="468">
        <f>H23+H26</f>
        <v>19938520000</v>
      </c>
      <c r="I27" s="482">
        <f>H27/H28*100</f>
        <v>68.337237839488154</v>
      </c>
      <c r="J27" s="468">
        <f t="shared" ref="J27:M27" si="6">J23+J26</f>
        <v>902400330.19758475</v>
      </c>
      <c r="K27" s="502">
        <f t="shared" si="6"/>
        <v>8225628436.0900002</v>
      </c>
      <c r="L27" s="482">
        <f>K27/K28*100</f>
        <v>47.326476925416756</v>
      </c>
      <c r="M27" s="468">
        <f t="shared" si="6"/>
        <v>11712891563.91</v>
      </c>
      <c r="N27" s="461">
        <f t="shared" si="2"/>
        <v>41.254959927266412</v>
      </c>
    </row>
    <row r="28" spans="1:14">
      <c r="A28" s="2"/>
      <c r="B28" s="271"/>
      <c r="C28" s="36" t="s">
        <v>63</v>
      </c>
      <c r="D28" s="468">
        <f>D20+D27</f>
        <v>14548172592.52</v>
      </c>
      <c r="E28" s="467">
        <f>E20+E23</f>
        <v>100</v>
      </c>
      <c r="F28" s="468">
        <f t="shared" ref="F28:M28" si="7">F20+F27</f>
        <v>28853758000</v>
      </c>
      <c r="G28" s="467">
        <f>G20+G23+G26</f>
        <v>100</v>
      </c>
      <c r="H28" s="468">
        <f>H20+H27</f>
        <v>29176654823</v>
      </c>
      <c r="I28" s="467">
        <f>I20+I23</f>
        <v>61.947659636265222</v>
      </c>
      <c r="J28" s="468">
        <f t="shared" si="7"/>
        <v>2688277153.1975846</v>
      </c>
      <c r="K28" s="502">
        <f>K20+K27</f>
        <v>17380605890.130001</v>
      </c>
      <c r="L28" s="467">
        <f>L20+L23</f>
        <v>100</v>
      </c>
      <c r="M28" s="468">
        <f t="shared" si="7"/>
        <v>11796048932.869999</v>
      </c>
      <c r="N28" s="461">
        <f t="shared" si="2"/>
        <v>59.57024887043886</v>
      </c>
    </row>
    <row r="29" spans="1:14">
      <c r="A29" s="2"/>
      <c r="B29" s="270"/>
      <c r="C29" s="25" t="s">
        <v>64</v>
      </c>
      <c r="D29" s="464">
        <v>0</v>
      </c>
      <c r="E29" s="469"/>
      <c r="F29" s="469"/>
      <c r="G29" s="452"/>
      <c r="H29" s="469"/>
      <c r="I29" s="452"/>
      <c r="J29" s="469"/>
      <c r="K29" s="467">
        <v>53384</v>
      </c>
      <c r="L29" s="469"/>
      <c r="M29" s="469"/>
      <c r="N29" s="461"/>
    </row>
    <row r="30" spans="1:14">
      <c r="A30" s="2"/>
      <c r="B30" s="270"/>
      <c r="C30" s="25" t="s">
        <v>65</v>
      </c>
      <c r="D30" s="464">
        <v>3574560</v>
      </c>
      <c r="E30" s="469"/>
      <c r="F30" s="469"/>
      <c r="G30" s="469"/>
      <c r="H30" s="469"/>
      <c r="I30" s="469"/>
      <c r="J30" s="469"/>
      <c r="K30" s="467">
        <v>789948</v>
      </c>
      <c r="L30" s="469"/>
      <c r="M30" s="469"/>
      <c r="N30" s="461"/>
    </row>
    <row r="31" spans="1:14" ht="15.75" thickBot="1">
      <c r="A31" s="2"/>
      <c r="B31" s="271"/>
      <c r="C31" s="36" t="s">
        <v>66</v>
      </c>
      <c r="D31" s="468">
        <f>D28+D30</f>
        <v>14551747152.52</v>
      </c>
      <c r="E31" s="468">
        <f>E20+E23</f>
        <v>100</v>
      </c>
      <c r="F31" s="468">
        <f t="shared" ref="F31:M31" si="8">F28+F30</f>
        <v>28853758000</v>
      </c>
      <c r="G31" s="468">
        <f>G28</f>
        <v>100</v>
      </c>
      <c r="H31" s="503">
        <f>H28+H30</f>
        <v>29176654823</v>
      </c>
      <c r="I31" s="468">
        <f>I20+I23</f>
        <v>61.947659636265222</v>
      </c>
      <c r="J31" s="468">
        <f t="shared" si="8"/>
        <v>2688277153.1975846</v>
      </c>
      <c r="K31" s="502">
        <f>K28+K30+K29</f>
        <v>17381449222.130001</v>
      </c>
      <c r="L31" s="468">
        <f>L20+L23</f>
        <v>100</v>
      </c>
      <c r="M31" s="468">
        <f t="shared" si="8"/>
        <v>11796048932.869999</v>
      </c>
      <c r="N31" s="560">
        <f t="shared" si="2"/>
        <v>59.57313930460657</v>
      </c>
    </row>
    <row r="32" spans="1:14" ht="15.75" thickTop="1">
      <c r="A32" s="2"/>
      <c r="B32" s="635" t="s">
        <v>67</v>
      </c>
      <c r="C32" s="636"/>
      <c r="D32" s="470"/>
      <c r="E32" s="471"/>
      <c r="F32" s="470"/>
      <c r="G32" s="471"/>
      <c r="H32" s="470"/>
      <c r="I32" s="471"/>
      <c r="J32" s="472"/>
      <c r="K32" s="473"/>
      <c r="L32" s="471"/>
      <c r="M32" s="470"/>
      <c r="N32" s="474"/>
    </row>
    <row r="33" spans="1:14">
      <c r="A33" s="2"/>
      <c r="B33" s="274" t="s">
        <v>23</v>
      </c>
      <c r="C33" s="265" t="s">
        <v>19</v>
      </c>
      <c r="D33" s="475"/>
      <c r="E33" s="476"/>
      <c r="F33" s="475"/>
      <c r="G33" s="476"/>
      <c r="H33" s="475"/>
      <c r="I33" s="476"/>
      <c r="J33" s="477"/>
      <c r="K33" s="478"/>
      <c r="L33" s="476"/>
      <c r="M33" s="475"/>
      <c r="N33" s="479"/>
    </row>
    <row r="34" spans="1:14">
      <c r="A34" s="2"/>
      <c r="B34" s="267"/>
      <c r="C34" s="39" t="s">
        <v>68</v>
      </c>
      <c r="D34" s="468">
        <f>D36+D37+D38+D39+D40</f>
        <v>7265778000.9799995</v>
      </c>
      <c r="E34" s="468">
        <f>D34/D106*100</f>
        <v>49.926970982606036</v>
      </c>
      <c r="F34" s="468">
        <f t="shared" ref="F34:M34" si="9">F36+F37+F38+F39+F40</f>
        <v>7452258000</v>
      </c>
      <c r="G34" s="468">
        <f>F34/F106*100</f>
        <v>39.950437868873394</v>
      </c>
      <c r="H34" s="468">
        <f>H36+H37+H38+H39+H40</f>
        <v>9238134823</v>
      </c>
      <c r="I34" s="468">
        <f>H34/H106*100</f>
        <v>51.112120048480293</v>
      </c>
      <c r="J34" s="468">
        <f t="shared" si="9"/>
        <v>1785876823</v>
      </c>
      <c r="K34" s="502">
        <f>K36+K37+K38+K39+K40</f>
        <v>9155030838</v>
      </c>
      <c r="L34" s="468">
        <f>K34/K106*100</f>
        <v>52.671274535683246</v>
      </c>
      <c r="M34" s="468">
        <f t="shared" si="9"/>
        <v>83103985</v>
      </c>
      <c r="N34" s="480">
        <f>100*K34/H34</f>
        <v>99.100424635575806</v>
      </c>
    </row>
    <row r="35" spans="1:14">
      <c r="A35" s="2"/>
      <c r="B35" s="267" t="s">
        <v>69</v>
      </c>
      <c r="C35" s="24" t="s">
        <v>70</v>
      </c>
      <c r="D35" s="460"/>
      <c r="E35" s="275"/>
      <c r="F35" s="275"/>
      <c r="G35" s="275"/>
      <c r="H35" s="275"/>
      <c r="I35" s="275"/>
      <c r="J35" s="275"/>
      <c r="K35" s="276"/>
      <c r="L35" s="275"/>
      <c r="M35" s="275"/>
      <c r="N35" s="461"/>
    </row>
    <row r="36" spans="1:14">
      <c r="A36" s="2"/>
      <c r="B36" s="267" t="s">
        <v>152</v>
      </c>
      <c r="C36" s="24" t="s">
        <v>153</v>
      </c>
      <c r="D36" s="460">
        <v>1064400</v>
      </c>
      <c r="E36" s="454">
        <f>D36/D34*100</f>
        <v>1.4649497959563792E-2</v>
      </c>
      <c r="F36" s="275">
        <v>0</v>
      </c>
      <c r="G36" s="454">
        <f>F36/F34*100</f>
        <v>0</v>
      </c>
      <c r="H36" s="275">
        <v>0</v>
      </c>
      <c r="I36" s="454">
        <f>H36/H34*100</f>
        <v>0</v>
      </c>
      <c r="J36" s="275">
        <f>H36-F36</f>
        <v>0</v>
      </c>
      <c r="K36" s="482">
        <v>0</v>
      </c>
      <c r="L36" s="454">
        <f>K36/K34*100</f>
        <v>0</v>
      </c>
      <c r="M36" s="275">
        <f t="shared" ref="M36:M40" si="10">H36-K36</f>
        <v>0</v>
      </c>
      <c r="N36" s="481">
        <v>0</v>
      </c>
    </row>
    <row r="37" spans="1:14">
      <c r="A37" s="2"/>
      <c r="B37" s="267" t="s">
        <v>152</v>
      </c>
      <c r="C37" s="24" t="s">
        <v>153</v>
      </c>
      <c r="D37" s="460">
        <v>3162144241</v>
      </c>
      <c r="E37" s="454">
        <f>D37/D34*100</f>
        <v>43.521068777128811</v>
      </c>
      <c r="F37" s="275">
        <v>3737258000</v>
      </c>
      <c r="G37" s="454">
        <f>F37/F34*100</f>
        <v>50.149337288107844</v>
      </c>
      <c r="H37" s="275">
        <v>4243651300</v>
      </c>
      <c r="I37" s="454">
        <f>H37/H34*100</f>
        <v>45.936234762829677</v>
      </c>
      <c r="J37" s="275">
        <f t="shared" ref="J37:J40" si="11">H37-F37</f>
        <v>506393300</v>
      </c>
      <c r="K37" s="482">
        <v>4228517542</v>
      </c>
      <c r="L37" s="454">
        <f>K37/K34*100</f>
        <v>46.187911508157825</v>
      </c>
      <c r="M37" s="275">
        <f t="shared" si="10"/>
        <v>15133758</v>
      </c>
      <c r="N37" s="461">
        <f t="shared" ref="N37:N99" si="12">100*K37/H37</f>
        <v>99.643378851603572</v>
      </c>
    </row>
    <row r="38" spans="1:14">
      <c r="A38" s="2"/>
      <c r="B38" s="267" t="s">
        <v>154</v>
      </c>
      <c r="C38" s="24" t="s">
        <v>155</v>
      </c>
      <c r="D38" s="460">
        <v>1069376646.13</v>
      </c>
      <c r="E38" s="454">
        <f>D38/D34*100</f>
        <v>14.71799229188896</v>
      </c>
      <c r="F38" s="275">
        <v>1250000000</v>
      </c>
      <c r="G38" s="454">
        <f>F38/F34*100</f>
        <v>16.773439674257119</v>
      </c>
      <c r="H38" s="275">
        <v>1490000000</v>
      </c>
      <c r="I38" s="454">
        <f>H38/H34*100</f>
        <v>16.128796868068832</v>
      </c>
      <c r="J38" s="275">
        <f t="shared" si="11"/>
        <v>240000000</v>
      </c>
      <c r="K38" s="482">
        <v>1489313785</v>
      </c>
      <c r="L38" s="454">
        <f>K38/K34*100</f>
        <v>16.267709102827602</v>
      </c>
      <c r="M38" s="275">
        <f t="shared" si="10"/>
        <v>686215</v>
      </c>
      <c r="N38" s="461">
        <f t="shared" si="12"/>
        <v>99.953945302013423</v>
      </c>
    </row>
    <row r="39" spans="1:14">
      <c r="A39" s="2"/>
      <c r="B39" s="267" t="s">
        <v>167</v>
      </c>
      <c r="C39" s="24" t="s">
        <v>168</v>
      </c>
      <c r="D39" s="460">
        <v>1264839883</v>
      </c>
      <c r="E39" s="454">
        <f>D39/D34*100</f>
        <v>17.408182342336907</v>
      </c>
      <c r="F39" s="275">
        <v>1155000000</v>
      </c>
      <c r="G39" s="454">
        <f>F39/F34*100</f>
        <v>15.498658259013576</v>
      </c>
      <c r="H39" s="275">
        <v>1603853570</v>
      </c>
      <c r="I39" s="454">
        <f>H39/H34*100</f>
        <v>17.36122713869598</v>
      </c>
      <c r="J39" s="275">
        <f t="shared" si="11"/>
        <v>448853570</v>
      </c>
      <c r="K39" s="482">
        <v>1592565314</v>
      </c>
      <c r="L39" s="454">
        <f>K39/K34*100</f>
        <v>17.395521022056005</v>
      </c>
      <c r="M39" s="275">
        <f t="shared" si="10"/>
        <v>11288256</v>
      </c>
      <c r="N39" s="461">
        <f t="shared" si="12"/>
        <v>99.296179139346251</v>
      </c>
    </row>
    <row r="40" spans="1:14">
      <c r="A40" s="2"/>
      <c r="B40" s="267" t="s">
        <v>125</v>
      </c>
      <c r="C40" s="24" t="s">
        <v>126</v>
      </c>
      <c r="D40" s="460">
        <v>1768352830.8499999</v>
      </c>
      <c r="E40" s="454">
        <f>D40/D34*100</f>
        <v>24.338107090685767</v>
      </c>
      <c r="F40" s="275">
        <v>1310000000</v>
      </c>
      <c r="G40" s="454">
        <f>F40/F34*100</f>
        <v>17.578564778621459</v>
      </c>
      <c r="H40" s="275">
        <v>1900629953</v>
      </c>
      <c r="I40" s="454">
        <f>H40/H34*100</f>
        <v>20.57374123040551</v>
      </c>
      <c r="J40" s="275">
        <f t="shared" si="11"/>
        <v>590629953</v>
      </c>
      <c r="K40" s="482">
        <v>1844634197</v>
      </c>
      <c r="L40" s="454">
        <f>K40/K34*100</f>
        <v>20.148858366958567</v>
      </c>
      <c r="M40" s="275">
        <f t="shared" si="10"/>
        <v>55995756</v>
      </c>
      <c r="N40" s="461">
        <f t="shared" si="12"/>
        <v>97.053831761852692</v>
      </c>
    </row>
    <row r="41" spans="1:14">
      <c r="A41" s="2"/>
      <c r="B41" s="267"/>
      <c r="C41" s="39" t="s">
        <v>71</v>
      </c>
      <c r="D41" s="468">
        <f>D43+D44+D45+D46+D48+D49+D50+D51+D52+D53+D54+D55+D56+D57+D58+D59+D60+D61+D62+D63+D64+D65+D66+D67+D68+D69+D70+D71+D72+D73+D74+D75+D76+D77+D78+D79+D81+D82+D83+D84+D85+D86</f>
        <v>7283458991.5400009</v>
      </c>
      <c r="E41" s="468">
        <f>D41/D106*100</f>
        <v>50.048466341054073</v>
      </c>
      <c r="F41" s="468">
        <f>F43+F44+F45+F46+F48+F49+F50+F51+F52+F53+F54+F55+F56+F57+F58+F59+F60+F61+F62+F63+F64+F65+F66+F67+F68+F69+F70+F71+F72+F73+F74+F75+F76+F77+F78+F79+F81+F82+F83+F84+F85+F86+F87+F88+F89+F90+F91+F92</f>
        <v>11201500000</v>
      </c>
      <c r="G41" s="468">
        <f>F41/F106*100</f>
        <v>60.049562131126613</v>
      </c>
      <c r="H41" s="468">
        <f>H43+H44+H45+H46+H47+H48+H49+H50+H51+H52+H53+H54+H55+H56+H57+H58+H59+H60+H61+H62+H63+H64+H65+H66+H67+H68+H69+H70+H71+H72+H73+H74+H75+H76+H77+H78+H79+H80+H81+H82+H83+H84+H85+H86+H87+H88+H89+H90+H91+H92</f>
        <v>8836120000</v>
      </c>
      <c r="I41" s="468">
        <f>H41/H106*100</f>
        <v>48.8878799515197</v>
      </c>
      <c r="J41" s="468">
        <f t="shared" ref="J41" si="13">J43+J44+J45+J46+J47+J48+J49+J50+J51+J52+J53+J54+J55+J56+J57+J58+J59+J60+J61+J62+J63+J64+J65+J66+J67+J68+J69+J70+J71+J72+J73+J74+J75+J76+J77+J78+J79+J80+J81+J82+J83+J84+J85+J86+J87+J88+J89+J90+J91+J92</f>
        <v>-2365380000</v>
      </c>
      <c r="K41" s="502">
        <f>K43+K44+K45+K46+K47+K48+K49+K50+K51+K52+K53+K54+K55+K56+K57+K58+K59+K60+K61+K62+K63+K64+K65+K66+K67+K68+K69+K70+K71+K72+K73+K74+K75+K76+K77+K78+K79+K80+K81+K82+K83+K84+K85+K86+K87+K88+K89+K90+K91+K92</f>
        <v>8225628436</v>
      </c>
      <c r="L41" s="468">
        <f>K41/K106*100</f>
        <v>47.324180687929527</v>
      </c>
      <c r="M41" s="468">
        <f t="shared" ref="M41" si="14">M43+M44+M45+M46+M47+M48+M49+M50+M51+M52+M53+M54+M55+M56+M57+M58+M59+M60+M61+M62+M63+M64+M65+M66+M67+M68+M69+M70+M71+M72+M73+M74+M75+M76+M77+M78+M79+M81+M82+M83+M84+M85+M86+M87+M88+M89+M90+M91+M92</f>
        <v>610491564</v>
      </c>
      <c r="N41" s="480">
        <f t="shared" si="12"/>
        <v>93.090954355531608</v>
      </c>
    </row>
    <row r="42" spans="1:14">
      <c r="A42" s="2"/>
      <c r="B42" s="267" t="s">
        <v>69</v>
      </c>
      <c r="C42" s="24" t="s">
        <v>70</v>
      </c>
      <c r="D42" s="460"/>
      <c r="E42" s="275"/>
      <c r="F42" s="275"/>
      <c r="G42" s="275"/>
      <c r="H42" s="275"/>
      <c r="I42" s="275"/>
      <c r="J42" s="275"/>
      <c r="K42" s="276"/>
      <c r="L42" s="275"/>
      <c r="M42" s="275"/>
      <c r="N42" s="461"/>
    </row>
    <row r="43" spans="1:14" ht="18">
      <c r="A43" s="2"/>
      <c r="B43" s="267" t="s">
        <v>157</v>
      </c>
      <c r="C43" s="24" t="s">
        <v>186</v>
      </c>
      <c r="D43" s="16">
        <v>454073820</v>
      </c>
      <c r="E43" s="58">
        <f>D43/D41*100</f>
        <v>6.2343155982263792</v>
      </c>
      <c r="F43" s="17">
        <v>1321300000</v>
      </c>
      <c r="G43" s="58">
        <f>F43/F41*100</f>
        <v>11.795741641744408</v>
      </c>
      <c r="H43" s="17">
        <v>904640000</v>
      </c>
      <c r="I43" s="58">
        <f>H43/H41*100</f>
        <v>10.237977754942214</v>
      </c>
      <c r="J43" s="17">
        <f t="shared" ref="J43:J93" si="15">H43-F43</f>
        <v>-416660000</v>
      </c>
      <c r="K43" s="505">
        <v>662456183</v>
      </c>
      <c r="L43" s="58">
        <f>K43/K41*100</f>
        <v>8.0535631794492115</v>
      </c>
      <c r="M43" s="17">
        <f t="shared" ref="M43:M101" si="16">H43-K43</f>
        <v>242183817</v>
      </c>
      <c r="N43" s="269">
        <f t="shared" si="12"/>
        <v>73.228707883799075</v>
      </c>
    </row>
    <row r="44" spans="1:14" ht="18">
      <c r="A44" s="2"/>
      <c r="B44" s="267" t="s">
        <v>158</v>
      </c>
      <c r="C44" s="24" t="s">
        <v>187</v>
      </c>
      <c r="D44" s="16">
        <v>0</v>
      </c>
      <c r="E44" s="58">
        <f>D44/D41*100</f>
        <v>0</v>
      </c>
      <c r="F44" s="17">
        <v>70000000</v>
      </c>
      <c r="G44" s="58">
        <f>F44/F41*100</f>
        <v>0.62491630585189484</v>
      </c>
      <c r="H44" s="17">
        <v>70000000</v>
      </c>
      <c r="I44" s="58">
        <f>H44/H41*100</f>
        <v>0.79220291259059405</v>
      </c>
      <c r="J44" s="17">
        <f t="shared" si="15"/>
        <v>0</v>
      </c>
      <c r="K44" s="505">
        <v>69999960</v>
      </c>
      <c r="L44" s="58">
        <f>K44/K41*100</f>
        <v>0.850998322433829</v>
      </c>
      <c r="M44" s="17">
        <f t="shared" si="16"/>
        <v>40</v>
      </c>
      <c r="N44" s="269">
        <f t="shared" si="12"/>
        <v>99.999942857142855</v>
      </c>
    </row>
    <row r="45" spans="1:14">
      <c r="A45" s="2"/>
      <c r="B45" s="267" t="s">
        <v>159</v>
      </c>
      <c r="C45" s="24" t="s">
        <v>160</v>
      </c>
      <c r="D45" s="16">
        <v>52680395</v>
      </c>
      <c r="E45" s="58">
        <f>D45/D41*100</f>
        <v>0.72328813907224809</v>
      </c>
      <c r="F45" s="17">
        <v>108350000</v>
      </c>
      <c r="G45" s="58">
        <f>F45/F41*100</f>
        <v>0.96728116770075434</v>
      </c>
      <c r="H45" s="17">
        <v>108350000</v>
      </c>
      <c r="I45" s="58">
        <f>H45/H41*100</f>
        <v>1.2262169368455837</v>
      </c>
      <c r="J45" s="17">
        <f t="shared" si="15"/>
        <v>0</v>
      </c>
      <c r="K45" s="505">
        <v>108197799</v>
      </c>
      <c r="L45" s="58">
        <f>K45/K41*100</f>
        <v>1.3153742579286132</v>
      </c>
      <c r="M45" s="17">
        <f t="shared" si="16"/>
        <v>152201</v>
      </c>
      <c r="N45" s="269">
        <f t="shared" si="12"/>
        <v>99.859528380249188</v>
      </c>
    </row>
    <row r="46" spans="1:14">
      <c r="A46" s="2"/>
      <c r="B46" s="267" t="s">
        <v>188</v>
      </c>
      <c r="C46" s="24" t="s">
        <v>189</v>
      </c>
      <c r="D46" s="16">
        <v>20775167</v>
      </c>
      <c r="E46" s="58">
        <f>D46/D41*100</f>
        <v>0.28523764634538484</v>
      </c>
      <c r="F46" s="17">
        <v>0</v>
      </c>
      <c r="G46" s="58">
        <f>F46/F41*100</f>
        <v>0</v>
      </c>
      <c r="H46" s="17">
        <v>0</v>
      </c>
      <c r="I46" s="58">
        <f>H46/H41*100</f>
        <v>0</v>
      </c>
      <c r="J46" s="17">
        <f t="shared" si="15"/>
        <v>0</v>
      </c>
      <c r="K46" s="505">
        <v>0</v>
      </c>
      <c r="L46" s="58">
        <f>K46/K41*100</f>
        <v>0</v>
      </c>
      <c r="M46" s="17">
        <f t="shared" si="16"/>
        <v>0</v>
      </c>
      <c r="N46" s="269">
        <v>0</v>
      </c>
    </row>
    <row r="47" spans="1:14">
      <c r="A47" s="2"/>
      <c r="B47" s="267" t="s">
        <v>164</v>
      </c>
      <c r="C47" s="24" t="s">
        <v>190</v>
      </c>
      <c r="D47" s="16">
        <v>0</v>
      </c>
      <c r="E47" s="58">
        <f>D47/D41*100</f>
        <v>0</v>
      </c>
      <c r="F47" s="17">
        <v>0</v>
      </c>
      <c r="G47" s="58">
        <f>F47/F41*100</f>
        <v>0</v>
      </c>
      <c r="H47" s="17">
        <v>502060000</v>
      </c>
      <c r="I47" s="58">
        <f>H47/H41*100</f>
        <v>5.6819056327890518</v>
      </c>
      <c r="J47" s="17">
        <f t="shared" si="15"/>
        <v>502060000</v>
      </c>
      <c r="K47" s="505">
        <v>502060000</v>
      </c>
      <c r="L47" s="58">
        <f>K47/K41*100</f>
        <v>6.1036065986484589</v>
      </c>
      <c r="M47" s="17">
        <f t="shared" si="16"/>
        <v>0</v>
      </c>
      <c r="N47" s="269">
        <f t="shared" si="12"/>
        <v>100</v>
      </c>
    </row>
    <row r="48" spans="1:14">
      <c r="A48" s="2"/>
      <c r="B48" s="267" t="s">
        <v>140</v>
      </c>
      <c r="C48" s="24" t="s">
        <v>191</v>
      </c>
      <c r="D48" s="16">
        <v>0</v>
      </c>
      <c r="E48" s="58">
        <f>D48/D41*100</f>
        <v>0</v>
      </c>
      <c r="F48" s="17">
        <v>0</v>
      </c>
      <c r="G48" s="58">
        <f>F48/F41*100</f>
        <v>0</v>
      </c>
      <c r="H48" s="17">
        <v>150000000</v>
      </c>
      <c r="I48" s="58">
        <f>H48/H41*100</f>
        <v>1.6975776698369873</v>
      </c>
      <c r="J48" s="17">
        <f t="shared" si="15"/>
        <v>150000000</v>
      </c>
      <c r="K48" s="505">
        <v>150000000</v>
      </c>
      <c r="L48" s="58">
        <f>K48/K41*100</f>
        <v>1.8235688758261339</v>
      </c>
      <c r="M48" s="17">
        <f t="shared" si="16"/>
        <v>0</v>
      </c>
      <c r="N48" s="269">
        <f t="shared" si="12"/>
        <v>100</v>
      </c>
    </row>
    <row r="49" spans="1:14">
      <c r="A49" s="2"/>
      <c r="B49" s="267" t="s">
        <v>161</v>
      </c>
      <c r="C49" s="24" t="s">
        <v>192</v>
      </c>
      <c r="D49" s="16">
        <v>0</v>
      </c>
      <c r="E49" s="58">
        <f>D49/D41*100</f>
        <v>0</v>
      </c>
      <c r="F49" s="17">
        <v>30000000</v>
      </c>
      <c r="G49" s="58">
        <f>F49/F41*100</f>
        <v>0.26782127393652638</v>
      </c>
      <c r="H49" s="17">
        <v>30000000</v>
      </c>
      <c r="I49" s="58">
        <f>H49/H41*100</f>
        <v>0.33951553396739748</v>
      </c>
      <c r="J49" s="17">
        <f t="shared" si="15"/>
        <v>0</v>
      </c>
      <c r="K49" s="505">
        <v>0</v>
      </c>
      <c r="L49" s="58">
        <f>K49/K41*100</f>
        <v>0</v>
      </c>
      <c r="M49" s="17">
        <f t="shared" si="16"/>
        <v>30000000</v>
      </c>
      <c r="N49" s="269">
        <f t="shared" si="12"/>
        <v>0</v>
      </c>
    </row>
    <row r="50" spans="1:14" ht="18">
      <c r="A50" s="2"/>
      <c r="B50" s="267" t="s">
        <v>193</v>
      </c>
      <c r="C50" s="24" t="s">
        <v>194</v>
      </c>
      <c r="D50" s="16">
        <v>0</v>
      </c>
      <c r="E50" s="58">
        <f>D50/D41*100</f>
        <v>0</v>
      </c>
      <c r="F50" s="17">
        <v>0</v>
      </c>
      <c r="G50" s="58">
        <f>F50/F41*100</f>
        <v>0</v>
      </c>
      <c r="H50" s="17">
        <v>0</v>
      </c>
      <c r="I50" s="58">
        <f>H50/H41*100</f>
        <v>0</v>
      </c>
      <c r="J50" s="17">
        <f t="shared" si="15"/>
        <v>0</v>
      </c>
      <c r="K50" s="505">
        <v>0</v>
      </c>
      <c r="L50" s="58">
        <f>K50/K41*100</f>
        <v>0</v>
      </c>
      <c r="M50" s="17">
        <f t="shared" si="16"/>
        <v>0</v>
      </c>
      <c r="N50" s="269">
        <v>0</v>
      </c>
    </row>
    <row r="51" spans="1:14">
      <c r="A51" s="2"/>
      <c r="B51" s="267" t="s">
        <v>195</v>
      </c>
      <c r="C51" s="24" t="s">
        <v>196</v>
      </c>
      <c r="D51" s="16">
        <v>0</v>
      </c>
      <c r="E51" s="58">
        <f>D51/D41*100</f>
        <v>0</v>
      </c>
      <c r="F51" s="17">
        <v>0</v>
      </c>
      <c r="G51" s="58">
        <f>F51/F41*100</f>
        <v>0</v>
      </c>
      <c r="H51" s="17">
        <v>0</v>
      </c>
      <c r="I51" s="58">
        <f>H51/H41*100</f>
        <v>0</v>
      </c>
      <c r="J51" s="17">
        <f t="shared" si="15"/>
        <v>0</v>
      </c>
      <c r="K51" s="505">
        <v>0</v>
      </c>
      <c r="L51" s="58">
        <f>K51/K41*100</f>
        <v>0</v>
      </c>
      <c r="M51" s="17">
        <f t="shared" si="16"/>
        <v>0</v>
      </c>
      <c r="N51" s="269">
        <v>0</v>
      </c>
    </row>
    <row r="52" spans="1:14">
      <c r="A52" s="2"/>
      <c r="B52" s="267" t="s">
        <v>169</v>
      </c>
      <c r="C52" s="24" t="s">
        <v>170</v>
      </c>
      <c r="D52" s="16">
        <v>0</v>
      </c>
      <c r="E52" s="58">
        <f>D52/D41*100</f>
        <v>0</v>
      </c>
      <c r="F52" s="17">
        <v>4500000</v>
      </c>
      <c r="G52" s="58">
        <f>F52/F41*100</f>
        <v>4.0173191090478955E-2</v>
      </c>
      <c r="H52" s="17">
        <v>0</v>
      </c>
      <c r="I52" s="58">
        <f>H52/H41*100</f>
        <v>0</v>
      </c>
      <c r="J52" s="17">
        <f t="shared" si="15"/>
        <v>-4500000</v>
      </c>
      <c r="K52" s="505">
        <v>0</v>
      </c>
      <c r="L52" s="58">
        <f>K52/K41*100</f>
        <v>0</v>
      </c>
      <c r="M52" s="17">
        <f t="shared" si="16"/>
        <v>0</v>
      </c>
      <c r="N52" s="269">
        <v>0</v>
      </c>
    </row>
    <row r="53" spans="1:14">
      <c r="A53" s="2"/>
      <c r="B53" s="267" t="s">
        <v>197</v>
      </c>
      <c r="C53" s="24" t="s">
        <v>198</v>
      </c>
      <c r="D53" s="16">
        <v>5842093</v>
      </c>
      <c r="E53" s="58">
        <f>D53/D41*100</f>
        <v>8.0210419345887726E-2</v>
      </c>
      <c r="F53" s="17">
        <v>0</v>
      </c>
      <c r="G53" s="58">
        <f>F53/F41*100</f>
        <v>0</v>
      </c>
      <c r="H53" s="17">
        <v>0</v>
      </c>
      <c r="I53" s="58">
        <f>H53/H41*100</f>
        <v>0</v>
      </c>
      <c r="J53" s="17">
        <f t="shared" si="15"/>
        <v>0</v>
      </c>
      <c r="K53" s="505">
        <v>0</v>
      </c>
      <c r="L53" s="58">
        <f>K53/K41*100</f>
        <v>0</v>
      </c>
      <c r="M53" s="17">
        <f t="shared" si="16"/>
        <v>0</v>
      </c>
      <c r="N53" s="269">
        <v>0</v>
      </c>
    </row>
    <row r="54" spans="1:14">
      <c r="A54" s="2"/>
      <c r="B54" s="267" t="s">
        <v>199</v>
      </c>
      <c r="C54" s="24" t="s">
        <v>200</v>
      </c>
      <c r="D54" s="16">
        <v>82558454</v>
      </c>
      <c r="E54" s="58">
        <f>D54/D41*100</f>
        <v>1.1335061280072369</v>
      </c>
      <c r="F54" s="17">
        <v>0</v>
      </c>
      <c r="G54" s="58">
        <f>F54/F41*100</f>
        <v>0</v>
      </c>
      <c r="H54" s="17">
        <v>0</v>
      </c>
      <c r="I54" s="58">
        <f>H54/H41*100</f>
        <v>0</v>
      </c>
      <c r="J54" s="17">
        <f t="shared" si="15"/>
        <v>0</v>
      </c>
      <c r="K54" s="505">
        <v>0</v>
      </c>
      <c r="L54" s="58">
        <f>K54/K41*100</f>
        <v>0</v>
      </c>
      <c r="M54" s="17">
        <f t="shared" si="16"/>
        <v>0</v>
      </c>
      <c r="N54" s="269">
        <v>0</v>
      </c>
    </row>
    <row r="55" spans="1:14">
      <c r="A55" s="2"/>
      <c r="B55" s="267" t="s">
        <v>179</v>
      </c>
      <c r="C55" s="24" t="s">
        <v>180</v>
      </c>
      <c r="D55" s="16">
        <v>0</v>
      </c>
      <c r="E55" s="58">
        <f>D55/D41*100</f>
        <v>0</v>
      </c>
      <c r="F55" s="17">
        <v>12804000</v>
      </c>
      <c r="G55" s="58">
        <f>F55/F41*100</f>
        <v>0.11430611971610945</v>
      </c>
      <c r="H55" s="17">
        <v>0</v>
      </c>
      <c r="I55" s="58">
        <f>H55/H41*100</f>
        <v>0</v>
      </c>
      <c r="J55" s="17">
        <f t="shared" si="15"/>
        <v>-12804000</v>
      </c>
      <c r="K55" s="505">
        <v>0</v>
      </c>
      <c r="L55" s="58">
        <f>K55/K41*100</f>
        <v>0</v>
      </c>
      <c r="M55" s="17">
        <f t="shared" si="16"/>
        <v>0</v>
      </c>
      <c r="N55" s="269">
        <v>0</v>
      </c>
    </row>
    <row r="56" spans="1:14">
      <c r="A56" s="2"/>
      <c r="B56" s="267" t="s">
        <v>201</v>
      </c>
      <c r="C56" s="24" t="s">
        <v>202</v>
      </c>
      <c r="D56" s="16">
        <v>13660412</v>
      </c>
      <c r="E56" s="58">
        <f>D56/D41*100</f>
        <v>0.18755390832662144</v>
      </c>
      <c r="F56" s="17">
        <v>0</v>
      </c>
      <c r="G56" s="58">
        <f>F56/F41*100</f>
        <v>0</v>
      </c>
      <c r="H56" s="17">
        <v>0</v>
      </c>
      <c r="I56" s="58">
        <f>H56/H41*100</f>
        <v>0</v>
      </c>
      <c r="J56" s="17">
        <f t="shared" si="15"/>
        <v>0</v>
      </c>
      <c r="K56" s="505">
        <v>0</v>
      </c>
      <c r="L56" s="58">
        <f>K56/K41*100</f>
        <v>0</v>
      </c>
      <c r="M56" s="17">
        <f t="shared" si="16"/>
        <v>0</v>
      </c>
      <c r="N56" s="269">
        <v>0</v>
      </c>
    </row>
    <row r="57" spans="1:14">
      <c r="A57" s="2"/>
      <c r="B57" s="267" t="s">
        <v>175</v>
      </c>
      <c r="C57" s="24" t="s">
        <v>176</v>
      </c>
      <c r="D57" s="16">
        <v>0</v>
      </c>
      <c r="E57" s="58">
        <f>D57/D41*100</f>
        <v>0</v>
      </c>
      <c r="F57" s="17">
        <v>16000000</v>
      </c>
      <c r="G57" s="58">
        <f>F57/F41*100</f>
        <v>0.14283801276614741</v>
      </c>
      <c r="H57" s="275">
        <v>0</v>
      </c>
      <c r="I57" s="58">
        <f>H57/H41*100</f>
        <v>0</v>
      </c>
      <c r="J57" s="17">
        <f t="shared" si="15"/>
        <v>-16000000</v>
      </c>
      <c r="K57" s="505">
        <v>0</v>
      </c>
      <c r="L57" s="58">
        <f>K57/K41*100</f>
        <v>0</v>
      </c>
      <c r="M57" s="17">
        <f t="shared" si="16"/>
        <v>0</v>
      </c>
      <c r="N57" s="269">
        <v>0</v>
      </c>
    </row>
    <row r="58" spans="1:14">
      <c r="A58" s="2"/>
      <c r="B58" s="267" t="s">
        <v>171</v>
      </c>
      <c r="C58" s="24" t="s">
        <v>203</v>
      </c>
      <c r="D58" s="16">
        <v>0</v>
      </c>
      <c r="E58" s="58">
        <f>D58/D41*100</f>
        <v>0</v>
      </c>
      <c r="F58" s="17">
        <v>28000000</v>
      </c>
      <c r="G58" s="58">
        <f>F58/F41*100</f>
        <v>0.24996652234075792</v>
      </c>
      <c r="H58" s="275">
        <v>0</v>
      </c>
      <c r="I58" s="58">
        <f>H58/H41*100</f>
        <v>0</v>
      </c>
      <c r="J58" s="17">
        <f t="shared" si="15"/>
        <v>-28000000</v>
      </c>
      <c r="K58" s="505">
        <v>0</v>
      </c>
      <c r="L58" s="58">
        <f>K58/K41*100</f>
        <v>0</v>
      </c>
      <c r="M58" s="17">
        <f t="shared" si="16"/>
        <v>0</v>
      </c>
      <c r="N58" s="269">
        <v>0</v>
      </c>
    </row>
    <row r="59" spans="1:14" ht="18">
      <c r="A59" s="2"/>
      <c r="B59" s="267" t="s">
        <v>181</v>
      </c>
      <c r="C59" s="24" t="s">
        <v>204</v>
      </c>
      <c r="D59" s="16">
        <v>0</v>
      </c>
      <c r="E59" s="58">
        <f>D59/D41*100</f>
        <v>0</v>
      </c>
      <c r="F59" s="17">
        <v>28000000</v>
      </c>
      <c r="G59" s="58">
        <f>F59/F41*100</f>
        <v>0.24996652234075792</v>
      </c>
      <c r="H59" s="275">
        <v>62211205</v>
      </c>
      <c r="I59" s="58">
        <f>H59/H41*100</f>
        <v>0.7040556828110075</v>
      </c>
      <c r="J59" s="17">
        <f t="shared" si="15"/>
        <v>34211205</v>
      </c>
      <c r="K59" s="505">
        <v>62211205</v>
      </c>
      <c r="L59" s="58">
        <f>K59/K41*100</f>
        <v>0.75630944777092779</v>
      </c>
      <c r="M59" s="17">
        <f t="shared" si="16"/>
        <v>0</v>
      </c>
      <c r="N59" s="269">
        <f t="shared" si="12"/>
        <v>100</v>
      </c>
    </row>
    <row r="60" spans="1:14">
      <c r="A60" s="2"/>
      <c r="B60" s="267" t="s">
        <v>205</v>
      </c>
      <c r="C60" s="24" t="s">
        <v>206</v>
      </c>
      <c r="D60" s="16">
        <v>0</v>
      </c>
      <c r="E60" s="58">
        <f>D60/D41*100</f>
        <v>0</v>
      </c>
      <c r="F60" s="17">
        <v>0</v>
      </c>
      <c r="G60" s="58">
        <f>F60/F41*100</f>
        <v>0</v>
      </c>
      <c r="H60" s="275">
        <v>0</v>
      </c>
      <c r="I60" s="58">
        <f>H60/H41*100</f>
        <v>0</v>
      </c>
      <c r="J60" s="17">
        <f t="shared" si="15"/>
        <v>0</v>
      </c>
      <c r="K60" s="505">
        <v>0</v>
      </c>
      <c r="L60" s="58">
        <f>K60/K41*100</f>
        <v>0</v>
      </c>
      <c r="M60" s="17">
        <f t="shared" si="16"/>
        <v>0</v>
      </c>
      <c r="N60" s="269">
        <v>0</v>
      </c>
    </row>
    <row r="61" spans="1:14">
      <c r="A61" s="2"/>
      <c r="B61" s="267" t="s">
        <v>178</v>
      </c>
      <c r="C61" s="24" t="s">
        <v>207</v>
      </c>
      <c r="D61" s="16">
        <v>0</v>
      </c>
      <c r="E61" s="58">
        <f>D61/D41*100</f>
        <v>0</v>
      </c>
      <c r="F61" s="17">
        <v>27000000</v>
      </c>
      <c r="G61" s="58">
        <f>F61/F41*100</f>
        <v>0.24103914654287373</v>
      </c>
      <c r="H61" s="275">
        <v>712400</v>
      </c>
      <c r="I61" s="58">
        <f>H61/H41*100</f>
        <v>8.0623622132791322E-3</v>
      </c>
      <c r="J61" s="17">
        <f t="shared" si="15"/>
        <v>-26287600</v>
      </c>
      <c r="K61" s="505">
        <v>0</v>
      </c>
      <c r="L61" s="58">
        <f>K61/K41*100</f>
        <v>0</v>
      </c>
      <c r="M61" s="17">
        <f t="shared" si="16"/>
        <v>712400</v>
      </c>
      <c r="N61" s="269">
        <f t="shared" si="12"/>
        <v>0</v>
      </c>
    </row>
    <row r="62" spans="1:14">
      <c r="A62" s="2"/>
      <c r="B62" s="267" t="s">
        <v>174</v>
      </c>
      <c r="C62" s="24" t="s">
        <v>208</v>
      </c>
      <c r="D62" s="16">
        <v>0</v>
      </c>
      <c r="E62" s="58">
        <f>D62/D41*100</f>
        <v>0</v>
      </c>
      <c r="F62" s="17">
        <v>20000000</v>
      </c>
      <c r="G62" s="58">
        <f>F62/F41*100</f>
        <v>0.17854751595768423</v>
      </c>
      <c r="H62" s="275">
        <v>0</v>
      </c>
      <c r="I62" s="58">
        <f>H62/H41*100</f>
        <v>0</v>
      </c>
      <c r="J62" s="17">
        <f t="shared" si="15"/>
        <v>-20000000</v>
      </c>
      <c r="K62" s="505">
        <v>0</v>
      </c>
      <c r="L62" s="58">
        <f>K62/K41*100</f>
        <v>0</v>
      </c>
      <c r="M62" s="17">
        <f t="shared" si="16"/>
        <v>0</v>
      </c>
      <c r="N62" s="269">
        <v>0</v>
      </c>
    </row>
    <row r="63" spans="1:14" ht="18">
      <c r="A63" s="2"/>
      <c r="B63" s="267" t="s">
        <v>172</v>
      </c>
      <c r="C63" s="24" t="s">
        <v>209</v>
      </c>
      <c r="D63" s="16">
        <v>0</v>
      </c>
      <c r="E63" s="58">
        <f>D63/D41*100</f>
        <v>0</v>
      </c>
      <c r="F63" s="17">
        <v>17080000</v>
      </c>
      <c r="G63" s="58">
        <f>F63/F41*100</f>
        <v>0.15247957862786235</v>
      </c>
      <c r="H63" s="275">
        <v>7080000</v>
      </c>
      <c r="I63" s="58">
        <f>H63/H41*100</f>
        <v>8.0125666016305802E-2</v>
      </c>
      <c r="J63" s="17">
        <f t="shared" si="15"/>
        <v>-10000000</v>
      </c>
      <c r="K63" s="505">
        <v>0</v>
      </c>
      <c r="L63" s="58">
        <f>K63/K41*100</f>
        <v>0</v>
      </c>
      <c r="M63" s="17">
        <f t="shared" si="16"/>
        <v>7080000</v>
      </c>
      <c r="N63" s="269">
        <f t="shared" si="12"/>
        <v>0</v>
      </c>
    </row>
    <row r="64" spans="1:14" ht="18">
      <c r="A64" s="2"/>
      <c r="B64" s="267" t="s">
        <v>177</v>
      </c>
      <c r="C64" s="24" t="s">
        <v>210</v>
      </c>
      <c r="D64" s="16">
        <v>0</v>
      </c>
      <c r="E64" s="58">
        <f>D64/D41*100</f>
        <v>0</v>
      </c>
      <c r="F64" s="17">
        <v>108000000</v>
      </c>
      <c r="G64" s="58">
        <f>F64/F41*100</f>
        <v>0.96415658617149491</v>
      </c>
      <c r="H64" s="275">
        <v>25999315</v>
      </c>
      <c r="I64" s="58">
        <f>H64/H41*100</f>
        <v>0.29423904383371885</v>
      </c>
      <c r="J64" s="17">
        <f t="shared" si="15"/>
        <v>-82000685</v>
      </c>
      <c r="K64" s="505">
        <v>24702001</v>
      </c>
      <c r="L64" s="58">
        <f>K64/K41*100</f>
        <v>0.3003053346281736</v>
      </c>
      <c r="M64" s="17">
        <f t="shared" si="16"/>
        <v>1297314</v>
      </c>
      <c r="N64" s="269">
        <f t="shared" si="12"/>
        <v>95.010199307174048</v>
      </c>
    </row>
    <row r="65" spans="1:15">
      <c r="A65" s="2"/>
      <c r="B65" s="267" t="s">
        <v>183</v>
      </c>
      <c r="C65" s="24" t="s">
        <v>211</v>
      </c>
      <c r="D65" s="16">
        <v>0</v>
      </c>
      <c r="E65" s="58">
        <f>D65/D41*100</f>
        <v>0</v>
      </c>
      <c r="F65" s="17">
        <v>10000000</v>
      </c>
      <c r="G65" s="58">
        <f>F65/F41*100</f>
        <v>8.9273757978842114E-2</v>
      </c>
      <c r="H65" s="275">
        <v>0</v>
      </c>
      <c r="I65" s="58">
        <f>H65/H41*100</f>
        <v>0</v>
      </c>
      <c r="J65" s="17">
        <f t="shared" si="15"/>
        <v>-10000000</v>
      </c>
      <c r="K65" s="505">
        <v>0</v>
      </c>
      <c r="L65" s="58">
        <f>K65/K41*100</f>
        <v>0</v>
      </c>
      <c r="M65" s="17">
        <f t="shared" si="16"/>
        <v>0</v>
      </c>
      <c r="N65" s="269">
        <v>0</v>
      </c>
    </row>
    <row r="66" spans="1:15" ht="18">
      <c r="A66" s="2"/>
      <c r="B66" s="267" t="s">
        <v>182</v>
      </c>
      <c r="C66" s="24" t="s">
        <v>212</v>
      </c>
      <c r="D66" s="16">
        <v>0</v>
      </c>
      <c r="E66" s="58">
        <f>D66/D41*100</f>
        <v>0</v>
      </c>
      <c r="F66" s="17">
        <v>147727000</v>
      </c>
      <c r="G66" s="58">
        <f>F66/F41*100</f>
        <v>1.3188144444940411</v>
      </c>
      <c r="H66" s="275">
        <v>0</v>
      </c>
      <c r="I66" s="58">
        <f>H66/H41*100</f>
        <v>0</v>
      </c>
      <c r="J66" s="17">
        <f t="shared" si="15"/>
        <v>-147727000</v>
      </c>
      <c r="K66" s="505">
        <v>0</v>
      </c>
      <c r="L66" s="58">
        <f>K66/K41*100</f>
        <v>0</v>
      </c>
      <c r="M66" s="17">
        <f t="shared" si="16"/>
        <v>0</v>
      </c>
      <c r="N66" s="269">
        <v>0</v>
      </c>
    </row>
    <row r="67" spans="1:15">
      <c r="A67" s="2"/>
      <c r="B67" s="267" t="s">
        <v>184</v>
      </c>
      <c r="C67" s="24" t="s">
        <v>213</v>
      </c>
      <c r="D67" s="16">
        <v>0</v>
      </c>
      <c r="E67" s="58">
        <f>D67/D41*100</f>
        <v>0</v>
      </c>
      <c r="F67" s="17">
        <v>32000000</v>
      </c>
      <c r="G67" s="58">
        <f>F67/F41*100</f>
        <v>0.28567602553229482</v>
      </c>
      <c r="H67" s="275">
        <v>0</v>
      </c>
      <c r="I67" s="58">
        <f>H67/H41*100</f>
        <v>0</v>
      </c>
      <c r="J67" s="17">
        <f t="shared" si="15"/>
        <v>-32000000</v>
      </c>
      <c r="K67" s="505">
        <v>0</v>
      </c>
      <c r="L67" s="58">
        <f>K67/K41*100</f>
        <v>0</v>
      </c>
      <c r="M67" s="17">
        <f t="shared" si="16"/>
        <v>0</v>
      </c>
      <c r="N67" s="269">
        <v>0</v>
      </c>
    </row>
    <row r="68" spans="1:15">
      <c r="A68" s="2"/>
      <c r="B68" s="267" t="s">
        <v>173</v>
      </c>
      <c r="C68" s="24" t="s">
        <v>214</v>
      </c>
      <c r="D68" s="16">
        <v>0</v>
      </c>
      <c r="E68" s="58">
        <f>D68/D41*100</f>
        <v>0</v>
      </c>
      <c r="F68" s="17">
        <v>8000000</v>
      </c>
      <c r="G68" s="58">
        <f>F68/F41*100</f>
        <v>7.1419006383073705E-2</v>
      </c>
      <c r="H68" s="275">
        <v>0</v>
      </c>
      <c r="I68" s="58">
        <f>H68/H41*100</f>
        <v>0</v>
      </c>
      <c r="J68" s="17">
        <f t="shared" si="15"/>
        <v>-8000000</v>
      </c>
      <c r="K68" s="505">
        <v>0</v>
      </c>
      <c r="L68" s="58">
        <f>K68/K41*100</f>
        <v>0</v>
      </c>
      <c r="M68" s="17">
        <f t="shared" si="16"/>
        <v>0</v>
      </c>
      <c r="N68" s="269">
        <v>0</v>
      </c>
    </row>
    <row r="69" spans="1:15">
      <c r="A69" s="2"/>
      <c r="B69" s="267" t="s">
        <v>128</v>
      </c>
      <c r="C69" s="24" t="s">
        <v>215</v>
      </c>
      <c r="D69" s="16">
        <v>61249357</v>
      </c>
      <c r="E69" s="58">
        <f>D69/D41*100</f>
        <v>0.84093776145569477</v>
      </c>
      <c r="F69" s="17">
        <v>16000000</v>
      </c>
      <c r="G69" s="58">
        <f>F69/F41*100</f>
        <v>0.14283801276614741</v>
      </c>
      <c r="H69" s="275">
        <v>16000000</v>
      </c>
      <c r="I69" s="58">
        <f>H69/H41*100</f>
        <v>0.18107495144927865</v>
      </c>
      <c r="J69" s="275">
        <f t="shared" si="15"/>
        <v>0</v>
      </c>
      <c r="K69" s="482">
        <v>0</v>
      </c>
      <c r="L69" s="58">
        <f>K69/K41*100</f>
        <v>0</v>
      </c>
      <c r="M69" s="17">
        <f t="shared" si="16"/>
        <v>16000000</v>
      </c>
      <c r="N69" s="269">
        <f t="shared" si="12"/>
        <v>0</v>
      </c>
    </row>
    <row r="70" spans="1:15">
      <c r="A70" s="2"/>
      <c r="B70" s="267" t="s">
        <v>130</v>
      </c>
      <c r="C70" s="24" t="s">
        <v>131</v>
      </c>
      <c r="D70" s="16">
        <v>0</v>
      </c>
      <c r="E70" s="58">
        <f>D70/D41*100</f>
        <v>0</v>
      </c>
      <c r="F70" s="17">
        <v>196000000</v>
      </c>
      <c r="G70" s="58">
        <f>F70/F41*100</f>
        <v>1.7497656563853055</v>
      </c>
      <c r="H70" s="275">
        <v>196000000</v>
      </c>
      <c r="I70" s="58">
        <f>H70/H41*100</f>
        <v>2.2181681552536632</v>
      </c>
      <c r="J70" s="275">
        <f t="shared" si="15"/>
        <v>0</v>
      </c>
      <c r="K70" s="482">
        <v>171068035</v>
      </c>
      <c r="L70" s="58">
        <f>K70/K41*100</f>
        <v>2.0796956284982384</v>
      </c>
      <c r="M70" s="17">
        <f t="shared" si="16"/>
        <v>24931965</v>
      </c>
      <c r="N70" s="269">
        <f t="shared" si="12"/>
        <v>87.279609693877546</v>
      </c>
    </row>
    <row r="71" spans="1:15" ht="18">
      <c r="A71" s="2"/>
      <c r="B71" s="267" t="s">
        <v>129</v>
      </c>
      <c r="C71" s="24" t="s">
        <v>216</v>
      </c>
      <c r="D71" s="16">
        <v>399999998.80000001</v>
      </c>
      <c r="E71" s="58">
        <f>D71/D41*100</f>
        <v>5.4918960793850058</v>
      </c>
      <c r="F71" s="17">
        <v>780182000</v>
      </c>
      <c r="G71" s="58">
        <f>F71/F41*100</f>
        <v>6.9649779047448996</v>
      </c>
      <c r="H71" s="275">
        <v>0</v>
      </c>
      <c r="I71" s="58">
        <f>H71/H41*100</f>
        <v>0</v>
      </c>
      <c r="J71" s="275">
        <f t="shared" si="15"/>
        <v>-780182000</v>
      </c>
      <c r="K71" s="482">
        <v>0</v>
      </c>
      <c r="L71" s="58">
        <f>K71/K41*100</f>
        <v>0</v>
      </c>
      <c r="M71" s="17">
        <f t="shared" si="16"/>
        <v>0</v>
      </c>
      <c r="N71" s="269">
        <v>0</v>
      </c>
    </row>
    <row r="72" spans="1:15">
      <c r="A72" s="2"/>
      <c r="B72" s="267" t="s">
        <v>136</v>
      </c>
      <c r="C72" s="24" t="s">
        <v>137</v>
      </c>
      <c r="D72" s="16">
        <v>4080251</v>
      </c>
      <c r="E72" s="58">
        <f>D72/D41*100</f>
        <v>5.6020786342579232E-2</v>
      </c>
      <c r="F72" s="17">
        <v>49230000</v>
      </c>
      <c r="G72" s="58">
        <f>F72/F41*100</f>
        <v>0.43949471052983974</v>
      </c>
      <c r="H72" s="275">
        <v>19230000</v>
      </c>
      <c r="I72" s="58">
        <f>H72/H41*100</f>
        <v>0.21762945727310176</v>
      </c>
      <c r="J72" s="275">
        <f t="shared" si="15"/>
        <v>-30000000</v>
      </c>
      <c r="K72" s="482">
        <v>3678170</v>
      </c>
      <c r="L72" s="58">
        <f>K72/K41*100</f>
        <v>4.4715975546649411E-2</v>
      </c>
      <c r="M72" s="17">
        <f t="shared" si="16"/>
        <v>15551830</v>
      </c>
      <c r="N72" s="269">
        <f t="shared" si="12"/>
        <v>19.127249089963598</v>
      </c>
    </row>
    <row r="73" spans="1:15">
      <c r="A73" s="2"/>
      <c r="B73" s="267" t="s">
        <v>138</v>
      </c>
      <c r="C73" s="24" t="s">
        <v>217</v>
      </c>
      <c r="D73" s="16">
        <v>64074018</v>
      </c>
      <c r="E73" s="58">
        <f>D73/D41*100</f>
        <v>0.87971962325076958</v>
      </c>
      <c r="F73" s="17">
        <v>400000000</v>
      </c>
      <c r="G73" s="58">
        <f>F73/F41*100</f>
        <v>3.5709503191536847</v>
      </c>
      <c r="H73" s="275">
        <v>65000000</v>
      </c>
      <c r="I73" s="58">
        <f>H73/H41*100</f>
        <v>0.73561699026269445</v>
      </c>
      <c r="J73" s="275">
        <f t="shared" si="15"/>
        <v>-335000000</v>
      </c>
      <c r="K73" s="482">
        <v>49150570</v>
      </c>
      <c r="L73" s="58">
        <f>K73/K41*100</f>
        <v>0.59752966454075807</v>
      </c>
      <c r="M73" s="17">
        <f t="shared" si="16"/>
        <v>15849430</v>
      </c>
      <c r="N73" s="269">
        <f t="shared" si="12"/>
        <v>75.616261538461544</v>
      </c>
    </row>
    <row r="74" spans="1:15" s="451" customFormat="1">
      <c r="A74" s="450"/>
      <c r="B74" s="459" t="s">
        <v>139</v>
      </c>
      <c r="C74" s="453" t="s">
        <v>218</v>
      </c>
      <c r="D74" s="460">
        <v>141760950</v>
      </c>
      <c r="E74" s="454">
        <f>D74/D41*100</f>
        <v>1.9463410196262576</v>
      </c>
      <c r="F74" s="275">
        <v>116218000</v>
      </c>
      <c r="G74" s="454">
        <f>F74/F41*100</f>
        <v>1.0375217604785074</v>
      </c>
      <c r="H74" s="275">
        <v>132679000</v>
      </c>
      <c r="I74" s="454">
        <f>H74/H41*100</f>
        <v>1.5015527177086774</v>
      </c>
      <c r="J74" s="275">
        <f t="shared" si="15"/>
        <v>16461000</v>
      </c>
      <c r="K74" s="482">
        <v>129874999</v>
      </c>
      <c r="L74" s="454">
        <f>K74/K41*100</f>
        <v>1.5789067061623352</v>
      </c>
      <c r="M74" s="275">
        <f t="shared" si="16"/>
        <v>2804001</v>
      </c>
      <c r="N74" s="461">
        <f t="shared" si="12"/>
        <v>97.886627876302953</v>
      </c>
      <c r="O74" s="462"/>
    </row>
    <row r="75" spans="1:15">
      <c r="A75" s="2"/>
      <c r="B75" s="267" t="s">
        <v>149</v>
      </c>
      <c r="C75" s="24" t="s">
        <v>219</v>
      </c>
      <c r="D75" s="16">
        <v>0</v>
      </c>
      <c r="E75" s="58">
        <f>D75/D41*100</f>
        <v>0</v>
      </c>
      <c r="F75" s="17">
        <v>0</v>
      </c>
      <c r="G75" s="58">
        <f>F75/F41*100</f>
        <v>0</v>
      </c>
      <c r="H75" s="275">
        <v>0</v>
      </c>
      <c r="I75" s="58">
        <f>H75/H41*100</f>
        <v>0</v>
      </c>
      <c r="J75" s="275">
        <f t="shared" si="15"/>
        <v>0</v>
      </c>
      <c r="K75" s="482">
        <v>0</v>
      </c>
      <c r="L75" s="58">
        <f>K75/K41*100</f>
        <v>0</v>
      </c>
      <c r="M75" s="17">
        <f t="shared" si="16"/>
        <v>0</v>
      </c>
      <c r="N75" s="269">
        <v>0</v>
      </c>
    </row>
    <row r="76" spans="1:15">
      <c r="A76" s="2"/>
      <c r="B76" s="267" t="s">
        <v>220</v>
      </c>
      <c r="C76" s="24" t="s">
        <v>221</v>
      </c>
      <c r="D76" s="16">
        <v>0</v>
      </c>
      <c r="E76" s="58">
        <f>D76/D41*100</f>
        <v>0</v>
      </c>
      <c r="F76" s="17">
        <v>0</v>
      </c>
      <c r="G76" s="58">
        <f>F76/F41*100</f>
        <v>0</v>
      </c>
      <c r="H76" s="275">
        <v>0</v>
      </c>
      <c r="I76" s="58">
        <f>H76/H41*100</f>
        <v>0</v>
      </c>
      <c r="J76" s="275">
        <f t="shared" si="15"/>
        <v>0</v>
      </c>
      <c r="K76" s="482">
        <v>0</v>
      </c>
      <c r="L76" s="58">
        <f>K76/K41*100</f>
        <v>0</v>
      </c>
      <c r="M76" s="17">
        <f t="shared" si="16"/>
        <v>0</v>
      </c>
      <c r="N76" s="269">
        <v>0</v>
      </c>
    </row>
    <row r="77" spans="1:15">
      <c r="A77" s="2"/>
      <c r="B77" s="267" t="s">
        <v>222</v>
      </c>
      <c r="C77" s="24" t="s">
        <v>223</v>
      </c>
      <c r="D77" s="16">
        <v>0</v>
      </c>
      <c r="E77" s="58">
        <f>D77/D41*100</f>
        <v>0</v>
      </c>
      <c r="F77" s="17">
        <v>0</v>
      </c>
      <c r="G77" s="58">
        <f>F77/F41*100</f>
        <v>0</v>
      </c>
      <c r="H77" s="275">
        <v>0</v>
      </c>
      <c r="I77" s="58">
        <f>H77/H41*100</f>
        <v>0</v>
      </c>
      <c r="J77" s="275">
        <f t="shared" si="15"/>
        <v>0</v>
      </c>
      <c r="K77" s="482">
        <v>0</v>
      </c>
      <c r="L77" s="58">
        <f>K77/K41*100</f>
        <v>0</v>
      </c>
      <c r="M77" s="17">
        <f t="shared" si="16"/>
        <v>0</v>
      </c>
      <c r="N77" s="269">
        <v>0</v>
      </c>
    </row>
    <row r="78" spans="1:15">
      <c r="A78" s="2"/>
      <c r="B78" s="267" t="s">
        <v>224</v>
      </c>
      <c r="C78" s="24" t="s">
        <v>225</v>
      </c>
      <c r="D78" s="16">
        <v>0</v>
      </c>
      <c r="E78" s="58">
        <f>D78/D41*100</f>
        <v>0</v>
      </c>
      <c r="F78" s="17">
        <v>0</v>
      </c>
      <c r="G78" s="58">
        <f>F78/F41*100</f>
        <v>0</v>
      </c>
      <c r="H78" s="275">
        <v>0</v>
      </c>
      <c r="I78" s="58">
        <f>H78/H41*100</f>
        <v>0</v>
      </c>
      <c r="J78" s="275">
        <f t="shared" si="15"/>
        <v>0</v>
      </c>
      <c r="K78" s="482">
        <v>0</v>
      </c>
      <c r="L78" s="58">
        <f>K78/K41*100</f>
        <v>0</v>
      </c>
      <c r="M78" s="17">
        <f t="shared" si="16"/>
        <v>0</v>
      </c>
      <c r="N78" s="269">
        <v>0</v>
      </c>
    </row>
    <row r="79" spans="1:15" ht="18">
      <c r="A79" s="2"/>
      <c r="B79" s="267" t="s">
        <v>132</v>
      </c>
      <c r="C79" s="24" t="s">
        <v>133</v>
      </c>
      <c r="D79" s="16">
        <v>299999999.87</v>
      </c>
      <c r="E79" s="58">
        <f>D79/D41*100</f>
        <v>4.1189220701106546</v>
      </c>
      <c r="F79" s="17">
        <v>100000000</v>
      </c>
      <c r="G79" s="58">
        <f>F79/F41*100</f>
        <v>0.89273757978842117</v>
      </c>
      <c r="H79" s="275">
        <v>0</v>
      </c>
      <c r="I79" s="58">
        <f>H79/H41*100</f>
        <v>0</v>
      </c>
      <c r="J79" s="275">
        <f t="shared" si="15"/>
        <v>-100000000</v>
      </c>
      <c r="K79" s="482">
        <v>0</v>
      </c>
      <c r="L79" s="58">
        <f>K79/K41*100</f>
        <v>0</v>
      </c>
      <c r="M79" s="17">
        <f t="shared" si="16"/>
        <v>0</v>
      </c>
      <c r="N79" s="269">
        <v>0</v>
      </c>
    </row>
    <row r="80" spans="1:15">
      <c r="A80" s="2"/>
      <c r="B80" s="267" t="s">
        <v>150</v>
      </c>
      <c r="C80" s="24" t="s">
        <v>151</v>
      </c>
      <c r="D80" s="16"/>
      <c r="E80" s="58">
        <f>D80/D41*100</f>
        <v>0</v>
      </c>
      <c r="F80" s="17"/>
      <c r="G80" s="58">
        <f>F80/F41*100</f>
        <v>0</v>
      </c>
      <c r="H80" s="275">
        <v>608190000</v>
      </c>
      <c r="I80" s="58">
        <f>H80/H41*100</f>
        <v>6.8829984201210488</v>
      </c>
      <c r="J80" s="275">
        <f t="shared" si="15"/>
        <v>608190000</v>
      </c>
      <c r="K80" s="482">
        <v>608190000</v>
      </c>
      <c r="L80" s="58">
        <f>K80/K41*100</f>
        <v>7.3938423639246427</v>
      </c>
      <c r="M80" s="17">
        <f t="shared" si="16"/>
        <v>0</v>
      </c>
      <c r="N80" s="269">
        <f t="shared" si="12"/>
        <v>100</v>
      </c>
    </row>
    <row r="81" spans="1:14" ht="18">
      <c r="A81" s="2"/>
      <c r="B81" s="267" t="s">
        <v>226</v>
      </c>
      <c r="C81" s="24" t="s">
        <v>227</v>
      </c>
      <c r="D81" s="16">
        <v>1914759568.1500001</v>
      </c>
      <c r="E81" s="58">
        <f>D81/D41*100</f>
        <v>26.289151492087235</v>
      </c>
      <c r="F81" s="17">
        <v>0</v>
      </c>
      <c r="G81" s="58">
        <f>F81/F41*100</f>
        <v>0</v>
      </c>
      <c r="H81" s="275">
        <v>0</v>
      </c>
      <c r="I81" s="58">
        <f>H81/H41*100</f>
        <v>0</v>
      </c>
      <c r="J81" s="275">
        <f t="shared" si="15"/>
        <v>0</v>
      </c>
      <c r="K81" s="482">
        <v>0</v>
      </c>
      <c r="L81" s="58">
        <f>K81/K41*100</f>
        <v>0</v>
      </c>
      <c r="M81" s="17">
        <f t="shared" si="16"/>
        <v>0</v>
      </c>
      <c r="N81" s="269">
        <v>0</v>
      </c>
    </row>
    <row r="82" spans="1:14">
      <c r="A82" s="2"/>
      <c r="B82" s="267" t="s">
        <v>111</v>
      </c>
      <c r="C82" s="24" t="s">
        <v>112</v>
      </c>
      <c r="D82" s="16">
        <v>0</v>
      </c>
      <c r="E82" s="58">
        <f>D82/D41*100</f>
        <v>0</v>
      </c>
      <c r="F82" s="17">
        <v>2021120000</v>
      </c>
      <c r="G82" s="58">
        <f>F82/F41*100</f>
        <v>18.043297772619738</v>
      </c>
      <c r="H82" s="275">
        <v>0</v>
      </c>
      <c r="I82" s="58">
        <f>H82/H41*100</f>
        <v>0</v>
      </c>
      <c r="J82" s="275">
        <f t="shared" si="15"/>
        <v>-2021120000</v>
      </c>
      <c r="K82" s="482">
        <v>0</v>
      </c>
      <c r="L82" s="58">
        <f>K82/K41*100</f>
        <v>0</v>
      </c>
      <c r="M82" s="17">
        <f t="shared" si="16"/>
        <v>0</v>
      </c>
      <c r="N82" s="269">
        <v>0</v>
      </c>
    </row>
    <row r="83" spans="1:14">
      <c r="A83" s="2"/>
      <c r="B83" s="267" t="s">
        <v>127</v>
      </c>
      <c r="C83" s="24" t="s">
        <v>228</v>
      </c>
      <c r="D83" s="16">
        <v>199999999.78</v>
      </c>
      <c r="E83" s="58">
        <f>D83/D41*100</f>
        <v>2.7459480449098042</v>
      </c>
      <c r="F83" s="17">
        <v>86193000</v>
      </c>
      <c r="G83" s="58">
        <f>F83/F41*100</f>
        <v>0.76947730214703391</v>
      </c>
      <c r="H83" s="275">
        <v>142228750</v>
      </c>
      <c r="I83" s="58">
        <f>H83/H41*100</f>
        <v>1.6096290000588493</v>
      </c>
      <c r="J83" s="275">
        <f t="shared" si="15"/>
        <v>56035750</v>
      </c>
      <c r="K83" s="482">
        <v>130934503</v>
      </c>
      <c r="L83" s="58">
        <f>K83/K41*100</f>
        <v>1.5917872296170903</v>
      </c>
      <c r="M83" s="17">
        <f t="shared" si="16"/>
        <v>11294247</v>
      </c>
      <c r="N83" s="269">
        <f t="shared" si="12"/>
        <v>92.059097053162603</v>
      </c>
    </row>
    <row r="84" spans="1:14">
      <c r="A84" s="2"/>
      <c r="B84" s="267" t="s">
        <v>165</v>
      </c>
      <c r="C84" s="24" t="s">
        <v>166</v>
      </c>
      <c r="D84" s="16">
        <v>7684135</v>
      </c>
      <c r="E84" s="58">
        <f>D84/D41*100</f>
        <v>0.10550117751641629</v>
      </c>
      <c r="F84" s="17">
        <v>0</v>
      </c>
      <c r="G84" s="58">
        <f>F84/F41*100</f>
        <v>0</v>
      </c>
      <c r="H84" s="275">
        <v>16000000</v>
      </c>
      <c r="I84" s="58">
        <f>H84/H41*100</f>
        <v>0.18107495144927865</v>
      </c>
      <c r="J84" s="275">
        <f t="shared" si="15"/>
        <v>16000000</v>
      </c>
      <c r="K84" s="482">
        <v>3184109</v>
      </c>
      <c r="L84" s="58">
        <f>K84/K41*100</f>
        <v>3.8709613797585835E-2</v>
      </c>
      <c r="M84" s="17">
        <f t="shared" si="16"/>
        <v>12815891</v>
      </c>
      <c r="N84" s="269">
        <f t="shared" si="12"/>
        <v>19.900681250000002</v>
      </c>
    </row>
    <row r="85" spans="1:14" ht="18">
      <c r="A85" s="2"/>
      <c r="B85" s="267" t="s">
        <v>156</v>
      </c>
      <c r="C85" s="24" t="s">
        <v>229</v>
      </c>
      <c r="D85" s="16">
        <v>2961971096.8000002</v>
      </c>
      <c r="E85" s="58">
        <f>D85/D41*100</f>
        <v>40.66709375642035</v>
      </c>
      <c r="F85" s="17">
        <v>4932668000</v>
      </c>
      <c r="G85" s="58">
        <f>F85/F41*100</f>
        <v>44.035780922197922</v>
      </c>
      <c r="H85" s="275">
        <v>4201139330</v>
      </c>
      <c r="I85" s="58">
        <f>H85/H41*100</f>
        <v>47.545068763212811</v>
      </c>
      <c r="J85" s="275">
        <f t="shared" si="15"/>
        <v>-731528670</v>
      </c>
      <c r="K85" s="482">
        <v>3986947598</v>
      </c>
      <c r="L85" s="58">
        <f>K85/K41*100</f>
        <v>48.469823661750432</v>
      </c>
      <c r="M85" s="17">
        <f t="shared" si="16"/>
        <v>214191732</v>
      </c>
      <c r="N85" s="269">
        <f t="shared" si="12"/>
        <v>94.90157990070756</v>
      </c>
    </row>
    <row r="86" spans="1:14">
      <c r="A86" s="2"/>
      <c r="B86" s="267" t="s">
        <v>185</v>
      </c>
      <c r="C86" s="24" t="s">
        <v>230</v>
      </c>
      <c r="D86" s="16">
        <v>598289276.13999999</v>
      </c>
      <c r="E86" s="58">
        <f>D86/D41*100</f>
        <v>8.2143563495714673</v>
      </c>
      <c r="F86" s="17">
        <v>515128000</v>
      </c>
      <c r="G86" s="58">
        <f>F86/F41*100</f>
        <v>4.5987412400124983</v>
      </c>
      <c r="H86" s="275">
        <v>0</v>
      </c>
      <c r="I86" s="58">
        <f>H86/H41*100</f>
        <v>0</v>
      </c>
      <c r="J86" s="275">
        <f t="shared" si="15"/>
        <v>-515128000</v>
      </c>
      <c r="K86" s="482">
        <v>0</v>
      </c>
      <c r="L86" s="58">
        <f>K86/K41*100</f>
        <v>0</v>
      </c>
      <c r="M86" s="17">
        <f t="shared" si="16"/>
        <v>0</v>
      </c>
      <c r="N86" s="269">
        <v>0</v>
      </c>
    </row>
    <row r="87" spans="1:14">
      <c r="A87" s="2"/>
      <c r="B87" s="267" t="s">
        <v>141</v>
      </c>
      <c r="C87" s="24" t="s">
        <v>231</v>
      </c>
      <c r="D87" s="16"/>
      <c r="E87" s="58">
        <f>D87/D41*100</f>
        <v>0</v>
      </c>
      <c r="F87" s="17">
        <v>0</v>
      </c>
      <c r="G87" s="58">
        <f>F87/F41*100</f>
        <v>0</v>
      </c>
      <c r="H87" s="275">
        <v>640000000</v>
      </c>
      <c r="I87" s="58">
        <f>H87/H41*100</f>
        <v>7.2429980579711453</v>
      </c>
      <c r="J87" s="275">
        <f t="shared" si="15"/>
        <v>640000000</v>
      </c>
      <c r="K87" s="482">
        <v>624616320</v>
      </c>
      <c r="L87" s="58">
        <f>K87/K41*100</f>
        <v>7.5935392032337106</v>
      </c>
      <c r="M87" s="17">
        <f t="shared" si="16"/>
        <v>15383680</v>
      </c>
      <c r="N87" s="269">
        <f t="shared" si="12"/>
        <v>97.596299999999999</v>
      </c>
    </row>
    <row r="88" spans="1:14">
      <c r="A88" s="2"/>
      <c r="B88" s="267" t="s">
        <v>142</v>
      </c>
      <c r="C88" s="24" t="s">
        <v>143</v>
      </c>
      <c r="D88" s="16"/>
      <c r="E88" s="58">
        <f>D88/D41*100</f>
        <v>0</v>
      </c>
      <c r="F88" s="17">
        <v>0</v>
      </c>
      <c r="G88" s="58">
        <f>F88/F41*100</f>
        <v>0</v>
      </c>
      <c r="H88" s="275">
        <v>901600000</v>
      </c>
      <c r="I88" s="58">
        <f>H88/H41*100</f>
        <v>10.203573514166852</v>
      </c>
      <c r="J88" s="275">
        <f t="shared" si="15"/>
        <v>901600000</v>
      </c>
      <c r="K88" s="482">
        <v>901600000</v>
      </c>
      <c r="L88" s="58">
        <f>K88/K41*100</f>
        <v>10.960864656298948</v>
      </c>
      <c r="M88" s="17">
        <f t="shared" si="16"/>
        <v>0</v>
      </c>
      <c r="N88" s="269">
        <f t="shared" si="12"/>
        <v>100</v>
      </c>
    </row>
    <row r="89" spans="1:14">
      <c r="A89" s="2"/>
      <c r="B89" s="267" t="s">
        <v>144</v>
      </c>
      <c r="C89" s="24" t="s">
        <v>232</v>
      </c>
      <c r="D89" s="16"/>
      <c r="E89" s="58">
        <f>D89/D41*100</f>
        <v>0</v>
      </c>
      <c r="F89" s="17">
        <v>0</v>
      </c>
      <c r="G89" s="58">
        <f>F89/F41*100</f>
        <v>0</v>
      </c>
      <c r="H89" s="275">
        <v>0</v>
      </c>
      <c r="I89" s="58">
        <f>H89/H41*100</f>
        <v>0</v>
      </c>
      <c r="J89" s="275">
        <f t="shared" si="15"/>
        <v>0</v>
      </c>
      <c r="K89" s="482">
        <v>0</v>
      </c>
      <c r="L89" s="58">
        <f>K89/K41*100</f>
        <v>0</v>
      </c>
      <c r="M89" s="17">
        <f t="shared" si="16"/>
        <v>0</v>
      </c>
      <c r="N89" s="269">
        <v>0</v>
      </c>
    </row>
    <row r="90" spans="1:14" ht="18">
      <c r="A90" s="2"/>
      <c r="B90" s="267" t="s">
        <v>145</v>
      </c>
      <c r="C90" s="24" t="s">
        <v>233</v>
      </c>
      <c r="D90" s="16"/>
      <c r="E90" s="58">
        <f>D90/D41*100</f>
        <v>0</v>
      </c>
      <c r="F90" s="17">
        <v>0</v>
      </c>
      <c r="G90" s="58">
        <f>F90/F41*100</f>
        <v>0</v>
      </c>
      <c r="H90" s="275">
        <v>37000000</v>
      </c>
      <c r="I90" s="58">
        <f>H90/H41*100</f>
        <v>0.41873582522645691</v>
      </c>
      <c r="J90" s="275">
        <f t="shared" si="15"/>
        <v>37000000</v>
      </c>
      <c r="K90" s="482">
        <v>36756984</v>
      </c>
      <c r="L90" s="58">
        <f>K90/K41*100</f>
        <v>0.44685927994426122</v>
      </c>
      <c r="M90" s="17">
        <f t="shared" si="16"/>
        <v>243016</v>
      </c>
      <c r="N90" s="269">
        <f t="shared" si="12"/>
        <v>99.343199999999996</v>
      </c>
    </row>
    <row r="91" spans="1:14">
      <c r="A91" s="2"/>
      <c r="B91" s="267" t="s">
        <v>146</v>
      </c>
      <c r="C91" s="24" t="s">
        <v>234</v>
      </c>
      <c r="D91" s="16"/>
      <c r="E91" s="58">
        <f>D91/D41*100</f>
        <v>0</v>
      </c>
      <c r="F91" s="17">
        <v>0</v>
      </c>
      <c r="G91" s="58">
        <f>F91/F41*100</f>
        <v>0</v>
      </c>
      <c r="H91" s="275">
        <v>0</v>
      </c>
      <c r="I91" s="58">
        <f>H91/H41*100</f>
        <v>0</v>
      </c>
      <c r="J91" s="17">
        <f t="shared" si="15"/>
        <v>0</v>
      </c>
      <c r="K91" s="505">
        <v>0</v>
      </c>
      <c r="L91" s="58">
        <f>K91/K41*100</f>
        <v>0</v>
      </c>
      <c r="M91" s="17">
        <f t="shared" si="16"/>
        <v>0</v>
      </c>
      <c r="N91" s="269" t="e">
        <f t="shared" si="12"/>
        <v>#DIV/0!</v>
      </c>
    </row>
    <row r="92" spans="1:14">
      <c r="A92" s="2"/>
      <c r="B92" s="267" t="s">
        <v>147</v>
      </c>
      <c r="C92" s="24" t="s">
        <v>148</v>
      </c>
      <c r="D92" s="16"/>
      <c r="E92" s="58">
        <f>D92/D41*100</f>
        <v>0</v>
      </c>
      <c r="F92" s="17">
        <v>0</v>
      </c>
      <c r="G92" s="58">
        <f>F92/F41*100</f>
        <v>0</v>
      </c>
      <c r="H92" s="275">
        <v>0</v>
      </c>
      <c r="I92" s="58">
        <f>H92/H41*100</f>
        <v>0</v>
      </c>
      <c r="J92" s="17">
        <f t="shared" si="15"/>
        <v>0</v>
      </c>
      <c r="K92" s="505">
        <v>0</v>
      </c>
      <c r="L92" s="58">
        <f>K92/K41*100</f>
        <v>0</v>
      </c>
      <c r="M92" s="17">
        <f t="shared" si="16"/>
        <v>0</v>
      </c>
      <c r="N92" s="269">
        <v>0</v>
      </c>
    </row>
    <row r="93" spans="1:14">
      <c r="A93" s="2"/>
      <c r="B93" s="267" t="s">
        <v>237</v>
      </c>
      <c r="C93" s="24" t="s">
        <v>238</v>
      </c>
      <c r="D93" s="16"/>
      <c r="E93" s="58" t="s">
        <v>596</v>
      </c>
      <c r="F93" s="17">
        <v>0</v>
      </c>
      <c r="G93" s="58" t="s">
        <v>596</v>
      </c>
      <c r="H93" s="275">
        <v>0</v>
      </c>
      <c r="I93" s="507"/>
      <c r="J93" s="17">
        <f t="shared" si="15"/>
        <v>0</v>
      </c>
      <c r="K93" s="505"/>
      <c r="L93" s="507"/>
      <c r="M93" s="17"/>
      <c r="N93" s="269">
        <v>0</v>
      </c>
    </row>
    <row r="94" spans="1:14">
      <c r="A94" s="2"/>
      <c r="B94" s="267"/>
      <c r="C94" s="25" t="s">
        <v>60</v>
      </c>
      <c r="D94" s="18">
        <f>D41</f>
        <v>7283458991.5400009</v>
      </c>
      <c r="E94" s="18">
        <f>D94/D106*100</f>
        <v>50.048466341054073</v>
      </c>
      <c r="F94" s="18">
        <f t="shared" ref="F94:M94" si="17">F41</f>
        <v>11201500000</v>
      </c>
      <c r="G94" s="18">
        <f>F94/F106*100</f>
        <v>60.049562131126613</v>
      </c>
      <c r="H94" s="18">
        <f t="shared" si="17"/>
        <v>8836120000</v>
      </c>
      <c r="I94" s="18">
        <f>H94/H106*100</f>
        <v>48.8878799515197</v>
      </c>
      <c r="J94" s="18">
        <f t="shared" si="17"/>
        <v>-2365380000</v>
      </c>
      <c r="K94" s="504">
        <f>K41</f>
        <v>8225628436</v>
      </c>
      <c r="L94" s="18">
        <f>K94/K106*100</f>
        <v>47.324180687929527</v>
      </c>
      <c r="M94" s="18">
        <f t="shared" si="17"/>
        <v>610491564</v>
      </c>
      <c r="N94" s="277">
        <f t="shared" si="12"/>
        <v>93.090954355531608</v>
      </c>
    </row>
    <row r="95" spans="1:14">
      <c r="A95" s="2"/>
      <c r="B95" s="267" t="s">
        <v>69</v>
      </c>
      <c r="C95" s="24" t="s">
        <v>70</v>
      </c>
      <c r="D95" s="16"/>
      <c r="E95" s="17"/>
      <c r="F95" s="17"/>
      <c r="G95" s="17"/>
      <c r="H95" s="17"/>
      <c r="I95" s="17"/>
      <c r="J95" s="17"/>
      <c r="K95" s="268"/>
      <c r="L95" s="17"/>
      <c r="M95" s="17">
        <f t="shared" si="16"/>
        <v>0</v>
      </c>
      <c r="N95" s="269">
        <v>0</v>
      </c>
    </row>
    <row r="96" spans="1:14">
      <c r="A96" s="2"/>
      <c r="B96" s="267" t="s">
        <v>162</v>
      </c>
      <c r="C96" s="24" t="s">
        <v>163</v>
      </c>
      <c r="D96" s="16">
        <v>0</v>
      </c>
      <c r="E96" s="17">
        <v>0</v>
      </c>
      <c r="F96" s="17">
        <v>41650000</v>
      </c>
      <c r="G96" s="17">
        <v>0</v>
      </c>
      <c r="H96" s="17">
        <v>7294000000</v>
      </c>
      <c r="I96" s="17">
        <v>0</v>
      </c>
      <c r="J96" s="17">
        <f>K96-F96</f>
        <v>-41650000</v>
      </c>
      <c r="K96" s="268"/>
      <c r="L96" s="17">
        <v>0</v>
      </c>
      <c r="M96" s="17" t="e">
        <f>K96-#REF!</f>
        <v>#REF!</v>
      </c>
      <c r="N96" s="269">
        <f t="shared" si="12"/>
        <v>0</v>
      </c>
    </row>
    <row r="97" spans="1:14">
      <c r="A97" s="2"/>
      <c r="B97" s="267" t="s">
        <v>134</v>
      </c>
      <c r="C97" s="24" t="s">
        <v>135</v>
      </c>
      <c r="D97" s="16">
        <v>0</v>
      </c>
      <c r="E97" s="17">
        <v>0</v>
      </c>
      <c r="F97" s="17">
        <v>10158350000</v>
      </c>
      <c r="G97" s="17">
        <v>0</v>
      </c>
      <c r="H97" s="17">
        <v>3808400000</v>
      </c>
      <c r="I97" s="17">
        <v>0</v>
      </c>
      <c r="J97" s="17">
        <f>K97-F97</f>
        <v>-10158350000</v>
      </c>
      <c r="K97" s="268"/>
      <c r="L97" s="17">
        <v>0</v>
      </c>
      <c r="M97" s="17" t="e">
        <f>K97-#REF!</f>
        <v>#REF!</v>
      </c>
      <c r="N97" s="269">
        <f t="shared" si="12"/>
        <v>0</v>
      </c>
    </row>
    <row r="98" spans="1:14">
      <c r="A98" s="2"/>
      <c r="B98" s="267" t="s">
        <v>235</v>
      </c>
      <c r="C98" s="24" t="s">
        <v>236</v>
      </c>
      <c r="D98" s="16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268">
        <v>0</v>
      </c>
      <c r="L98" s="17">
        <v>0</v>
      </c>
      <c r="M98" s="17">
        <f t="shared" si="16"/>
        <v>0</v>
      </c>
      <c r="N98" s="269">
        <v>0</v>
      </c>
    </row>
    <row r="99" spans="1:14">
      <c r="A99" s="2"/>
      <c r="B99" s="267"/>
      <c r="C99" s="25" t="s">
        <v>61</v>
      </c>
      <c r="D99" s="18">
        <f>D96+D97+D98</f>
        <v>0</v>
      </c>
      <c r="E99" s="18">
        <f t="shared" ref="E99:K99" si="18">E96+E97+E98</f>
        <v>0</v>
      </c>
      <c r="F99" s="18">
        <f>F96+F97+F98</f>
        <v>10200000000</v>
      </c>
      <c r="G99" s="18">
        <f t="shared" ref="G99" si="19">G96+G97+G98</f>
        <v>0</v>
      </c>
      <c r="H99" s="18">
        <f>H96+H97+H98</f>
        <v>11102400000</v>
      </c>
      <c r="I99" s="18">
        <f>I96+I97+I98</f>
        <v>0</v>
      </c>
      <c r="J99" s="18">
        <f t="shared" si="18"/>
        <v>-10200000000</v>
      </c>
      <c r="K99" s="37">
        <f t="shared" si="18"/>
        <v>0</v>
      </c>
      <c r="L99" s="18">
        <f t="shared" ref="L99" si="20">L96+L97+L98</f>
        <v>0</v>
      </c>
      <c r="M99" s="17">
        <f t="shared" si="16"/>
        <v>11102400000</v>
      </c>
      <c r="N99" s="269">
        <f t="shared" si="12"/>
        <v>0</v>
      </c>
    </row>
    <row r="100" spans="1:14">
      <c r="A100" s="2"/>
      <c r="B100" s="267"/>
      <c r="C100" s="39" t="s">
        <v>73</v>
      </c>
      <c r="D100" s="37">
        <v>3574560</v>
      </c>
      <c r="E100" s="38">
        <f>D100/D103*100</f>
        <v>100</v>
      </c>
      <c r="F100" s="38">
        <v>0</v>
      </c>
      <c r="G100" s="38" t="e">
        <f>F100/F103*100</f>
        <v>#DIV/0!</v>
      </c>
      <c r="H100" s="38"/>
      <c r="I100" s="37">
        <f>I97+I98+I99</f>
        <v>0</v>
      </c>
      <c r="J100" s="38"/>
      <c r="K100" s="504">
        <f>K102</f>
        <v>53384</v>
      </c>
      <c r="L100" s="38">
        <f>100*K102/K100</f>
        <v>100</v>
      </c>
      <c r="M100" s="17">
        <f t="shared" si="16"/>
        <v>-53384</v>
      </c>
      <c r="N100" s="269">
        <v>0</v>
      </c>
    </row>
    <row r="101" spans="1:14">
      <c r="A101" s="2"/>
      <c r="B101" s="267" t="s">
        <v>69</v>
      </c>
      <c r="C101" s="24" t="s">
        <v>70</v>
      </c>
      <c r="D101" s="16"/>
      <c r="E101" s="17"/>
      <c r="F101" s="17"/>
      <c r="G101" s="17"/>
      <c r="H101" s="17"/>
      <c r="I101" s="17"/>
      <c r="J101" s="17"/>
      <c r="K101" s="505"/>
      <c r="L101" s="536"/>
      <c r="M101" s="17">
        <f t="shared" si="16"/>
        <v>0</v>
      </c>
      <c r="N101" s="269">
        <v>0</v>
      </c>
    </row>
    <row r="102" spans="1:14">
      <c r="A102" s="2"/>
      <c r="B102" s="267" t="s">
        <v>125</v>
      </c>
      <c r="C102" s="24" t="s">
        <v>597</v>
      </c>
      <c r="D102" s="16"/>
      <c r="E102" s="17"/>
      <c r="F102" s="17"/>
      <c r="G102" s="17"/>
      <c r="H102" s="17"/>
      <c r="I102" s="17"/>
      <c r="J102" s="17"/>
      <c r="K102" s="505">
        <v>53384</v>
      </c>
      <c r="L102" s="536">
        <f>L100</f>
        <v>100</v>
      </c>
      <c r="M102" s="17"/>
      <c r="N102" s="269">
        <v>0</v>
      </c>
    </row>
    <row r="103" spans="1:14">
      <c r="A103" s="2"/>
      <c r="B103" s="267"/>
      <c r="C103" s="39" t="s">
        <v>75</v>
      </c>
      <c r="D103" s="37">
        <v>3574560</v>
      </c>
      <c r="E103" s="38">
        <v>100</v>
      </c>
      <c r="F103" s="38"/>
      <c r="G103" s="38">
        <v>100</v>
      </c>
      <c r="H103" s="38"/>
      <c r="I103" s="38">
        <v>100</v>
      </c>
      <c r="J103" s="38"/>
      <c r="K103" s="504">
        <f>K105</f>
        <v>789948</v>
      </c>
      <c r="L103" s="38">
        <f>100*K105/K103</f>
        <v>100</v>
      </c>
      <c r="M103" s="38"/>
      <c r="N103" s="269">
        <v>0</v>
      </c>
    </row>
    <row r="104" spans="1:14">
      <c r="A104" s="2"/>
      <c r="B104" s="267" t="s">
        <v>69</v>
      </c>
      <c r="C104" s="24" t="s">
        <v>70</v>
      </c>
      <c r="D104" s="16"/>
      <c r="E104" s="17"/>
      <c r="F104" s="17"/>
      <c r="G104" s="17"/>
      <c r="H104" s="17"/>
      <c r="I104" s="17"/>
      <c r="J104" s="17"/>
      <c r="K104" s="505"/>
      <c r="L104" s="17"/>
      <c r="M104" s="17"/>
      <c r="N104" s="269">
        <v>0</v>
      </c>
    </row>
    <row r="105" spans="1:14">
      <c r="A105" s="2"/>
      <c r="B105" s="267" t="s">
        <v>237</v>
      </c>
      <c r="C105" s="24" t="s">
        <v>238</v>
      </c>
      <c r="D105" s="16">
        <v>3574560</v>
      </c>
      <c r="E105" s="17">
        <f>E103</f>
        <v>100</v>
      </c>
      <c r="F105" s="17"/>
      <c r="G105" s="17">
        <f>G103</f>
        <v>100</v>
      </c>
      <c r="H105" s="17"/>
      <c r="I105" s="17">
        <f>I103</f>
        <v>100</v>
      </c>
      <c r="J105" s="17"/>
      <c r="K105" s="505">
        <v>789948</v>
      </c>
      <c r="L105" s="17">
        <f>L103</f>
        <v>100</v>
      </c>
      <c r="M105" s="17"/>
      <c r="N105" s="269">
        <v>0</v>
      </c>
    </row>
    <row r="106" spans="1:14" ht="15.75" thickBot="1">
      <c r="A106" s="2"/>
      <c r="B106" s="278"/>
      <c r="C106" s="279" t="s">
        <v>66</v>
      </c>
      <c r="D106" s="280">
        <f>D103+D94+D34+D99</f>
        <v>14552811552.52</v>
      </c>
      <c r="E106" s="280">
        <f>E20+E23</f>
        <v>100</v>
      </c>
      <c r="F106" s="280">
        <f>(F103+F94+F34+F99)-F99</f>
        <v>18653758000</v>
      </c>
      <c r="G106" s="280">
        <f>G20+G23</f>
        <v>64.649318816633865</v>
      </c>
      <c r="H106" s="280">
        <f>H103+H94+H34</f>
        <v>18074254823</v>
      </c>
      <c r="I106" s="280">
        <f>I20+I23</f>
        <v>61.947659636265222</v>
      </c>
      <c r="J106" s="280">
        <f t="shared" ref="J106" si="21">J103+J94+J34+J99</f>
        <v>-10779503177</v>
      </c>
      <c r="K106" s="280">
        <f>K103+K94+K34+K99</f>
        <v>17381449222</v>
      </c>
      <c r="L106" s="280">
        <f>L20+L23</f>
        <v>100</v>
      </c>
      <c r="M106" s="280">
        <f>M103+M94+M34+M99</f>
        <v>11795995549</v>
      </c>
      <c r="N106" s="561">
        <f t="shared" ref="N106" si="22">100*K106/H106</f>
        <v>96.166892589572299</v>
      </c>
    </row>
    <row r="107" spans="1:14">
      <c r="A107" s="2"/>
      <c r="B107" s="637"/>
      <c r="C107" s="637"/>
      <c r="D107" s="637"/>
      <c r="E107" s="637"/>
      <c r="F107" s="637"/>
      <c r="G107" s="637"/>
      <c r="H107" s="637"/>
      <c r="I107" s="637"/>
      <c r="J107" s="637"/>
      <c r="K107" s="637"/>
      <c r="L107" s="637"/>
      <c r="M107" s="637"/>
      <c r="N107" s="637"/>
    </row>
    <row r="108" spans="1:14">
      <c r="A108" s="2"/>
      <c r="B108" s="255"/>
      <c r="C108" s="256"/>
      <c r="D108" s="256"/>
      <c r="E108" s="256"/>
      <c r="F108" s="256"/>
      <c r="G108" s="256"/>
      <c r="H108" s="256"/>
      <c r="I108" s="256"/>
      <c r="J108" s="256"/>
      <c r="K108" s="257" t="s">
        <v>595</v>
      </c>
      <c r="L108" s="256"/>
      <c r="M108" s="256"/>
      <c r="N108" s="47"/>
    </row>
    <row r="109" spans="1:14" hidden="1">
      <c r="L109" s="449" t="e">
        <f>K106-#REF!</f>
        <v>#REF!</v>
      </c>
    </row>
    <row r="110" spans="1:14" hidden="1">
      <c r="F110" s="299">
        <f>F106-F99</f>
        <v>8453758000</v>
      </c>
      <c r="G110" s="299"/>
      <c r="H110" s="299">
        <f>H106</f>
        <v>18074254823</v>
      </c>
    </row>
    <row r="111" spans="1:14" hidden="1"/>
    <row r="112" spans="1:14" hidden="1"/>
    <row r="113" spans="11:12" hidden="1"/>
    <row r="114" spans="11:12" hidden="1">
      <c r="K114" s="281"/>
    </row>
    <row r="115" spans="11:12" hidden="1"/>
    <row r="116" spans="11:12" hidden="1"/>
    <row r="117" spans="11:12" hidden="1"/>
    <row r="118" spans="11:12" hidden="1"/>
    <row r="119" spans="11:12" hidden="1"/>
    <row r="121" spans="11:12">
      <c r="L121" s="282" t="s">
        <v>595</v>
      </c>
    </row>
  </sheetData>
  <mergeCells count="20">
    <mergeCell ref="B32:C32"/>
    <mergeCell ref="B107:N107"/>
    <mergeCell ref="B1:N1"/>
    <mergeCell ref="B2:N2"/>
    <mergeCell ref="B3:N3"/>
    <mergeCell ref="C6:E6"/>
    <mergeCell ref="F6:G6"/>
    <mergeCell ref="H6:N6"/>
    <mergeCell ref="B7:C10"/>
    <mergeCell ref="D7:N7"/>
    <mergeCell ref="F8:G8"/>
    <mergeCell ref="H8:I8"/>
    <mergeCell ref="K8:L8"/>
    <mergeCell ref="M8:M9"/>
    <mergeCell ref="N8:N9"/>
    <mergeCell ref="B4:B5"/>
    <mergeCell ref="C4:E5"/>
    <mergeCell ref="F4:G5"/>
    <mergeCell ref="H4:N5"/>
    <mergeCell ref="B11:C11"/>
  </mergeCells>
  <pageMargins left="0.7" right="0.7" top="0.75" bottom="0.75" header="0.3" footer="0.3"/>
  <pageSetup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Z54"/>
  <sheetViews>
    <sheetView zoomScale="140" zoomScaleNormal="14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F23" sqref="F23"/>
    </sheetView>
  </sheetViews>
  <sheetFormatPr defaultRowHeight="11.25"/>
  <cols>
    <col min="1" max="1" width="0.85546875" style="46" customWidth="1"/>
    <col min="2" max="2" width="10.85546875" style="282" customWidth="1"/>
    <col min="3" max="3" width="43.42578125" style="282" customWidth="1"/>
    <col min="4" max="4" width="13.85546875" style="282" customWidth="1"/>
    <col min="5" max="5" width="6" style="282" customWidth="1"/>
    <col min="6" max="6" width="16.5703125" style="282" bestFit="1" customWidth="1"/>
    <col min="7" max="7" width="5.5703125" style="282" customWidth="1"/>
    <col min="8" max="8" width="14" style="282" customWidth="1"/>
    <col min="9" max="9" width="5.42578125" style="282" customWidth="1"/>
    <col min="10" max="10" width="14.7109375" style="282" customWidth="1"/>
    <col min="11" max="11" width="16.5703125" style="282" bestFit="1" customWidth="1"/>
    <col min="12" max="12" width="5.28515625" style="282" customWidth="1"/>
    <col min="13" max="13" width="11.28515625" style="282" customWidth="1"/>
    <col min="14" max="14" width="10.140625" style="282" customWidth="1"/>
    <col min="15" max="26" width="9.140625" style="282"/>
    <col min="27" max="16384" width="9.140625" style="46"/>
  </cols>
  <sheetData>
    <row r="1" spans="1:14">
      <c r="A1" s="103"/>
      <c r="B1" s="284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>
      <c r="A2" s="103"/>
      <c r="B2" s="638" t="s">
        <v>50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</row>
    <row r="3" spans="1:14">
      <c r="A3" s="103"/>
      <c r="B3" s="658" t="s">
        <v>92</v>
      </c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</row>
    <row r="4" spans="1:14">
      <c r="A4" s="103"/>
      <c r="B4" s="659" t="s">
        <v>0</v>
      </c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</row>
    <row r="5" spans="1:14" ht="12" thickBot="1">
      <c r="A5" s="664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</row>
    <row r="6" spans="1:14" ht="12.75" thickTop="1" thickBot="1">
      <c r="A6" s="664"/>
      <c r="B6" s="660" t="s">
        <v>51</v>
      </c>
      <c r="C6" s="661" t="s">
        <v>93</v>
      </c>
      <c r="D6" s="661"/>
      <c r="E6" s="661"/>
      <c r="F6" s="662" t="s">
        <v>1</v>
      </c>
      <c r="G6" s="662"/>
      <c r="H6" s="663">
        <v>17</v>
      </c>
      <c r="I6" s="663"/>
      <c r="J6" s="663"/>
      <c r="K6" s="663"/>
      <c r="L6" s="663"/>
      <c r="M6" s="663"/>
      <c r="N6" s="663"/>
    </row>
    <row r="7" spans="1:14" ht="12" thickTop="1">
      <c r="A7" s="103"/>
      <c r="B7" s="660"/>
      <c r="C7" s="661"/>
      <c r="D7" s="661"/>
      <c r="E7" s="661"/>
      <c r="F7" s="662"/>
      <c r="G7" s="662"/>
      <c r="H7" s="663"/>
      <c r="I7" s="663"/>
      <c r="J7" s="663"/>
      <c r="K7" s="663"/>
      <c r="L7" s="663"/>
      <c r="M7" s="663"/>
      <c r="N7" s="663"/>
    </row>
    <row r="8" spans="1:14">
      <c r="A8" s="103"/>
      <c r="B8" s="286" t="s">
        <v>52</v>
      </c>
      <c r="C8" s="665" t="s">
        <v>356</v>
      </c>
      <c r="D8" s="665"/>
      <c r="E8" s="665"/>
      <c r="F8" s="666" t="s">
        <v>53</v>
      </c>
      <c r="G8" s="666"/>
      <c r="H8" s="667">
        <v>2120</v>
      </c>
      <c r="I8" s="667"/>
      <c r="J8" s="667"/>
      <c r="K8" s="667"/>
      <c r="L8" s="667"/>
      <c r="M8" s="667"/>
      <c r="N8" s="667"/>
    </row>
    <row r="9" spans="1:14" ht="12" thickBot="1">
      <c r="A9" s="103"/>
      <c r="B9" s="668" t="s">
        <v>2</v>
      </c>
      <c r="C9" s="668"/>
      <c r="D9" s="669" t="s">
        <v>54</v>
      </c>
      <c r="E9" s="669"/>
      <c r="F9" s="669"/>
      <c r="G9" s="669"/>
      <c r="H9" s="669"/>
      <c r="I9" s="669"/>
      <c r="J9" s="669"/>
      <c r="K9" s="669"/>
      <c r="L9" s="669"/>
      <c r="M9" s="669"/>
      <c r="N9" s="669"/>
    </row>
    <row r="10" spans="1:14" ht="28.5" customHeight="1" thickTop="1" thickBot="1">
      <c r="A10" s="103"/>
      <c r="B10" s="668"/>
      <c r="C10" s="668"/>
      <c r="D10" s="30" t="s">
        <v>55</v>
      </c>
      <c r="E10" s="31">
        <v>2024</v>
      </c>
      <c r="F10" s="670" t="s">
        <v>3</v>
      </c>
      <c r="G10" s="670"/>
      <c r="H10" s="670" t="s">
        <v>3</v>
      </c>
      <c r="I10" s="670"/>
      <c r="J10" s="112" t="s">
        <v>3</v>
      </c>
      <c r="K10" s="670" t="s">
        <v>3</v>
      </c>
      <c r="L10" s="670"/>
      <c r="M10" s="672" t="s">
        <v>56</v>
      </c>
      <c r="N10" s="671" t="s">
        <v>4</v>
      </c>
    </row>
    <row r="11" spans="1:14" ht="55.5" thickTop="1" thickBot="1">
      <c r="A11" s="103"/>
      <c r="B11" s="668"/>
      <c r="C11" s="668"/>
      <c r="D11" s="3" t="s">
        <v>57</v>
      </c>
      <c r="E11" s="4" t="s">
        <v>5</v>
      </c>
      <c r="F11" s="5" t="s">
        <v>78</v>
      </c>
      <c r="G11" s="6" t="s">
        <v>5</v>
      </c>
      <c r="H11" s="5" t="s">
        <v>79</v>
      </c>
      <c r="I11" s="6" t="s">
        <v>5</v>
      </c>
      <c r="J11" s="7" t="s">
        <v>58</v>
      </c>
      <c r="K11" s="5" t="s">
        <v>6</v>
      </c>
      <c r="L11" s="6" t="s">
        <v>5</v>
      </c>
      <c r="M11" s="672"/>
      <c r="N11" s="671"/>
    </row>
    <row r="12" spans="1:14" ht="12.75" thickTop="1" thickBot="1">
      <c r="A12" s="103"/>
      <c r="B12" s="668"/>
      <c r="C12" s="668"/>
      <c r="D12" s="8" t="s">
        <v>7</v>
      </c>
      <c r="E12" s="8" t="s">
        <v>8</v>
      </c>
      <c r="F12" s="8" t="s">
        <v>9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 t="s">
        <v>16</v>
      </c>
      <c r="N12" s="9" t="s">
        <v>17</v>
      </c>
    </row>
    <row r="13" spans="1:14" ht="12" thickTop="1">
      <c r="A13" s="103"/>
      <c r="B13" s="674" t="s">
        <v>22</v>
      </c>
      <c r="C13" s="674"/>
      <c r="D13" s="260"/>
      <c r="E13" s="48"/>
      <c r="F13" s="260"/>
      <c r="G13" s="48"/>
      <c r="H13" s="260"/>
      <c r="I13" s="48"/>
      <c r="J13" s="261"/>
      <c r="K13" s="260"/>
      <c r="L13" s="48"/>
      <c r="M13" s="260"/>
      <c r="N13" s="287"/>
    </row>
    <row r="14" spans="1:14">
      <c r="A14" s="103"/>
      <c r="B14" s="288" t="s">
        <v>18</v>
      </c>
      <c r="C14" s="265" t="s">
        <v>19</v>
      </c>
      <c r="D14" s="260"/>
      <c r="E14" s="48"/>
      <c r="F14" s="260"/>
      <c r="G14" s="48"/>
      <c r="H14" s="260"/>
      <c r="I14" s="48"/>
      <c r="J14" s="266"/>
      <c r="K14" s="260"/>
      <c r="L14" s="48"/>
      <c r="M14" s="260"/>
      <c r="N14" s="287"/>
    </row>
    <row r="15" spans="1:14">
      <c r="A15" s="103"/>
      <c r="B15" s="114" t="s">
        <v>24</v>
      </c>
      <c r="C15" s="32" t="s">
        <v>25</v>
      </c>
      <c r="D15" s="16">
        <v>3055112840</v>
      </c>
      <c r="E15" s="58">
        <f>D15/D22*100</f>
        <v>49.846843496686368</v>
      </c>
      <c r="F15" s="17">
        <v>3188700000</v>
      </c>
      <c r="G15" s="58">
        <f>F15/F22*100</f>
        <v>47.205480555256187</v>
      </c>
      <c r="H15" s="17">
        <v>3655358127</v>
      </c>
      <c r="I15" s="58">
        <f>H15/H22*100</f>
        <v>47.717768067311781</v>
      </c>
      <c r="J15" s="17">
        <f>H15-F15</f>
        <v>466658127</v>
      </c>
      <c r="K15" s="17">
        <v>3643746554</v>
      </c>
      <c r="L15" s="58">
        <f>K15/K22*100</f>
        <v>48.200526644683968</v>
      </c>
      <c r="M15" s="17">
        <f>H15-K15</f>
        <v>11611573</v>
      </c>
      <c r="N15" s="59">
        <f>K15/H15*100</f>
        <v>99.682341029344514</v>
      </c>
    </row>
    <row r="16" spans="1:14">
      <c r="A16" s="103"/>
      <c r="B16" s="114" t="s">
        <v>26</v>
      </c>
      <c r="C16" s="32" t="s">
        <v>27</v>
      </c>
      <c r="D16" s="16">
        <v>528272232</v>
      </c>
      <c r="E16" s="58">
        <f>D16/D22*100</f>
        <v>8.6192244447996202</v>
      </c>
      <c r="F16" s="17">
        <v>514300000</v>
      </c>
      <c r="G16" s="58">
        <f>F16/F22*100</f>
        <v>7.6136916767235094</v>
      </c>
      <c r="H16" s="17">
        <v>605980000</v>
      </c>
      <c r="I16" s="58">
        <f>H16/H22*100</f>
        <v>7.9105827907377551</v>
      </c>
      <c r="J16" s="17">
        <f t="shared" ref="J16:J21" si="0">H16-F16</f>
        <v>91680000</v>
      </c>
      <c r="K16" s="17">
        <v>600774044</v>
      </c>
      <c r="L16" s="58">
        <f>K16/K22*100</f>
        <v>7.94721171906638</v>
      </c>
      <c r="M16" s="17">
        <f t="shared" ref="M16:M27" si="1">H16-K16</f>
        <v>5205956</v>
      </c>
      <c r="N16" s="59">
        <f t="shared" ref="N16:N21" si="2">K16/H16*100</f>
        <v>99.140903000099016</v>
      </c>
    </row>
    <row r="17" spans="1:14">
      <c r="A17" s="103"/>
      <c r="B17" s="114" t="s">
        <v>28</v>
      </c>
      <c r="C17" s="32" t="s">
        <v>29</v>
      </c>
      <c r="D17" s="16">
        <v>1957084982.45</v>
      </c>
      <c r="E17" s="58">
        <f>D17/D22*100</f>
        <v>31.931556685120782</v>
      </c>
      <c r="F17" s="17">
        <v>2750686000</v>
      </c>
      <c r="G17" s="58">
        <f>F17/F22*100</f>
        <v>40.721126003266349</v>
      </c>
      <c r="H17" s="17">
        <v>3110504000</v>
      </c>
      <c r="I17" s="58">
        <f>H17/H22*100</f>
        <v>40.605134514209958</v>
      </c>
      <c r="J17" s="17">
        <f t="shared" si="0"/>
        <v>359818000</v>
      </c>
      <c r="K17" s="17">
        <v>3041395813</v>
      </c>
      <c r="L17" s="58">
        <f>K17/K22*100</f>
        <v>40.232457924552115</v>
      </c>
      <c r="M17" s="17">
        <f t="shared" si="1"/>
        <v>69108187</v>
      </c>
      <c r="N17" s="59">
        <f t="shared" si="2"/>
        <v>97.778231855673553</v>
      </c>
    </row>
    <row r="18" spans="1:14">
      <c r="A18" s="103"/>
      <c r="B18" s="114" t="s">
        <v>30</v>
      </c>
      <c r="C18" s="32" t="s">
        <v>31</v>
      </c>
      <c r="D18" s="16">
        <v>0</v>
      </c>
      <c r="E18" s="60">
        <f>D18/D22*100</f>
        <v>0</v>
      </c>
      <c r="F18" s="17">
        <v>0</v>
      </c>
      <c r="G18" s="60">
        <f>F18/F22*100</f>
        <v>0</v>
      </c>
      <c r="H18" s="17">
        <v>0</v>
      </c>
      <c r="I18" s="60">
        <f>H18/H22*100</f>
        <v>0</v>
      </c>
      <c r="J18" s="17">
        <f t="shared" si="0"/>
        <v>0</v>
      </c>
      <c r="K18" s="16"/>
      <c r="L18" s="60">
        <f>K18/K22*100</f>
        <v>0</v>
      </c>
      <c r="M18" s="17">
        <f t="shared" si="1"/>
        <v>0</v>
      </c>
      <c r="N18" s="61">
        <v>0</v>
      </c>
    </row>
    <row r="19" spans="1:14">
      <c r="A19" s="103"/>
      <c r="B19" s="114" t="s">
        <v>32</v>
      </c>
      <c r="C19" s="32" t="s">
        <v>33</v>
      </c>
      <c r="D19" s="16">
        <v>289176971</v>
      </c>
      <c r="E19" s="60">
        <f>D19/D22*100</f>
        <v>4.718175717621877</v>
      </c>
      <c r="F19" s="17">
        <v>0</v>
      </c>
      <c r="G19" s="60">
        <f>F19/F22*100</f>
        <v>0</v>
      </c>
      <c r="H19" s="17">
        <v>0</v>
      </c>
      <c r="I19" s="60">
        <f>H19/H22*100</f>
        <v>0</v>
      </c>
      <c r="J19" s="17">
        <f t="shared" si="0"/>
        <v>0</v>
      </c>
      <c r="K19" s="16"/>
      <c r="L19" s="60">
        <f>K19/K22*100</f>
        <v>0</v>
      </c>
      <c r="M19" s="17">
        <f t="shared" si="1"/>
        <v>0</v>
      </c>
      <c r="N19" s="61">
        <v>0</v>
      </c>
    </row>
    <row r="20" spans="1:14">
      <c r="A20" s="103"/>
      <c r="B20" s="114" t="s">
        <v>34</v>
      </c>
      <c r="C20" s="32" t="s">
        <v>35</v>
      </c>
      <c r="D20" s="16">
        <v>0</v>
      </c>
      <c r="E20" s="58">
        <f>D20/D22*100</f>
        <v>0</v>
      </c>
      <c r="F20" s="17">
        <v>0</v>
      </c>
      <c r="G20" s="58">
        <f>F20/F22*100</f>
        <v>0</v>
      </c>
      <c r="H20" s="17">
        <v>0</v>
      </c>
      <c r="I20" s="58">
        <f>H20/H22*100</f>
        <v>0</v>
      </c>
      <c r="J20" s="17">
        <f t="shared" si="0"/>
        <v>0</v>
      </c>
      <c r="K20" s="16">
        <v>0</v>
      </c>
      <c r="L20" s="58">
        <f>K20/K22*100</f>
        <v>0</v>
      </c>
      <c r="M20" s="17">
        <f t="shared" si="1"/>
        <v>0</v>
      </c>
      <c r="N20" s="59" t="e">
        <f t="shared" si="2"/>
        <v>#DIV/0!</v>
      </c>
    </row>
    <row r="21" spans="1:14">
      <c r="A21" s="103"/>
      <c r="B21" s="114" t="s">
        <v>36</v>
      </c>
      <c r="C21" s="32" t="s">
        <v>37</v>
      </c>
      <c r="D21" s="16">
        <v>299352577.50999999</v>
      </c>
      <c r="E21" s="58">
        <f>D21/D22*100</f>
        <v>4.8841996557713543</v>
      </c>
      <c r="F21" s="17">
        <v>301250000</v>
      </c>
      <c r="G21" s="58">
        <f>F21/F22*100</f>
        <v>4.4597017647539516</v>
      </c>
      <c r="H21" s="17">
        <v>288528999</v>
      </c>
      <c r="I21" s="58">
        <f>H21/H22*100</f>
        <v>3.7665146277405048</v>
      </c>
      <c r="J21" s="17">
        <f t="shared" si="0"/>
        <v>-12721001</v>
      </c>
      <c r="K21" s="16">
        <v>273641145</v>
      </c>
      <c r="L21" s="58">
        <f>K21/K22*100</f>
        <v>3.6198037116975419</v>
      </c>
      <c r="M21" s="17">
        <f t="shared" si="1"/>
        <v>14887854</v>
      </c>
      <c r="N21" s="59">
        <f t="shared" si="2"/>
        <v>94.840083994468785</v>
      </c>
    </row>
    <row r="22" spans="1:14">
      <c r="A22" s="103"/>
      <c r="B22" s="33"/>
      <c r="C22" s="34" t="s">
        <v>59</v>
      </c>
      <c r="D22" s="41">
        <f t="shared" ref="D22:M22" si="3">SUM(D15:D21)</f>
        <v>6128999602.96</v>
      </c>
      <c r="E22" s="18">
        <f t="shared" si="3"/>
        <v>100</v>
      </c>
      <c r="F22" s="41">
        <f t="shared" si="3"/>
        <v>6754936000</v>
      </c>
      <c r="G22" s="18">
        <f t="shared" si="3"/>
        <v>100</v>
      </c>
      <c r="H22" s="41">
        <f t="shared" si="3"/>
        <v>7660371126</v>
      </c>
      <c r="I22" s="18">
        <f t="shared" si="3"/>
        <v>100</v>
      </c>
      <c r="J22" s="19">
        <f t="shared" si="3"/>
        <v>905435126</v>
      </c>
      <c r="K22" s="41">
        <f t="shared" si="3"/>
        <v>7559557556</v>
      </c>
      <c r="L22" s="18">
        <f t="shared" si="3"/>
        <v>100.00000000000001</v>
      </c>
      <c r="M22" s="41">
        <f t="shared" si="3"/>
        <v>100813570</v>
      </c>
      <c r="N22" s="1">
        <f>K22/H22*100</f>
        <v>98.68395971498262</v>
      </c>
    </row>
    <row r="23" spans="1:14">
      <c r="A23" s="103"/>
      <c r="B23" s="114" t="s">
        <v>38</v>
      </c>
      <c r="C23" s="32" t="s">
        <v>39</v>
      </c>
      <c r="D23" s="289">
        <v>48599047</v>
      </c>
      <c r="E23" s="17">
        <v>0</v>
      </c>
      <c r="F23" s="290">
        <v>12204000</v>
      </c>
      <c r="G23" s="17">
        <v>0</v>
      </c>
      <c r="H23" s="291">
        <v>136837000</v>
      </c>
      <c r="I23" s="17">
        <v>0</v>
      </c>
      <c r="J23" s="17">
        <f t="shared" ref="J23:J24" si="4">H23-F23</f>
        <v>124633000</v>
      </c>
      <c r="K23" s="291">
        <v>126768608.73</v>
      </c>
      <c r="L23" s="17">
        <v>0</v>
      </c>
      <c r="M23" s="17">
        <f t="shared" si="1"/>
        <v>10068391.269999996</v>
      </c>
      <c r="N23" s="292"/>
    </row>
    <row r="24" spans="1:14">
      <c r="A24" s="103"/>
      <c r="B24" s="114" t="s">
        <v>40</v>
      </c>
      <c r="C24" s="32" t="s">
        <v>41</v>
      </c>
      <c r="D24" s="289">
        <v>590201167</v>
      </c>
      <c r="E24" s="17">
        <v>0</v>
      </c>
      <c r="F24" s="289">
        <v>1546296000</v>
      </c>
      <c r="G24" s="17">
        <v>0</v>
      </c>
      <c r="H24" s="293">
        <v>2181018000</v>
      </c>
      <c r="I24" s="17">
        <v>0</v>
      </c>
      <c r="J24" s="17">
        <f t="shared" si="4"/>
        <v>634722000</v>
      </c>
      <c r="K24" s="294">
        <v>1943202550</v>
      </c>
      <c r="L24" s="17">
        <v>0</v>
      </c>
      <c r="M24" s="17">
        <f t="shared" si="1"/>
        <v>237815450</v>
      </c>
      <c r="N24" s="292">
        <f>K24/H24*100</f>
        <v>89.096126212621812</v>
      </c>
    </row>
    <row r="25" spans="1:14">
      <c r="A25" s="103"/>
      <c r="B25" s="33"/>
      <c r="C25" s="34" t="s">
        <v>60</v>
      </c>
      <c r="D25" s="41">
        <f>D23+D24</f>
        <v>638800214</v>
      </c>
      <c r="E25" s="19">
        <v>0</v>
      </c>
      <c r="F25" s="41">
        <f>F23+F24</f>
        <v>1558500000</v>
      </c>
      <c r="G25" s="19">
        <v>0</v>
      </c>
      <c r="H25" s="41">
        <f>H23+H24</f>
        <v>2317855000</v>
      </c>
      <c r="I25" s="19">
        <v>0</v>
      </c>
      <c r="J25" s="19">
        <f>SUM(J23:J24)</f>
        <v>759355000</v>
      </c>
      <c r="K25" s="41">
        <f>K23+K24</f>
        <v>2069971158.73</v>
      </c>
      <c r="L25" s="19">
        <v>0</v>
      </c>
      <c r="M25" s="295">
        <f>SUM(M23:M24)</f>
        <v>247883841.26999998</v>
      </c>
      <c r="N25" s="1">
        <f>K25/H25*100</f>
        <v>89.305463833156082</v>
      </c>
    </row>
    <row r="26" spans="1:14">
      <c r="A26" s="103"/>
      <c r="B26" s="114" t="s">
        <v>38</v>
      </c>
      <c r="C26" s="32" t="s">
        <v>39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f t="shared" ref="J26:J27" si="5">H26-F26</f>
        <v>0</v>
      </c>
      <c r="K26" s="16"/>
      <c r="L26" s="17">
        <v>0</v>
      </c>
      <c r="M26" s="17">
        <f t="shared" si="1"/>
        <v>0</v>
      </c>
      <c r="N26" s="292"/>
    </row>
    <row r="27" spans="1:14">
      <c r="A27" s="103"/>
      <c r="B27" s="114" t="s">
        <v>40</v>
      </c>
      <c r="C27" s="32" t="s">
        <v>41</v>
      </c>
      <c r="D27" s="16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f t="shared" si="5"/>
        <v>0</v>
      </c>
      <c r="K27" s="16"/>
      <c r="L27" s="17">
        <v>0</v>
      </c>
      <c r="M27" s="17">
        <f t="shared" si="1"/>
        <v>0</v>
      </c>
      <c r="N27" s="292"/>
    </row>
    <row r="28" spans="1:14">
      <c r="A28" s="103"/>
      <c r="B28" s="33"/>
      <c r="C28" s="34" t="s">
        <v>61</v>
      </c>
      <c r="D28" s="18">
        <v>0</v>
      </c>
      <c r="E28" s="19">
        <v>0</v>
      </c>
      <c r="F28" s="19">
        <v>0</v>
      </c>
      <c r="G28" s="19">
        <v>0</v>
      </c>
      <c r="H28" s="19">
        <f>SUM(H26:H27)</f>
        <v>0</v>
      </c>
      <c r="I28" s="19">
        <v>0</v>
      </c>
      <c r="J28" s="19">
        <f>SUM(J26:J27)</f>
        <v>0</v>
      </c>
      <c r="K28" s="19">
        <f>SUM(K26:K27)</f>
        <v>0</v>
      </c>
      <c r="L28" s="19">
        <v>0</v>
      </c>
      <c r="M28" s="19">
        <f>SUM(M26:M27)</f>
        <v>0</v>
      </c>
      <c r="N28" s="1">
        <v>0</v>
      </c>
    </row>
    <row r="29" spans="1:14">
      <c r="A29" s="103"/>
      <c r="B29" s="35"/>
      <c r="C29" s="36" t="s">
        <v>62</v>
      </c>
      <c r="D29" s="296">
        <f>D25</f>
        <v>638800214</v>
      </c>
      <c r="E29" s="296">
        <f t="shared" ref="E29:N29" si="6">E25</f>
        <v>0</v>
      </c>
      <c r="F29" s="296">
        <f t="shared" si="6"/>
        <v>1558500000</v>
      </c>
      <c r="G29" s="296">
        <f t="shared" si="6"/>
        <v>0</v>
      </c>
      <c r="H29" s="296">
        <f t="shared" si="6"/>
        <v>2317855000</v>
      </c>
      <c r="I29" s="296">
        <f t="shared" si="6"/>
        <v>0</v>
      </c>
      <c r="J29" s="296">
        <f t="shared" si="6"/>
        <v>759355000</v>
      </c>
      <c r="K29" s="296">
        <f t="shared" si="6"/>
        <v>2069971158.73</v>
      </c>
      <c r="L29" s="296">
        <f t="shared" si="6"/>
        <v>0</v>
      </c>
      <c r="M29" s="296">
        <f t="shared" si="6"/>
        <v>247883841.26999998</v>
      </c>
      <c r="N29" s="296">
        <f t="shared" si="6"/>
        <v>89.305463833156082</v>
      </c>
    </row>
    <row r="30" spans="1:14">
      <c r="A30" s="103"/>
      <c r="B30" s="35"/>
      <c r="C30" s="36" t="s">
        <v>63</v>
      </c>
      <c r="D30" s="41">
        <f>D22+D25</f>
        <v>6767799816.96</v>
      </c>
      <c r="E30" s="41">
        <f t="shared" ref="E30:M30" si="7">E22+E25</f>
        <v>100</v>
      </c>
      <c r="F30" s="41">
        <f t="shared" si="7"/>
        <v>8313436000</v>
      </c>
      <c r="G30" s="41">
        <f t="shared" si="7"/>
        <v>100</v>
      </c>
      <c r="H30" s="41">
        <f t="shared" si="7"/>
        <v>9978226126</v>
      </c>
      <c r="I30" s="41">
        <f t="shared" si="7"/>
        <v>100</v>
      </c>
      <c r="J30" s="41">
        <f t="shared" si="7"/>
        <v>1664790126</v>
      </c>
      <c r="K30" s="41">
        <f t="shared" si="7"/>
        <v>9629528714.7299995</v>
      </c>
      <c r="L30" s="41">
        <f t="shared" si="7"/>
        <v>100.00000000000001</v>
      </c>
      <c r="M30" s="41">
        <f t="shared" si="7"/>
        <v>348697411.26999998</v>
      </c>
      <c r="N30" s="295">
        <f>K30/H30*100</f>
        <v>96.505416825928521</v>
      </c>
    </row>
    <row r="31" spans="1:14">
      <c r="A31" s="103"/>
      <c r="B31" s="33"/>
      <c r="C31" s="34" t="s">
        <v>64</v>
      </c>
      <c r="D31" s="18">
        <v>0</v>
      </c>
      <c r="E31" s="19"/>
      <c r="F31" s="19"/>
      <c r="G31" s="19"/>
      <c r="H31" s="19"/>
      <c r="I31" s="19"/>
      <c r="J31" s="19"/>
      <c r="K31" s="18">
        <v>0</v>
      </c>
      <c r="L31" s="19"/>
      <c r="M31" s="19"/>
      <c r="N31" s="1"/>
    </row>
    <row r="32" spans="1:14">
      <c r="A32" s="103"/>
      <c r="B32" s="33"/>
      <c r="C32" s="34" t="s">
        <v>65</v>
      </c>
      <c r="D32" s="18">
        <v>13467</v>
      </c>
      <c r="E32" s="19"/>
      <c r="F32" s="19"/>
      <c r="G32" s="19"/>
      <c r="H32" s="19"/>
      <c r="I32" s="19"/>
      <c r="J32" s="19"/>
      <c r="K32" s="18">
        <v>0</v>
      </c>
      <c r="L32" s="19"/>
      <c r="M32" s="19"/>
      <c r="N32" s="1"/>
    </row>
    <row r="33" spans="1:14" ht="12" thickBot="1">
      <c r="A33" s="103"/>
      <c r="B33" s="35"/>
      <c r="C33" s="36" t="s">
        <v>66</v>
      </c>
      <c r="D33" s="297">
        <f>D30</f>
        <v>6767799816.96</v>
      </c>
      <c r="E33" s="297">
        <f t="shared" ref="E33:N33" si="8">E30</f>
        <v>100</v>
      </c>
      <c r="F33" s="297">
        <f t="shared" si="8"/>
        <v>8313436000</v>
      </c>
      <c r="G33" s="297">
        <f t="shared" si="8"/>
        <v>100</v>
      </c>
      <c r="H33" s="297">
        <f t="shared" si="8"/>
        <v>9978226126</v>
      </c>
      <c r="I33" s="297">
        <f t="shared" si="8"/>
        <v>100</v>
      </c>
      <c r="J33" s="297">
        <f t="shared" si="8"/>
        <v>1664790126</v>
      </c>
      <c r="K33" s="297">
        <f t="shared" si="8"/>
        <v>9629528714.7299995</v>
      </c>
      <c r="L33" s="297">
        <f t="shared" si="8"/>
        <v>100.00000000000001</v>
      </c>
      <c r="M33" s="297">
        <f t="shared" si="8"/>
        <v>348697411.26999998</v>
      </c>
      <c r="N33" s="297">
        <f t="shared" si="8"/>
        <v>96.505416825928521</v>
      </c>
    </row>
    <row r="34" spans="1:14" ht="15.75" customHeight="1" thickTop="1">
      <c r="A34" s="103"/>
      <c r="B34" s="675" t="s">
        <v>67</v>
      </c>
      <c r="C34" s="675"/>
      <c r="D34" s="272"/>
      <c r="E34" s="50"/>
      <c r="F34" s="272"/>
      <c r="G34" s="50"/>
      <c r="H34" s="272"/>
      <c r="I34" s="50"/>
      <c r="J34" s="273"/>
      <c r="K34" s="272"/>
      <c r="L34" s="50"/>
      <c r="M34" s="272"/>
      <c r="N34" s="298"/>
    </row>
    <row r="35" spans="1:14">
      <c r="A35" s="103"/>
      <c r="B35" s="288" t="s">
        <v>23</v>
      </c>
      <c r="C35" s="265" t="s">
        <v>19</v>
      </c>
      <c r="D35" s="260"/>
      <c r="E35" s="48"/>
      <c r="F35" s="260"/>
      <c r="G35" s="48"/>
      <c r="H35" s="260"/>
      <c r="I35" s="48"/>
      <c r="J35" s="266"/>
      <c r="K35" s="260"/>
      <c r="L35" s="48"/>
      <c r="M35" s="260"/>
      <c r="N35" s="287"/>
    </row>
    <row r="36" spans="1:14" ht="15" customHeight="1">
      <c r="A36" s="103"/>
      <c r="B36" s="114"/>
      <c r="C36" s="39" t="s">
        <v>68</v>
      </c>
      <c r="D36" s="297">
        <f>D22</f>
        <v>6128999602.96</v>
      </c>
      <c r="E36" s="297">
        <f t="shared" ref="E36:N36" si="9">E22</f>
        <v>100</v>
      </c>
      <c r="F36" s="297">
        <f t="shared" si="9"/>
        <v>6754936000</v>
      </c>
      <c r="G36" s="297">
        <f t="shared" si="9"/>
        <v>100</v>
      </c>
      <c r="H36" s="297">
        <f t="shared" si="9"/>
        <v>7660371126</v>
      </c>
      <c r="I36" s="297">
        <f t="shared" si="9"/>
        <v>100</v>
      </c>
      <c r="J36" s="297">
        <f t="shared" si="9"/>
        <v>905435126</v>
      </c>
      <c r="K36" s="297">
        <f>K22</f>
        <v>7559557556</v>
      </c>
      <c r="L36" s="297">
        <f t="shared" si="9"/>
        <v>100.00000000000001</v>
      </c>
      <c r="M36" s="297">
        <f t="shared" si="9"/>
        <v>100813570</v>
      </c>
      <c r="N36" s="297">
        <f t="shared" si="9"/>
        <v>98.68395971498262</v>
      </c>
    </row>
    <row r="37" spans="1:14" ht="15" customHeight="1">
      <c r="A37" s="103"/>
      <c r="B37" s="114" t="s">
        <v>69</v>
      </c>
      <c r="C37" s="24" t="s">
        <v>70</v>
      </c>
      <c r="D37" s="16"/>
      <c r="E37" s="17"/>
      <c r="F37" s="17"/>
      <c r="G37" s="17"/>
      <c r="H37" s="17"/>
      <c r="I37" s="17"/>
      <c r="J37" s="17"/>
      <c r="K37" s="16"/>
      <c r="L37" s="17"/>
      <c r="M37" s="17"/>
      <c r="N37" s="292"/>
    </row>
    <row r="38" spans="1:14" ht="15" customHeight="1">
      <c r="A38" s="103"/>
      <c r="B38" s="114"/>
      <c r="C38" s="24"/>
      <c r="D38" s="37"/>
      <c r="E38" s="37">
        <f t="shared" ref="E38:L38" si="10">E24</f>
        <v>0</v>
      </c>
      <c r="F38" s="37"/>
      <c r="G38" s="37">
        <f t="shared" si="10"/>
        <v>0</v>
      </c>
      <c r="H38" s="37"/>
      <c r="I38" s="37">
        <f t="shared" si="10"/>
        <v>0</v>
      </c>
      <c r="J38" s="37"/>
      <c r="K38" s="37"/>
      <c r="L38" s="37">
        <f t="shared" si="10"/>
        <v>0</v>
      </c>
      <c r="M38" s="37"/>
      <c r="N38" s="37"/>
    </row>
    <row r="39" spans="1:14" ht="15" customHeight="1">
      <c r="A39" s="103"/>
      <c r="B39" s="114"/>
      <c r="C39" s="39" t="s">
        <v>71</v>
      </c>
      <c r="D39" s="297">
        <f>D25</f>
        <v>638800214</v>
      </c>
      <c r="E39" s="297">
        <f t="shared" ref="E39:N39" si="11">E25</f>
        <v>0</v>
      </c>
      <c r="F39" s="297">
        <f t="shared" si="11"/>
        <v>1558500000</v>
      </c>
      <c r="G39" s="297">
        <f t="shared" si="11"/>
        <v>0</v>
      </c>
      <c r="H39" s="297">
        <f t="shared" si="11"/>
        <v>2317855000</v>
      </c>
      <c r="I39" s="297">
        <f t="shared" si="11"/>
        <v>0</v>
      </c>
      <c r="J39" s="297">
        <f t="shared" si="11"/>
        <v>759355000</v>
      </c>
      <c r="K39" s="297">
        <f t="shared" si="11"/>
        <v>2069971158.73</v>
      </c>
      <c r="L39" s="297">
        <f t="shared" si="11"/>
        <v>0</v>
      </c>
      <c r="M39" s="297">
        <f t="shared" si="11"/>
        <v>247883841.26999998</v>
      </c>
      <c r="N39" s="297">
        <f t="shared" si="11"/>
        <v>89.305463833156082</v>
      </c>
    </row>
    <row r="40" spans="1:14" ht="15" customHeight="1">
      <c r="A40" s="103"/>
      <c r="B40" s="114" t="s">
        <v>69</v>
      </c>
      <c r="C40" s="24" t="s">
        <v>70</v>
      </c>
      <c r="D40" s="16"/>
      <c r="E40" s="17"/>
      <c r="F40" s="17"/>
      <c r="G40" s="17"/>
      <c r="H40" s="17"/>
      <c r="I40" s="17"/>
      <c r="J40" s="17"/>
      <c r="K40" s="16"/>
      <c r="L40" s="17"/>
      <c r="M40" s="17"/>
      <c r="N40" s="292"/>
    </row>
    <row r="41" spans="1:14" ht="15" customHeight="1">
      <c r="A41" s="103"/>
      <c r="B41" s="114"/>
      <c r="C41" s="24"/>
      <c r="D41" s="16"/>
      <c r="E41" s="17"/>
      <c r="F41" s="17"/>
      <c r="G41" s="17"/>
      <c r="H41" s="17"/>
      <c r="I41" s="17"/>
      <c r="J41" s="17"/>
      <c r="K41" s="16"/>
      <c r="L41" s="17">
        <v>0</v>
      </c>
      <c r="M41" s="17">
        <f>H41-K41</f>
        <v>0</v>
      </c>
      <c r="N41" s="292" t="e">
        <f>K41/H41*100</f>
        <v>#DIV/0!</v>
      </c>
    </row>
    <row r="42" spans="1:14" ht="15" customHeight="1">
      <c r="A42" s="103"/>
      <c r="B42" s="114"/>
      <c r="C42" s="24"/>
      <c r="D42" s="16"/>
      <c r="E42" s="17"/>
      <c r="F42" s="17"/>
      <c r="G42" s="17"/>
      <c r="H42" s="17"/>
      <c r="I42" s="17"/>
      <c r="J42" s="17"/>
      <c r="K42" s="16"/>
      <c r="L42" s="17">
        <v>0</v>
      </c>
      <c r="M42" s="17">
        <f t="shared" ref="M42:M43" si="12">H42-K42</f>
        <v>0</v>
      </c>
      <c r="N42" s="292" t="e">
        <f>K42/H42*100</f>
        <v>#DIV/0!</v>
      </c>
    </row>
    <row r="43" spans="1:14" ht="15" customHeight="1">
      <c r="A43" s="103"/>
      <c r="B43" s="114"/>
      <c r="C43" s="24"/>
      <c r="D43" s="16"/>
      <c r="E43" s="17"/>
      <c r="F43" s="17"/>
      <c r="G43" s="17"/>
      <c r="H43" s="17"/>
      <c r="I43" s="17"/>
      <c r="J43" s="17"/>
      <c r="K43" s="16"/>
      <c r="L43" s="17">
        <v>0</v>
      </c>
      <c r="M43" s="17">
        <f t="shared" si="12"/>
        <v>0</v>
      </c>
      <c r="N43" s="292">
        <v>0</v>
      </c>
    </row>
    <row r="44" spans="1:14" ht="15" customHeight="1">
      <c r="A44" s="103"/>
      <c r="B44" s="114"/>
      <c r="C44" s="25" t="s">
        <v>60</v>
      </c>
      <c r="D44" s="18">
        <f>D39</f>
        <v>638800214</v>
      </c>
      <c r="E44" s="18">
        <f t="shared" ref="E44:N44" si="13">E39</f>
        <v>0</v>
      </c>
      <c r="F44" s="18">
        <f t="shared" si="13"/>
        <v>1558500000</v>
      </c>
      <c r="G44" s="18">
        <f t="shared" si="13"/>
        <v>0</v>
      </c>
      <c r="H44" s="18">
        <f t="shared" si="13"/>
        <v>2317855000</v>
      </c>
      <c r="I44" s="18">
        <f t="shared" si="13"/>
        <v>0</v>
      </c>
      <c r="J44" s="18">
        <f t="shared" si="13"/>
        <v>759355000</v>
      </c>
      <c r="K44" s="18">
        <f t="shared" si="13"/>
        <v>2069971158.73</v>
      </c>
      <c r="L44" s="18">
        <f t="shared" si="13"/>
        <v>0</v>
      </c>
      <c r="M44" s="18">
        <f t="shared" si="13"/>
        <v>247883841.26999998</v>
      </c>
      <c r="N44" s="18">
        <f t="shared" si="13"/>
        <v>89.305463833156082</v>
      </c>
    </row>
    <row r="45" spans="1:14" ht="15" customHeight="1">
      <c r="A45" s="103"/>
      <c r="B45" s="114" t="s">
        <v>69</v>
      </c>
      <c r="C45" s="24" t="s">
        <v>70</v>
      </c>
      <c r="D45" s="16"/>
      <c r="E45" s="17"/>
      <c r="F45" s="17"/>
      <c r="G45" s="17"/>
      <c r="H45" s="17"/>
      <c r="I45" s="17"/>
      <c r="J45" s="17"/>
      <c r="K45" s="16"/>
      <c r="L45" s="17"/>
      <c r="M45" s="17"/>
      <c r="N45" s="292" t="e">
        <f>K45/H45*100</f>
        <v>#DIV/0!</v>
      </c>
    </row>
    <row r="46" spans="1:14" ht="15" customHeight="1">
      <c r="A46" s="103"/>
      <c r="B46" s="114"/>
      <c r="C46" s="25" t="s">
        <v>61</v>
      </c>
      <c r="D46" s="18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8">
        <v>0</v>
      </c>
      <c r="L46" s="19">
        <v>0</v>
      </c>
      <c r="M46" s="19">
        <v>0</v>
      </c>
      <c r="N46" s="292" t="e">
        <f t="shared" ref="N46:N49" si="14">K46/H46*100</f>
        <v>#DIV/0!</v>
      </c>
    </row>
    <row r="47" spans="1:14" ht="15" customHeight="1">
      <c r="A47" s="103"/>
      <c r="B47" s="114" t="s">
        <v>69</v>
      </c>
      <c r="C47" s="24" t="s">
        <v>70</v>
      </c>
      <c r="D47" s="16"/>
      <c r="E47" s="17"/>
      <c r="F47" s="17"/>
      <c r="G47" s="17"/>
      <c r="H47" s="17"/>
      <c r="I47" s="17"/>
      <c r="J47" s="17"/>
      <c r="K47" s="16"/>
      <c r="L47" s="17"/>
      <c r="M47" s="17"/>
      <c r="N47" s="292" t="e">
        <f t="shared" si="14"/>
        <v>#DIV/0!</v>
      </c>
    </row>
    <row r="48" spans="1:14" ht="15" customHeight="1">
      <c r="A48" s="103"/>
      <c r="B48" s="114" t="s">
        <v>69</v>
      </c>
      <c r="C48" s="24" t="s">
        <v>70</v>
      </c>
      <c r="D48" s="16"/>
      <c r="E48" s="17"/>
      <c r="F48" s="17"/>
      <c r="G48" s="17"/>
      <c r="H48" s="17"/>
      <c r="I48" s="17"/>
      <c r="J48" s="17"/>
      <c r="K48" s="16"/>
      <c r="L48" s="17"/>
      <c r="M48" s="17"/>
      <c r="N48" s="292" t="e">
        <f t="shared" si="14"/>
        <v>#DIV/0!</v>
      </c>
    </row>
    <row r="49" spans="1:14" ht="15" customHeight="1" thickBot="1">
      <c r="A49" s="103"/>
      <c r="B49" s="114"/>
      <c r="C49" s="40" t="s">
        <v>66</v>
      </c>
      <c r="D49" s="41">
        <f>D22+D25</f>
        <v>6767799816.96</v>
      </c>
      <c r="E49" s="41">
        <f t="shared" ref="E49:M49" si="15">E22+E25</f>
        <v>100</v>
      </c>
      <c r="F49" s="41">
        <f t="shared" si="15"/>
        <v>8313436000</v>
      </c>
      <c r="G49" s="41">
        <f t="shared" si="15"/>
        <v>100</v>
      </c>
      <c r="H49" s="41">
        <f t="shared" si="15"/>
        <v>9978226126</v>
      </c>
      <c r="I49" s="41">
        <f t="shared" si="15"/>
        <v>100</v>
      </c>
      <c r="J49" s="41">
        <f t="shared" si="15"/>
        <v>1664790126</v>
      </c>
      <c r="K49" s="41">
        <f t="shared" si="15"/>
        <v>9629528714.7299995</v>
      </c>
      <c r="L49" s="41">
        <f t="shared" si="15"/>
        <v>100.00000000000001</v>
      </c>
      <c r="M49" s="41">
        <f t="shared" si="15"/>
        <v>348697411.26999998</v>
      </c>
      <c r="N49" s="292">
        <f t="shared" si="14"/>
        <v>96.505416825928521</v>
      </c>
    </row>
    <row r="50" spans="1:14" ht="12" thickTop="1">
      <c r="A50" s="103"/>
      <c r="B50" s="676"/>
      <c r="C50" s="676"/>
      <c r="D50" s="676"/>
      <c r="E50" s="676"/>
      <c r="F50" s="676"/>
      <c r="G50" s="676"/>
      <c r="H50" s="676"/>
      <c r="I50" s="676"/>
      <c r="J50" s="676"/>
      <c r="K50" s="676"/>
      <c r="L50" s="676"/>
      <c r="M50" s="676"/>
      <c r="N50" s="676"/>
    </row>
    <row r="51" spans="1:14">
      <c r="A51" s="103"/>
      <c r="B51" s="284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</row>
    <row r="52" spans="1:14" ht="24.75" customHeight="1">
      <c r="A52" s="143"/>
      <c r="B52" s="673" t="s">
        <v>72</v>
      </c>
      <c r="C52" s="26" t="s">
        <v>406</v>
      </c>
      <c r="D52" s="677" t="s">
        <v>42</v>
      </c>
      <c r="E52" s="677"/>
      <c r="F52" s="27" t="s">
        <v>43</v>
      </c>
      <c r="G52" s="678"/>
      <c r="H52" s="679"/>
      <c r="I52" s="679"/>
      <c r="J52" s="679"/>
      <c r="K52" s="679"/>
      <c r="L52" s="679"/>
      <c r="M52" s="680"/>
      <c r="N52" s="256"/>
    </row>
    <row r="53" spans="1:14" ht="21" customHeight="1">
      <c r="A53" s="143"/>
      <c r="B53" s="673"/>
      <c r="C53" s="27" t="s">
        <v>76</v>
      </c>
      <c r="D53" s="677"/>
      <c r="E53" s="677"/>
      <c r="F53" s="27" t="s">
        <v>44</v>
      </c>
      <c r="G53" s="681"/>
      <c r="H53" s="682"/>
      <c r="I53" s="682"/>
      <c r="J53" s="682"/>
      <c r="K53" s="682"/>
      <c r="L53" s="682"/>
      <c r="M53" s="683"/>
      <c r="N53" s="256"/>
    </row>
    <row r="54" spans="1:14" ht="22.5" customHeight="1">
      <c r="A54" s="143"/>
      <c r="B54" s="673"/>
      <c r="C54" s="27" t="s">
        <v>77</v>
      </c>
      <c r="D54" s="677"/>
      <c r="E54" s="677"/>
      <c r="F54" s="27" t="s">
        <v>45</v>
      </c>
      <c r="G54" s="681"/>
      <c r="H54" s="682"/>
      <c r="I54" s="682"/>
      <c r="J54" s="682"/>
      <c r="K54" s="682"/>
      <c r="L54" s="682"/>
      <c r="M54" s="683"/>
      <c r="N54" s="256"/>
    </row>
  </sheetData>
  <mergeCells count="26">
    <mergeCell ref="B52:B54"/>
    <mergeCell ref="B13:C13"/>
    <mergeCell ref="B34:C34"/>
    <mergeCell ref="B50:N50"/>
    <mergeCell ref="D52:E54"/>
    <mergeCell ref="G52:M52"/>
    <mergeCell ref="G53:M53"/>
    <mergeCell ref="G54:M54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35" bottom="0.23" header="0.32" footer="0.17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145"/>
  <sheetViews>
    <sheetView zoomScale="90" zoomScaleNormal="90" workbookViewId="0">
      <selection sqref="A1:M1"/>
    </sheetView>
  </sheetViews>
  <sheetFormatPr defaultRowHeight="15"/>
  <cols>
    <col min="1" max="1" width="11" customWidth="1"/>
    <col min="2" max="2" width="44.85546875" customWidth="1"/>
    <col min="3" max="6" width="13.42578125" customWidth="1"/>
    <col min="7" max="7" width="13.42578125" style="65" customWidth="1"/>
    <col min="8" max="9" width="13.42578125" style="117" customWidth="1"/>
    <col min="10" max="10" width="18" style="117" customWidth="1"/>
    <col min="11" max="13" width="13.42578125" customWidth="1"/>
  </cols>
  <sheetData>
    <row r="1" spans="1:18">
      <c r="A1" s="750" t="s">
        <v>50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2" spans="1:18" ht="16.5" customHeight="1" thickBot="1">
      <c r="A2" s="748" t="s">
        <v>92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</row>
    <row r="3" spans="1:18" ht="6.75" customHeight="1" thickTop="1" thickBot="1">
      <c r="A3" s="621" t="s">
        <v>51</v>
      </c>
      <c r="B3" s="622" t="s">
        <v>93</v>
      </c>
      <c r="C3" s="622"/>
      <c r="D3" s="622"/>
      <c r="E3" s="684" t="s">
        <v>1</v>
      </c>
      <c r="F3" s="684"/>
      <c r="G3" s="685" t="s">
        <v>113</v>
      </c>
      <c r="H3" s="685"/>
      <c r="I3" s="685"/>
      <c r="J3" s="685"/>
      <c r="K3" s="685"/>
      <c r="L3" s="685"/>
      <c r="M3" s="685"/>
    </row>
    <row r="4" spans="1:18" ht="14.25" customHeight="1" thickTop="1">
      <c r="A4" s="621"/>
      <c r="B4" s="622"/>
      <c r="C4" s="622"/>
      <c r="D4" s="622"/>
      <c r="E4" s="684"/>
      <c r="F4" s="684"/>
      <c r="G4" s="685"/>
      <c r="H4" s="685"/>
      <c r="I4" s="685"/>
      <c r="J4" s="685"/>
      <c r="K4" s="685"/>
      <c r="L4" s="685"/>
      <c r="M4" s="685"/>
    </row>
    <row r="5" spans="1:18" ht="14.25" customHeight="1">
      <c r="A5" s="416" t="s">
        <v>52</v>
      </c>
      <c r="B5" s="610" t="s">
        <v>83</v>
      </c>
      <c r="C5" s="610"/>
      <c r="D5" s="610"/>
      <c r="E5" s="687" t="s">
        <v>53</v>
      </c>
      <c r="F5" s="687"/>
      <c r="G5" s="688" t="s">
        <v>82</v>
      </c>
      <c r="H5" s="688"/>
      <c r="I5" s="688"/>
      <c r="J5" s="688"/>
      <c r="K5" s="688"/>
      <c r="L5" s="688"/>
      <c r="M5" s="688"/>
    </row>
    <row r="6" spans="1:18" ht="15.75" thickBot="1">
      <c r="A6" s="668" t="s">
        <v>2</v>
      </c>
      <c r="B6" s="668"/>
      <c r="C6" s="669" t="s">
        <v>54</v>
      </c>
      <c r="D6" s="669"/>
      <c r="E6" s="669"/>
      <c r="F6" s="669"/>
      <c r="G6" s="669"/>
      <c r="H6" s="669"/>
      <c r="I6" s="669"/>
      <c r="J6" s="669"/>
      <c r="K6" s="669"/>
      <c r="L6" s="669"/>
      <c r="M6" s="669"/>
      <c r="R6" t="s">
        <v>595</v>
      </c>
    </row>
    <row r="7" spans="1:18" ht="20.25" customHeight="1" thickTop="1" thickBot="1">
      <c r="A7" s="668"/>
      <c r="B7" s="668"/>
      <c r="C7" s="30" t="s">
        <v>55</v>
      </c>
      <c r="D7" s="31">
        <v>2024</v>
      </c>
      <c r="E7" s="670" t="s">
        <v>3</v>
      </c>
      <c r="F7" s="670"/>
      <c r="G7" s="670" t="s">
        <v>3</v>
      </c>
      <c r="H7" s="670"/>
      <c r="I7" s="522" t="s">
        <v>3</v>
      </c>
      <c r="J7" s="670" t="s">
        <v>3</v>
      </c>
      <c r="K7" s="670"/>
      <c r="L7" s="672" t="s">
        <v>56</v>
      </c>
      <c r="M7" s="671" t="s">
        <v>4</v>
      </c>
    </row>
    <row r="8" spans="1:18" ht="26.25" customHeight="1" thickTop="1" thickBot="1">
      <c r="A8" s="668"/>
      <c r="B8" s="668"/>
      <c r="C8" s="3" t="s">
        <v>57</v>
      </c>
      <c r="D8" s="4" t="s">
        <v>5</v>
      </c>
      <c r="E8" s="5" t="s">
        <v>78</v>
      </c>
      <c r="F8" s="6" t="s">
        <v>5</v>
      </c>
      <c r="G8" s="5" t="s">
        <v>79</v>
      </c>
      <c r="H8" s="6" t="s">
        <v>5</v>
      </c>
      <c r="I8" s="7" t="s">
        <v>58</v>
      </c>
      <c r="J8" s="5" t="s">
        <v>6</v>
      </c>
      <c r="K8" s="6" t="s">
        <v>5</v>
      </c>
      <c r="L8" s="672"/>
      <c r="M8" s="671"/>
    </row>
    <row r="9" spans="1:18" ht="26.25" customHeight="1" thickTop="1" thickBot="1">
      <c r="A9" s="668"/>
      <c r="B9" s="668"/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  <c r="K9" s="8" t="s">
        <v>15</v>
      </c>
      <c r="L9" s="8" t="s">
        <v>16</v>
      </c>
      <c r="M9" s="9" t="s">
        <v>17</v>
      </c>
    </row>
    <row r="10" spans="1:18" ht="15.75" thickTop="1">
      <c r="A10" s="607" t="s">
        <v>22</v>
      </c>
      <c r="B10" s="607"/>
      <c r="C10" s="10"/>
      <c r="D10" s="11"/>
      <c r="E10" s="10"/>
      <c r="F10" s="11"/>
      <c r="G10" s="300"/>
      <c r="H10" s="11"/>
      <c r="I10" s="12"/>
      <c r="J10" s="10"/>
      <c r="K10" s="11"/>
      <c r="L10" s="10"/>
      <c r="M10" s="13"/>
    </row>
    <row r="11" spans="1:18" ht="22.5">
      <c r="A11" s="301" t="s">
        <v>18</v>
      </c>
      <c r="B11" s="14" t="s">
        <v>19</v>
      </c>
      <c r="C11" s="10"/>
      <c r="D11" s="11"/>
      <c r="E11" s="10"/>
      <c r="F11" s="11"/>
      <c r="G11" s="300"/>
      <c r="H11" s="11"/>
      <c r="I11" s="15"/>
      <c r="J11" s="10"/>
      <c r="K11" s="11"/>
      <c r="L11" s="10"/>
      <c r="M11" s="13"/>
    </row>
    <row r="12" spans="1:18">
      <c r="A12" s="302" t="s">
        <v>24</v>
      </c>
      <c r="B12" s="303" t="s">
        <v>25</v>
      </c>
      <c r="C12" s="304">
        <v>3044968328</v>
      </c>
      <c r="D12" s="454">
        <f>100*C12/C$27</f>
        <v>45.107576685032747</v>
      </c>
      <c r="E12" s="304">
        <v>3188700000</v>
      </c>
      <c r="F12" s="454">
        <f>100*E12/E$27</f>
        <v>38.355981810649652</v>
      </c>
      <c r="G12" s="305">
        <v>3655358127</v>
      </c>
      <c r="H12" s="454">
        <f>100*G12/G$27</f>
        <v>36.633346256558866</v>
      </c>
      <c r="I12" s="304">
        <f>G12-E12</f>
        <v>466658127</v>
      </c>
      <c r="J12" s="304">
        <v>3643746554</v>
      </c>
      <c r="K12" s="454">
        <f>100*J12/J$27</f>
        <v>37.839303062922532</v>
      </c>
      <c r="L12" s="304">
        <f>G12-J12</f>
        <v>11611573</v>
      </c>
      <c r="M12" s="306">
        <f>J12/G12*100</f>
        <v>99.682341029344514</v>
      </c>
    </row>
    <row r="13" spans="1:18">
      <c r="A13" s="302" t="s">
        <v>26</v>
      </c>
      <c r="B13" s="303" t="s">
        <v>27</v>
      </c>
      <c r="C13" s="304">
        <v>521075612</v>
      </c>
      <c r="D13" s="454">
        <f t="shared" ref="D13:D27" si="0">100*C13/C$27</f>
        <v>7.7191141565760049</v>
      </c>
      <c r="E13" s="304">
        <v>514300000</v>
      </c>
      <c r="F13" s="454">
        <f t="shared" ref="F13:F27" si="1">100*E13/E$27</f>
        <v>6.1863710744871314</v>
      </c>
      <c r="G13" s="305">
        <v>605980000</v>
      </c>
      <c r="H13" s="454">
        <f t="shared" ref="H13:H27" si="2">100*G13/G$27</f>
        <v>6.0730233244665994</v>
      </c>
      <c r="I13" s="304">
        <f t="shared" ref="I13:I21" si="3">G13-E13</f>
        <v>91680000</v>
      </c>
      <c r="J13" s="304">
        <v>600774044</v>
      </c>
      <c r="K13" s="454">
        <f t="shared" ref="K13:K27" si="4">100*J13/J$27</f>
        <v>6.2388727608669887</v>
      </c>
      <c r="L13" s="304">
        <f t="shared" ref="L13:L30" si="5">G13-J13</f>
        <v>5205956</v>
      </c>
      <c r="M13" s="306">
        <f t="shared" ref="M13:M18" si="6">J13/G13*100</f>
        <v>99.140903000099016</v>
      </c>
    </row>
    <row r="14" spans="1:18">
      <c r="A14" s="302" t="s">
        <v>28</v>
      </c>
      <c r="B14" s="303" t="s">
        <v>29</v>
      </c>
      <c r="C14" s="304">
        <v>1957084982.45</v>
      </c>
      <c r="D14" s="454">
        <f t="shared" si="0"/>
        <v>28.991881496177367</v>
      </c>
      <c r="E14" s="304">
        <v>2750686000</v>
      </c>
      <c r="F14" s="454">
        <f t="shared" si="1"/>
        <v>33.087233726223431</v>
      </c>
      <c r="G14" s="305">
        <v>3110504000</v>
      </c>
      <c r="H14" s="454">
        <f t="shared" si="2"/>
        <v>31.172915513460271</v>
      </c>
      <c r="I14" s="304">
        <f t="shared" si="3"/>
        <v>359818000</v>
      </c>
      <c r="J14" s="304">
        <v>3041395813</v>
      </c>
      <c r="K14" s="454">
        <f t="shared" si="4"/>
        <v>31.584056738544135</v>
      </c>
      <c r="L14" s="304">
        <f t="shared" si="5"/>
        <v>69108187</v>
      </c>
      <c r="M14" s="306">
        <f t="shared" si="6"/>
        <v>97.778231855673553</v>
      </c>
    </row>
    <row r="15" spans="1:18">
      <c r="A15" s="302" t="s">
        <v>30</v>
      </c>
      <c r="B15" s="303" t="s">
        <v>31</v>
      </c>
      <c r="C15" s="304">
        <v>0</v>
      </c>
      <c r="D15" s="510">
        <f t="shared" si="0"/>
        <v>0</v>
      </c>
      <c r="E15" s="304">
        <v>0</v>
      </c>
      <c r="F15" s="510">
        <f t="shared" si="1"/>
        <v>0</v>
      </c>
      <c r="G15" s="305">
        <v>0</v>
      </c>
      <c r="H15" s="510">
        <f t="shared" si="2"/>
        <v>0</v>
      </c>
      <c r="I15" s="304">
        <f t="shared" si="3"/>
        <v>0</v>
      </c>
      <c r="J15" s="304">
        <v>0</v>
      </c>
      <c r="K15" s="454">
        <f t="shared" si="4"/>
        <v>0</v>
      </c>
      <c r="L15" s="304">
        <f t="shared" si="5"/>
        <v>0</v>
      </c>
      <c r="M15" s="306">
        <v>0</v>
      </c>
    </row>
    <row r="16" spans="1:18">
      <c r="A16" s="302" t="s">
        <v>32</v>
      </c>
      <c r="B16" s="303" t="s">
        <v>33</v>
      </c>
      <c r="C16" s="304">
        <v>289176971</v>
      </c>
      <c r="D16" s="510">
        <f t="shared" si="0"/>
        <v>4.2838121746558899</v>
      </c>
      <c r="E16" s="304">
        <v>0</v>
      </c>
      <c r="F16" s="510">
        <f t="shared" si="1"/>
        <v>0</v>
      </c>
      <c r="G16" s="305">
        <v>0</v>
      </c>
      <c r="H16" s="510">
        <f t="shared" si="2"/>
        <v>0</v>
      </c>
      <c r="I16" s="304">
        <f t="shared" si="3"/>
        <v>0</v>
      </c>
      <c r="J16" s="304">
        <v>0</v>
      </c>
      <c r="K16" s="454">
        <f t="shared" si="4"/>
        <v>0</v>
      </c>
      <c r="L16" s="304">
        <f t="shared" si="5"/>
        <v>0</v>
      </c>
      <c r="M16" s="306">
        <v>0</v>
      </c>
    </row>
    <row r="17" spans="1:13">
      <c r="A17" s="302" t="s">
        <v>34</v>
      </c>
      <c r="B17" s="303" t="s">
        <v>35</v>
      </c>
      <c r="C17" s="304">
        <v>0</v>
      </c>
      <c r="D17" s="454">
        <f t="shared" si="0"/>
        <v>0</v>
      </c>
      <c r="E17" s="304">
        <v>0</v>
      </c>
      <c r="F17" s="454">
        <f t="shared" si="1"/>
        <v>0</v>
      </c>
      <c r="G17" s="305">
        <v>0</v>
      </c>
      <c r="H17" s="454">
        <f t="shared" si="2"/>
        <v>0</v>
      </c>
      <c r="I17" s="304">
        <f t="shared" si="3"/>
        <v>0</v>
      </c>
      <c r="J17" s="304">
        <v>0</v>
      </c>
      <c r="K17" s="454">
        <f t="shared" si="4"/>
        <v>0</v>
      </c>
      <c r="L17" s="304">
        <f t="shared" si="5"/>
        <v>0</v>
      </c>
      <c r="M17" s="306">
        <v>0</v>
      </c>
    </row>
    <row r="18" spans="1:13">
      <c r="A18" s="302" t="s">
        <v>36</v>
      </c>
      <c r="B18" s="303" t="s">
        <v>37</v>
      </c>
      <c r="C18" s="304">
        <v>299352577.50999999</v>
      </c>
      <c r="D18" s="454">
        <f t="shared" si="0"/>
        <v>4.4345516574760682</v>
      </c>
      <c r="E18" s="304">
        <v>301250000</v>
      </c>
      <c r="F18" s="454">
        <f t="shared" si="1"/>
        <v>3.6236521216979356</v>
      </c>
      <c r="G18" s="305">
        <v>288528999</v>
      </c>
      <c r="H18" s="454">
        <f t="shared" si="2"/>
        <v>2.891586093125186</v>
      </c>
      <c r="I18" s="304">
        <f t="shared" si="3"/>
        <v>-12721001</v>
      </c>
      <c r="J18" s="304">
        <v>273641145</v>
      </c>
      <c r="K18" s="454">
        <f t="shared" si="4"/>
        <v>2.8416878239715597</v>
      </c>
      <c r="L18" s="304">
        <f>G18-J18</f>
        <v>14887854</v>
      </c>
      <c r="M18" s="306">
        <f t="shared" si="6"/>
        <v>94.840083994468785</v>
      </c>
    </row>
    <row r="19" spans="1:13">
      <c r="A19" s="307"/>
      <c r="B19" s="308" t="s">
        <v>59</v>
      </c>
      <c r="C19" s="309">
        <v>6111658470.96</v>
      </c>
      <c r="D19" s="465">
        <f t="shared" si="0"/>
        <v>90.536936169918079</v>
      </c>
      <c r="E19" s="309">
        <f>E12+E13+E14+E18</f>
        <v>6754936000</v>
      </c>
      <c r="F19" s="465">
        <f t="shared" si="1"/>
        <v>81.253238733058154</v>
      </c>
      <c r="G19" s="309">
        <f>G12+G13+G14+G18</f>
        <v>7660371126</v>
      </c>
      <c r="H19" s="465">
        <f t="shared" si="2"/>
        <v>76.770871187610922</v>
      </c>
      <c r="I19" s="309">
        <f t="shared" ref="I19" si="7">I12+I13+I14+I18</f>
        <v>905435126</v>
      </c>
      <c r="J19" s="309">
        <f>J12+J13+J14+J18</f>
        <v>7559557556</v>
      </c>
      <c r="K19" s="465">
        <f t="shared" si="4"/>
        <v>78.503920386305225</v>
      </c>
      <c r="L19" s="309">
        <f t="shared" ref="L19" si="8">L12+L13+L14+L18</f>
        <v>100813570</v>
      </c>
      <c r="M19" s="310">
        <v>34.299999999999997</v>
      </c>
    </row>
    <row r="20" spans="1:13">
      <c r="A20" s="302" t="s">
        <v>38</v>
      </c>
      <c r="B20" s="303" t="s">
        <v>39</v>
      </c>
      <c r="C20" s="304">
        <v>48599047</v>
      </c>
      <c r="D20" s="454">
        <f t="shared" si="0"/>
        <v>0.71993695934823876</v>
      </c>
      <c r="E20" s="304">
        <v>12204000</v>
      </c>
      <c r="F20" s="454">
        <f t="shared" si="1"/>
        <v>0.14679850786125015</v>
      </c>
      <c r="G20" s="305">
        <v>136837000</v>
      </c>
      <c r="H20" s="454">
        <f t="shared" si="2"/>
        <v>1.3713559732169975</v>
      </c>
      <c r="I20" s="304">
        <f t="shared" si="3"/>
        <v>124633000</v>
      </c>
      <c r="J20" s="304">
        <v>126768609</v>
      </c>
      <c r="K20" s="454">
        <f t="shared" si="4"/>
        <v>1.3164570432458593</v>
      </c>
      <c r="L20" s="304">
        <f t="shared" si="5"/>
        <v>10068391</v>
      </c>
      <c r="M20" s="306">
        <f>J20/G20*100</f>
        <v>92.642055145903527</v>
      </c>
    </row>
    <row r="21" spans="1:13">
      <c r="A21" s="302" t="s">
        <v>40</v>
      </c>
      <c r="B21" s="303" t="s">
        <v>41</v>
      </c>
      <c r="C21" s="304">
        <v>590201167.20000005</v>
      </c>
      <c r="D21" s="454">
        <f t="shared" si="0"/>
        <v>8.7431268707336898</v>
      </c>
      <c r="E21" s="304">
        <v>1546296000</v>
      </c>
      <c r="F21" s="454">
        <f t="shared" si="1"/>
        <v>18.599962759080601</v>
      </c>
      <c r="G21" s="305">
        <v>2181018000</v>
      </c>
      <c r="H21" s="454">
        <f t="shared" si="2"/>
        <v>21.857772839172075</v>
      </c>
      <c r="I21" s="304">
        <f t="shared" si="3"/>
        <v>634722000</v>
      </c>
      <c r="J21" s="304">
        <v>1943202550</v>
      </c>
      <c r="K21" s="454">
        <f t="shared" si="4"/>
        <v>20.17962257044892</v>
      </c>
      <c r="L21" s="304">
        <f t="shared" si="5"/>
        <v>237815450</v>
      </c>
      <c r="M21" s="306">
        <f>J21/G21*100</f>
        <v>89.096126212621812</v>
      </c>
    </row>
    <row r="22" spans="1:13">
      <c r="A22" s="307"/>
      <c r="B22" s="308" t="s">
        <v>60</v>
      </c>
      <c r="C22" s="309">
        <f t="shared" ref="C22" si="9">SUM(C20:C21)</f>
        <v>638800214.20000005</v>
      </c>
      <c r="D22" s="467">
        <f t="shared" si="0"/>
        <v>9.4630638300819285</v>
      </c>
      <c r="E22" s="309">
        <f>SUM(E20:E21)</f>
        <v>1558500000</v>
      </c>
      <c r="F22" s="467">
        <f t="shared" si="1"/>
        <v>18.746761266941853</v>
      </c>
      <c r="G22" s="309">
        <f>SUM(G20:G21)</f>
        <v>2317855000</v>
      </c>
      <c r="H22" s="467">
        <f t="shared" si="2"/>
        <v>23.229128812389074</v>
      </c>
      <c r="I22" s="309">
        <f>SUM(I20:I21)</f>
        <v>759355000</v>
      </c>
      <c r="J22" s="309">
        <f t="shared" ref="J22:L22" si="10">SUM(J20:J21)</f>
        <v>2069971159</v>
      </c>
      <c r="K22" s="465">
        <f t="shared" si="4"/>
        <v>21.496079613694782</v>
      </c>
      <c r="L22" s="309">
        <f t="shared" si="10"/>
        <v>247883841</v>
      </c>
      <c r="M22" s="310">
        <f t="shared" ref="M22:M26" si="11">J22/G22*100</f>
        <v>89.305463844804791</v>
      </c>
    </row>
    <row r="23" spans="1:13">
      <c r="A23" s="302" t="s">
        <v>38</v>
      </c>
      <c r="B23" s="303" t="s">
        <v>39</v>
      </c>
      <c r="C23" s="304">
        <v>0</v>
      </c>
      <c r="D23" s="511">
        <f t="shared" si="0"/>
        <v>0</v>
      </c>
      <c r="E23" s="304">
        <v>0</v>
      </c>
      <c r="F23" s="482">
        <f t="shared" si="1"/>
        <v>0</v>
      </c>
      <c r="G23" s="305">
        <v>0</v>
      </c>
      <c r="H23" s="482">
        <f t="shared" si="2"/>
        <v>0</v>
      </c>
      <c r="I23" s="304">
        <v>0</v>
      </c>
      <c r="J23" s="304">
        <v>0</v>
      </c>
      <c r="K23" s="454">
        <f t="shared" si="4"/>
        <v>0</v>
      </c>
      <c r="L23" s="304">
        <f t="shared" si="5"/>
        <v>0</v>
      </c>
      <c r="M23" s="306">
        <v>0</v>
      </c>
    </row>
    <row r="24" spans="1:13">
      <c r="A24" s="302" t="s">
        <v>40</v>
      </c>
      <c r="B24" s="303" t="s">
        <v>41</v>
      </c>
      <c r="C24" s="304">
        <v>0</v>
      </c>
      <c r="D24" s="482">
        <f t="shared" si="0"/>
        <v>0</v>
      </c>
      <c r="E24" s="304">
        <v>0</v>
      </c>
      <c r="F24" s="482">
        <f t="shared" si="1"/>
        <v>0</v>
      </c>
      <c r="G24" s="305">
        <v>0</v>
      </c>
      <c r="H24" s="482">
        <f t="shared" si="2"/>
        <v>0</v>
      </c>
      <c r="I24" s="304">
        <v>0</v>
      </c>
      <c r="J24" s="304">
        <v>0</v>
      </c>
      <c r="K24" s="454">
        <f t="shared" si="4"/>
        <v>0</v>
      </c>
      <c r="L24" s="304">
        <f>G24-J24</f>
        <v>0</v>
      </c>
      <c r="M24" s="306">
        <v>0</v>
      </c>
    </row>
    <row r="25" spans="1:13">
      <c r="A25" s="307"/>
      <c r="B25" s="308" t="s">
        <v>61</v>
      </c>
      <c r="C25" s="309">
        <v>0</v>
      </c>
      <c r="D25" s="482">
        <f t="shared" si="0"/>
        <v>0</v>
      </c>
      <c r="E25" s="309">
        <v>0</v>
      </c>
      <c r="F25" s="482">
        <f t="shared" si="1"/>
        <v>0</v>
      </c>
      <c r="G25" s="311">
        <v>0</v>
      </c>
      <c r="H25" s="482">
        <f t="shared" si="2"/>
        <v>0</v>
      </c>
      <c r="I25" s="309">
        <v>0</v>
      </c>
      <c r="J25" s="309">
        <v>0</v>
      </c>
      <c r="K25" s="454">
        <f t="shared" si="4"/>
        <v>0</v>
      </c>
      <c r="L25" s="304">
        <f t="shared" si="5"/>
        <v>0</v>
      </c>
      <c r="M25" s="306">
        <v>0</v>
      </c>
    </row>
    <row r="26" spans="1:13">
      <c r="A26" s="312"/>
      <c r="B26" s="313" t="s">
        <v>62</v>
      </c>
      <c r="C26" s="314">
        <v>638800214.20000005</v>
      </c>
      <c r="D26" s="502">
        <f t="shared" si="0"/>
        <v>9.4630638300819285</v>
      </c>
      <c r="E26" s="314">
        <v>1558500000</v>
      </c>
      <c r="F26" s="502">
        <f t="shared" si="1"/>
        <v>18.746761266941853</v>
      </c>
      <c r="G26" s="314">
        <f>G22</f>
        <v>2317855000</v>
      </c>
      <c r="H26" s="502">
        <f t="shared" si="2"/>
        <v>23.229128812389074</v>
      </c>
      <c r="I26" s="314">
        <f>I33</f>
        <v>905435126</v>
      </c>
      <c r="J26" s="314">
        <f>J22</f>
        <v>2069971159</v>
      </c>
      <c r="K26" s="512">
        <f t="shared" si="4"/>
        <v>21.496079613694782</v>
      </c>
      <c r="L26" s="314">
        <f>G26-J26</f>
        <v>247883841</v>
      </c>
      <c r="M26" s="318">
        <f t="shared" si="11"/>
        <v>89.305463844804791</v>
      </c>
    </row>
    <row r="27" spans="1:13">
      <c r="A27" s="312"/>
      <c r="B27" s="313" t="s">
        <v>63</v>
      </c>
      <c r="C27" s="314">
        <v>6750458685.1599998</v>
      </c>
      <c r="D27" s="502">
        <f t="shared" si="0"/>
        <v>100</v>
      </c>
      <c r="E27" s="314">
        <v>8313436000</v>
      </c>
      <c r="F27" s="502">
        <f t="shared" si="1"/>
        <v>100</v>
      </c>
      <c r="G27" s="314">
        <f>G26+G19</f>
        <v>9978226126</v>
      </c>
      <c r="H27" s="502">
        <f t="shared" si="2"/>
        <v>100</v>
      </c>
      <c r="I27" s="314">
        <f t="shared" ref="I27:L27" si="12">I26+I19</f>
        <v>1810870252</v>
      </c>
      <c r="J27" s="314">
        <f t="shared" si="12"/>
        <v>9629528715</v>
      </c>
      <c r="K27" s="512">
        <f t="shared" si="4"/>
        <v>100</v>
      </c>
      <c r="L27" s="314">
        <f t="shared" si="12"/>
        <v>348697411</v>
      </c>
      <c r="M27" s="314">
        <f>M26+M19</f>
        <v>123.60546384480479</v>
      </c>
    </row>
    <row r="28" spans="1:13">
      <c r="A28" s="307"/>
      <c r="B28" s="308" t="s">
        <v>64</v>
      </c>
      <c r="C28" s="309">
        <v>0</v>
      </c>
      <c r="D28" s="469"/>
      <c r="E28" s="309"/>
      <c r="F28" s="458"/>
      <c r="G28" s="311"/>
      <c r="H28" s="309"/>
      <c r="I28" s="309"/>
      <c r="J28" s="309">
        <v>0</v>
      </c>
      <c r="K28" s="309"/>
      <c r="L28" s="304">
        <f t="shared" si="5"/>
        <v>0</v>
      </c>
      <c r="M28" s="310"/>
    </row>
    <row r="29" spans="1:13">
      <c r="A29" s="307"/>
      <c r="B29" s="308" t="s">
        <v>65</v>
      </c>
      <c r="C29" s="309">
        <v>13467399</v>
      </c>
      <c r="D29" s="469"/>
      <c r="E29" s="309"/>
      <c r="F29" s="458"/>
      <c r="G29" s="311"/>
      <c r="H29" s="309"/>
      <c r="I29" s="309"/>
      <c r="J29" s="309">
        <v>228144</v>
      </c>
      <c r="K29" s="309"/>
      <c r="L29" s="304">
        <f t="shared" si="5"/>
        <v>-228144</v>
      </c>
      <c r="M29" s="310"/>
    </row>
    <row r="30" spans="1:13" ht="15.75" thickBot="1">
      <c r="A30" s="312"/>
      <c r="B30" s="313" t="s">
        <v>66</v>
      </c>
      <c r="C30" s="314">
        <v>6763926084.1599998</v>
      </c>
      <c r="D30" s="314"/>
      <c r="E30" s="314">
        <f t="shared" ref="E30:I30" si="13">E19+E22</f>
        <v>8313436000</v>
      </c>
      <c r="F30" s="314">
        <v>22.6</v>
      </c>
      <c r="G30" s="314">
        <f>G19+G22</f>
        <v>9978226126</v>
      </c>
      <c r="H30" s="314"/>
      <c r="I30" s="314">
        <f t="shared" si="13"/>
        <v>1664790126</v>
      </c>
      <c r="J30" s="314">
        <f>J19+J22+J29</f>
        <v>9629756859</v>
      </c>
      <c r="K30" s="314"/>
      <c r="L30" s="314">
        <f t="shared" si="5"/>
        <v>348469267</v>
      </c>
      <c r="M30" s="314">
        <f>L30/G30*100</f>
        <v>3.4922967529469275</v>
      </c>
    </row>
    <row r="31" spans="1:13" ht="15.75" thickTop="1">
      <c r="A31" s="608" t="s">
        <v>67</v>
      </c>
      <c r="B31" s="608"/>
      <c r="C31" s="43"/>
      <c r="D31" s="21"/>
      <c r="E31" s="20"/>
      <c r="F31" s="21"/>
      <c r="G31" s="315"/>
      <c r="H31" s="21"/>
      <c r="I31" s="22"/>
      <c r="J31" s="43"/>
      <c r="K31" s="21"/>
      <c r="L31" s="20"/>
      <c r="M31" s="23"/>
    </row>
    <row r="32" spans="1:13">
      <c r="A32" s="113" t="s">
        <v>23</v>
      </c>
      <c r="B32" s="14" t="s">
        <v>19</v>
      </c>
      <c r="C32" s="44"/>
      <c r="D32" s="11"/>
      <c r="E32" s="10"/>
      <c r="F32" s="11"/>
      <c r="G32" s="316"/>
      <c r="H32" s="11"/>
      <c r="I32" s="15"/>
      <c r="J32" s="44"/>
      <c r="K32" s="11"/>
      <c r="L32" s="10"/>
      <c r="M32" s="13"/>
    </row>
    <row r="33" spans="1:13" s="52" customFormat="1" ht="20.25" customHeight="1">
      <c r="A33" s="302"/>
      <c r="B33" s="317" t="s">
        <v>68</v>
      </c>
      <c r="C33" s="314">
        <v>6111658470.96</v>
      </c>
      <c r="D33" s="314">
        <f>100*C33/C$27</f>
        <v>90.536936169918079</v>
      </c>
      <c r="E33" s="314">
        <f>SUM(E35:E47)</f>
        <v>6754936000</v>
      </c>
      <c r="F33" s="314">
        <f>100*E33/E$27</f>
        <v>81.253238733058154</v>
      </c>
      <c r="G33" s="314">
        <f t="shared" ref="G33:I33" si="14">SUM(G35:G47)</f>
        <v>7660371126</v>
      </c>
      <c r="H33" s="314">
        <f>100*G33/G$27</f>
        <v>76.770871187610922</v>
      </c>
      <c r="I33" s="314">
        <f t="shared" si="14"/>
        <v>905435126</v>
      </c>
      <c r="J33" s="314">
        <f>SUM(J35:J47)</f>
        <v>7559557555</v>
      </c>
      <c r="K33" s="314">
        <f>100*J33/J$27</f>
        <v>78.503920375920501</v>
      </c>
      <c r="L33" s="314">
        <f>L35+L36+L37+L38+L39+L40+L41+L42+L43+L44+L45+L46+L47</f>
        <v>100813571</v>
      </c>
      <c r="M33" s="318">
        <f>J33/G33*100</f>
        <v>98.683959701928416</v>
      </c>
    </row>
    <row r="34" spans="1:13">
      <c r="A34" s="302" t="s">
        <v>69</v>
      </c>
      <c r="B34" s="42" t="s">
        <v>70</v>
      </c>
      <c r="C34" s="304">
        <f>C35+C36+C37+C38+C39+C40+C41+C42+C43+C44+C45+C46+C47</f>
        <v>6111658470.96</v>
      </c>
      <c r="D34" s="275">
        <f t="shared" ref="D34:D97" si="15">100*C34/C$27</f>
        <v>90.536936169918079</v>
      </c>
      <c r="E34" s="275">
        <f t="shared" ref="E34:M34" si="16">E35+E36+E37+E38+E39+E40+E41+E42+E43+E44+E45+E46+E47</f>
        <v>6754936000</v>
      </c>
      <c r="F34" s="275">
        <f t="shared" ref="F34:F97" si="17">100*E34/E$27</f>
        <v>81.253238733058154</v>
      </c>
      <c r="G34" s="275">
        <f t="shared" si="16"/>
        <v>7660371126</v>
      </c>
      <c r="H34" s="275">
        <f t="shared" ref="H34:H97" si="18">100*G34/G$27</f>
        <v>76.770871187610922</v>
      </c>
      <c r="I34" s="275">
        <f t="shared" si="16"/>
        <v>905435126</v>
      </c>
      <c r="J34" s="275">
        <f>J35+J36+J37+J38+J39+J40+J41+J42+J43+J44+J45+J46+J47</f>
        <v>7559557555</v>
      </c>
      <c r="K34" s="275">
        <f t="shared" ref="K34:K97" si="19">100*J34/J$27</f>
        <v>78.503920375920501</v>
      </c>
      <c r="L34" s="275">
        <f>L35+L36+L37+L38+L39+L40+L41+L42+L43+L44+L45+L46+L47</f>
        <v>100813571</v>
      </c>
      <c r="M34" s="275">
        <f t="shared" si="16"/>
        <v>1269.2363008774032</v>
      </c>
    </row>
    <row r="35" spans="1:13">
      <c r="A35" s="509" t="s">
        <v>407</v>
      </c>
      <c r="B35" s="319" t="s">
        <v>408</v>
      </c>
      <c r="C35" s="305">
        <v>2858816129</v>
      </c>
      <c r="D35" s="454">
        <f t="shared" si="15"/>
        <v>42.349953719215158</v>
      </c>
      <c r="E35" s="455">
        <v>3329786000</v>
      </c>
      <c r="F35" s="483">
        <f t="shared" si="17"/>
        <v>40.053065904398615</v>
      </c>
      <c r="G35" s="455">
        <v>3969979923</v>
      </c>
      <c r="H35" s="483">
        <f t="shared" si="18"/>
        <v>39.786429700721335</v>
      </c>
      <c r="I35" s="455">
        <f>G35-E35</f>
        <v>640193923</v>
      </c>
      <c r="J35" s="455">
        <v>3945433323</v>
      </c>
      <c r="K35" s="483">
        <f t="shared" si="19"/>
        <v>40.972236957496833</v>
      </c>
      <c r="L35" s="455">
        <f>G35-J35</f>
        <v>24546600</v>
      </c>
      <c r="M35" s="508">
        <f>J35/G35*100</f>
        <v>99.381694606116525</v>
      </c>
    </row>
    <row r="36" spans="1:13">
      <c r="A36" s="302" t="s">
        <v>409</v>
      </c>
      <c r="B36" s="42" t="s">
        <v>410</v>
      </c>
      <c r="C36" s="304">
        <v>191223999</v>
      </c>
      <c r="D36" s="454">
        <f t="shared" si="15"/>
        <v>2.8327556380780603</v>
      </c>
      <c r="E36" s="275">
        <v>210900000</v>
      </c>
      <c r="F36" s="454">
        <f t="shared" si="17"/>
        <v>2.536857203206953</v>
      </c>
      <c r="G36" s="455">
        <v>221896290</v>
      </c>
      <c r="H36" s="454">
        <f t="shared" si="18"/>
        <v>2.2238049849542967</v>
      </c>
      <c r="I36" s="275">
        <f t="shared" ref="I36:I47" si="20">G36-E36</f>
        <v>10996290</v>
      </c>
      <c r="J36" s="275">
        <v>218620259</v>
      </c>
      <c r="K36" s="454">
        <f t="shared" si="19"/>
        <v>2.2703110969434395</v>
      </c>
      <c r="L36" s="275">
        <f t="shared" ref="L36:L99" si="21">G36-J36</f>
        <v>3276031</v>
      </c>
      <c r="M36" s="456">
        <f t="shared" ref="M36:M47" si="22">J36/G36*100</f>
        <v>98.523620651791873</v>
      </c>
    </row>
    <row r="37" spans="1:13">
      <c r="A37" s="302" t="s">
        <v>411</v>
      </c>
      <c r="B37" s="42" t="s">
        <v>412</v>
      </c>
      <c r="C37" s="304">
        <v>38132558</v>
      </c>
      <c r="D37" s="454">
        <f t="shared" si="15"/>
        <v>0.56488839912211353</v>
      </c>
      <c r="E37" s="275">
        <v>35950000</v>
      </c>
      <c r="F37" s="454">
        <f t="shared" si="17"/>
        <v>0.43243251045656694</v>
      </c>
      <c r="G37" s="455">
        <v>37575000</v>
      </c>
      <c r="H37" s="454">
        <f t="shared" si="18"/>
        <v>0.37656993863961269</v>
      </c>
      <c r="I37" s="275">
        <f t="shared" si="20"/>
        <v>1625000</v>
      </c>
      <c r="J37" s="275">
        <v>36782415</v>
      </c>
      <c r="K37" s="454">
        <f t="shared" si="19"/>
        <v>0.38197523563851793</v>
      </c>
      <c r="L37" s="275">
        <f t="shared" si="21"/>
        <v>792585</v>
      </c>
      <c r="M37" s="456">
        <f t="shared" si="22"/>
        <v>97.890658682634736</v>
      </c>
    </row>
    <row r="38" spans="1:13">
      <c r="A38" s="302" t="s">
        <v>413</v>
      </c>
      <c r="B38" s="42" t="s">
        <v>414</v>
      </c>
      <c r="C38" s="304">
        <v>362521208.50999999</v>
      </c>
      <c r="D38" s="454">
        <f t="shared" si="15"/>
        <v>5.3703196392706687</v>
      </c>
      <c r="E38" s="275">
        <v>412000000</v>
      </c>
      <c r="F38" s="454">
        <f t="shared" si="17"/>
        <v>4.9558329432018242</v>
      </c>
      <c r="G38" s="455">
        <v>389769700</v>
      </c>
      <c r="H38" s="454">
        <f t="shared" si="18"/>
        <v>3.9062023157040651</v>
      </c>
      <c r="I38" s="275">
        <f>G38-E38</f>
        <v>-22230300</v>
      </c>
      <c r="J38" s="275">
        <v>383906580</v>
      </c>
      <c r="K38" s="454">
        <f t="shared" si="19"/>
        <v>3.9867639565993027</v>
      </c>
      <c r="L38" s="275">
        <f t="shared" si="21"/>
        <v>5863120</v>
      </c>
      <c r="M38" s="456">
        <f t="shared" si="22"/>
        <v>98.495747617118525</v>
      </c>
    </row>
    <row r="39" spans="1:13">
      <c r="A39" s="302" t="s">
        <v>415</v>
      </c>
      <c r="B39" s="42" t="s">
        <v>416</v>
      </c>
      <c r="C39" s="304">
        <v>84037067</v>
      </c>
      <c r="D39" s="454">
        <f t="shared" si="15"/>
        <v>1.2449089894401473</v>
      </c>
      <c r="E39" s="275">
        <v>95800000</v>
      </c>
      <c r="F39" s="454">
        <f t="shared" si="17"/>
        <v>1.1523514465017834</v>
      </c>
      <c r="G39" s="455">
        <v>89693297</v>
      </c>
      <c r="H39" s="454">
        <f t="shared" si="18"/>
        <v>0.89889020220025428</v>
      </c>
      <c r="I39" s="275">
        <f t="shared" si="20"/>
        <v>-6106703</v>
      </c>
      <c r="J39" s="275">
        <v>86347329</v>
      </c>
      <c r="K39" s="454">
        <f t="shared" si="19"/>
        <v>0.89669319813643655</v>
      </c>
      <c r="L39" s="275">
        <f t="shared" si="21"/>
        <v>3345968</v>
      </c>
      <c r="M39" s="456">
        <f t="shared" si="22"/>
        <v>96.269545092093111</v>
      </c>
    </row>
    <row r="40" spans="1:13">
      <c r="A40" s="302" t="s">
        <v>417</v>
      </c>
      <c r="B40" s="42" t="s">
        <v>418</v>
      </c>
      <c r="C40" s="304">
        <v>32062978</v>
      </c>
      <c r="D40" s="454">
        <f t="shared" si="15"/>
        <v>0.47497480534895004</v>
      </c>
      <c r="E40" s="275">
        <v>40100000</v>
      </c>
      <c r="F40" s="454">
        <f t="shared" si="17"/>
        <v>0.48235170151066298</v>
      </c>
      <c r="G40" s="455">
        <v>33500000</v>
      </c>
      <c r="H40" s="454">
        <f t="shared" si="18"/>
        <v>0.3357310164850838</v>
      </c>
      <c r="I40" s="275">
        <f t="shared" si="20"/>
        <v>-6600000</v>
      </c>
      <c r="J40" s="275">
        <v>32344903</v>
      </c>
      <c r="K40" s="454">
        <f t="shared" si="19"/>
        <v>0.33589289732960725</v>
      </c>
      <c r="L40" s="275">
        <f t="shared" si="21"/>
        <v>1155097</v>
      </c>
      <c r="M40" s="456">
        <f t="shared" si="22"/>
        <v>96.551949253731337</v>
      </c>
    </row>
    <row r="41" spans="1:13">
      <c r="A41" s="302" t="s">
        <v>419</v>
      </c>
      <c r="B41" s="42" t="s">
        <v>420</v>
      </c>
      <c r="C41" s="304">
        <v>68027098</v>
      </c>
      <c r="D41" s="454">
        <f t="shared" si="15"/>
        <v>1.007740379917422</v>
      </c>
      <c r="E41" s="275">
        <v>72300000</v>
      </c>
      <c r="F41" s="454">
        <f t="shared" si="17"/>
        <v>0.86967650920750461</v>
      </c>
      <c r="G41" s="455">
        <v>83741860</v>
      </c>
      <c r="H41" s="454">
        <f t="shared" si="18"/>
        <v>0.83924596358661441</v>
      </c>
      <c r="I41" s="275">
        <f t="shared" si="20"/>
        <v>11441860</v>
      </c>
      <c r="J41" s="275">
        <v>81455079</v>
      </c>
      <c r="K41" s="454">
        <f t="shared" si="19"/>
        <v>0.84588853110865869</v>
      </c>
      <c r="L41" s="275">
        <f t="shared" si="21"/>
        <v>2286781</v>
      </c>
      <c r="M41" s="456">
        <f t="shared" si="22"/>
        <v>97.26924981126524</v>
      </c>
    </row>
    <row r="42" spans="1:13">
      <c r="A42" s="302" t="s">
        <v>239</v>
      </c>
      <c r="B42" s="42" t="s">
        <v>240</v>
      </c>
      <c r="C42" s="304">
        <v>383142582.44999999</v>
      </c>
      <c r="D42" s="454">
        <f t="shared" si="15"/>
        <v>5.6758007169540763</v>
      </c>
      <c r="E42" s="275">
        <v>411800000</v>
      </c>
      <c r="F42" s="454">
        <f t="shared" si="17"/>
        <v>4.953427199054639</v>
      </c>
      <c r="G42" s="455">
        <v>416173705</v>
      </c>
      <c r="H42" s="454">
        <f t="shared" si="18"/>
        <v>4.1708185377317433</v>
      </c>
      <c r="I42" s="275">
        <f t="shared" si="20"/>
        <v>4373705</v>
      </c>
      <c r="J42" s="275">
        <v>409041462</v>
      </c>
      <c r="K42" s="454">
        <f t="shared" si="19"/>
        <v>4.247782774278793</v>
      </c>
      <c r="L42" s="275">
        <f t="shared" si="21"/>
        <v>7132243</v>
      </c>
      <c r="M42" s="456">
        <f t="shared" si="22"/>
        <v>98.286234109865262</v>
      </c>
    </row>
    <row r="43" spans="1:13">
      <c r="A43" s="302" t="s">
        <v>421</v>
      </c>
      <c r="B43" s="42" t="s">
        <v>422</v>
      </c>
      <c r="C43" s="304">
        <v>36409245</v>
      </c>
      <c r="D43" s="454">
        <f t="shared" si="15"/>
        <v>0.53935957092872755</v>
      </c>
      <c r="E43" s="275">
        <v>38400000</v>
      </c>
      <c r="F43" s="454">
        <f t="shared" si="17"/>
        <v>0.46190287625958748</v>
      </c>
      <c r="G43" s="455">
        <v>41096000</v>
      </c>
      <c r="H43" s="454">
        <f t="shared" si="18"/>
        <v>0.41185677174540314</v>
      </c>
      <c r="I43" s="275">
        <f t="shared" si="20"/>
        <v>2696000</v>
      </c>
      <c r="J43" s="275">
        <v>39948833</v>
      </c>
      <c r="K43" s="454">
        <f t="shared" si="19"/>
        <v>0.41485761330947962</v>
      </c>
      <c r="L43" s="275">
        <f t="shared" si="21"/>
        <v>1147167</v>
      </c>
      <c r="M43" s="456">
        <f t="shared" si="22"/>
        <v>97.208567743819358</v>
      </c>
    </row>
    <row r="44" spans="1:13">
      <c r="A44" s="302" t="s">
        <v>423</v>
      </c>
      <c r="B44" s="42" t="s">
        <v>424</v>
      </c>
      <c r="C44" s="304">
        <v>647467043</v>
      </c>
      <c r="D44" s="454">
        <f t="shared" si="15"/>
        <v>9.5914525693397934</v>
      </c>
      <c r="E44" s="275">
        <v>740500000</v>
      </c>
      <c r="F44" s="454">
        <f t="shared" si="17"/>
        <v>8.9072677049537639</v>
      </c>
      <c r="G44" s="455">
        <v>737771097</v>
      </c>
      <c r="H44" s="454">
        <f t="shared" si="18"/>
        <v>7.3938101590783694</v>
      </c>
      <c r="I44" s="275">
        <f t="shared" si="20"/>
        <v>-2728903</v>
      </c>
      <c r="J44" s="275">
        <v>736170560</v>
      </c>
      <c r="K44" s="454">
        <f t="shared" si="19"/>
        <v>7.6449282388374913</v>
      </c>
      <c r="L44" s="275">
        <f t="shared" si="21"/>
        <v>1600537</v>
      </c>
      <c r="M44" s="456">
        <f t="shared" si="22"/>
        <v>99.783057779505285</v>
      </c>
    </row>
    <row r="45" spans="1:13">
      <c r="A45" s="302" t="s">
        <v>425</v>
      </c>
      <c r="B45" s="42" t="s">
        <v>426</v>
      </c>
      <c r="C45" s="304">
        <v>356950875</v>
      </c>
      <c r="D45" s="454">
        <f t="shared" si="15"/>
        <v>5.2878017872283225</v>
      </c>
      <c r="E45" s="275">
        <v>389000000</v>
      </c>
      <c r="F45" s="454">
        <f t="shared" si="17"/>
        <v>4.6791723662755089</v>
      </c>
      <c r="G45" s="455">
        <v>438516250</v>
      </c>
      <c r="H45" s="454">
        <f t="shared" si="18"/>
        <v>4.3947315330664818</v>
      </c>
      <c r="I45" s="275">
        <f t="shared" si="20"/>
        <v>49516250</v>
      </c>
      <c r="J45" s="275">
        <v>405887063</v>
      </c>
      <c r="K45" s="454">
        <f t="shared" si="19"/>
        <v>4.2150252106081396</v>
      </c>
      <c r="L45" s="275">
        <f t="shared" si="21"/>
        <v>32629187</v>
      </c>
      <c r="M45" s="456">
        <f t="shared" si="22"/>
        <v>92.55918406672501</v>
      </c>
    </row>
    <row r="46" spans="1:13" s="108" customFormat="1">
      <c r="A46" s="302" t="s">
        <v>427</v>
      </c>
      <c r="B46" s="319" t="s">
        <v>428</v>
      </c>
      <c r="C46" s="304">
        <v>834986951</v>
      </c>
      <c r="D46" s="454">
        <f t="shared" si="15"/>
        <v>12.369336513911412</v>
      </c>
      <c r="E46" s="275">
        <v>765000000</v>
      </c>
      <c r="F46" s="454">
        <f t="shared" si="17"/>
        <v>9.2019713629839703</v>
      </c>
      <c r="G46" s="455">
        <v>969266304</v>
      </c>
      <c r="H46" s="454">
        <f t="shared" si="18"/>
        <v>9.7138137757212011</v>
      </c>
      <c r="I46" s="275">
        <f t="shared" si="20"/>
        <v>204266304</v>
      </c>
      <c r="J46" s="275">
        <v>955952577</v>
      </c>
      <c r="K46" s="454">
        <f t="shared" si="19"/>
        <v>9.9273038722124003</v>
      </c>
      <c r="L46" s="275">
        <f t="shared" si="21"/>
        <v>13313727</v>
      </c>
      <c r="M46" s="456">
        <f t="shared" si="22"/>
        <v>98.626411859665765</v>
      </c>
    </row>
    <row r="47" spans="1:13">
      <c r="A47" s="302" t="s">
        <v>429</v>
      </c>
      <c r="B47" s="42" t="s">
        <v>430</v>
      </c>
      <c r="C47" s="304">
        <v>217880737</v>
      </c>
      <c r="D47" s="454">
        <f t="shared" si="15"/>
        <v>3.2276434411632247</v>
      </c>
      <c r="E47" s="275">
        <v>213400000</v>
      </c>
      <c r="F47" s="454">
        <f t="shared" si="17"/>
        <v>2.5669290050467701</v>
      </c>
      <c r="G47" s="455">
        <v>231391700</v>
      </c>
      <c r="H47" s="454">
        <f t="shared" si="18"/>
        <v>2.3189662879764645</v>
      </c>
      <c r="I47" s="275">
        <f t="shared" si="20"/>
        <v>17991700</v>
      </c>
      <c r="J47" s="275">
        <v>227667172</v>
      </c>
      <c r="K47" s="454">
        <f t="shared" si="19"/>
        <v>2.3642607934213942</v>
      </c>
      <c r="L47" s="275">
        <f t="shared" si="21"/>
        <v>3724528</v>
      </c>
      <c r="M47" s="456">
        <f t="shared" si="22"/>
        <v>98.390379603071338</v>
      </c>
    </row>
    <row r="48" spans="1:13">
      <c r="A48" s="320"/>
      <c r="B48" s="317" t="s">
        <v>71</v>
      </c>
      <c r="C48" s="314">
        <v>638800214.20000005</v>
      </c>
      <c r="D48" s="458">
        <f t="shared" si="15"/>
        <v>9.4630638300819285</v>
      </c>
      <c r="E48" s="458">
        <v>1558500000</v>
      </c>
      <c r="F48" s="458">
        <f t="shared" si="17"/>
        <v>18.746761266941853</v>
      </c>
      <c r="G48" s="458">
        <f>SUM(G50:G126)</f>
        <v>2317855000</v>
      </c>
      <c r="H48" s="458">
        <f t="shared" si="18"/>
        <v>23.229128812389074</v>
      </c>
      <c r="I48" s="458">
        <f t="shared" ref="I48:L48" si="23">SUM(I50:I126)</f>
        <v>759355000</v>
      </c>
      <c r="J48" s="458">
        <f t="shared" si="23"/>
        <v>2069971164</v>
      </c>
      <c r="K48" s="458">
        <f t="shared" si="19"/>
        <v>21.496079665618403</v>
      </c>
      <c r="L48" s="458">
        <f t="shared" si="23"/>
        <v>247883836</v>
      </c>
      <c r="M48" s="458">
        <f>SUM(M50:M126)</f>
        <v>2110.0882057501199</v>
      </c>
    </row>
    <row r="49" spans="1:13">
      <c r="A49" s="302" t="s">
        <v>69</v>
      </c>
      <c r="B49" s="42" t="s">
        <v>70</v>
      </c>
      <c r="C49" s="304">
        <f t="shared" ref="C49" si="24">SUM(C50:C126)</f>
        <v>638800214.20000005</v>
      </c>
      <c r="D49" s="275">
        <f t="shared" si="15"/>
        <v>9.4630638300819285</v>
      </c>
      <c r="E49" s="275">
        <f>SUM(E50:E126)</f>
        <v>1558500000</v>
      </c>
      <c r="F49" s="275">
        <f t="shared" si="17"/>
        <v>18.746761266941853</v>
      </c>
      <c r="G49" s="275">
        <f>SUM(G50:G126)</f>
        <v>2317855000</v>
      </c>
      <c r="H49" s="275">
        <f t="shared" si="18"/>
        <v>23.229128812389074</v>
      </c>
      <c r="I49" s="455">
        <f t="shared" ref="I49" si="25">SUM(I50:I126)</f>
        <v>759355000</v>
      </c>
      <c r="J49" s="275">
        <f>SUM(J50:J126)</f>
        <v>2069971164</v>
      </c>
      <c r="K49" s="275">
        <f t="shared" si="19"/>
        <v>21.496079665618403</v>
      </c>
      <c r="L49" s="275">
        <f t="shared" ref="L49" si="26">SUM(L50:L126)</f>
        <v>247883836</v>
      </c>
      <c r="M49" s="275">
        <v>0</v>
      </c>
    </row>
    <row r="50" spans="1:13">
      <c r="A50" s="302" t="s">
        <v>431</v>
      </c>
      <c r="B50" s="42" t="s">
        <v>432</v>
      </c>
      <c r="C50" s="304">
        <v>0</v>
      </c>
      <c r="D50" s="454">
        <f t="shared" si="15"/>
        <v>0</v>
      </c>
      <c r="E50" s="457">
        <v>787000</v>
      </c>
      <c r="F50" s="454">
        <f t="shared" si="17"/>
        <v>9.466603219174358E-3</v>
      </c>
      <c r="G50" s="455">
        <v>790694087</v>
      </c>
      <c r="H50" s="454">
        <f t="shared" si="18"/>
        <v>7.9241949121568744</v>
      </c>
      <c r="I50" s="455">
        <f>G50-E50</f>
        <v>789907087</v>
      </c>
      <c r="J50" s="275">
        <v>790694087</v>
      </c>
      <c r="K50" s="454">
        <f t="shared" si="19"/>
        <v>8.2111400298160913</v>
      </c>
      <c r="L50" s="275">
        <f t="shared" si="21"/>
        <v>0</v>
      </c>
      <c r="M50" s="456">
        <f>J50/G50*100</f>
        <v>100</v>
      </c>
    </row>
    <row r="51" spans="1:13">
      <c r="A51" s="302" t="s">
        <v>433</v>
      </c>
      <c r="B51" s="42" t="s">
        <v>434</v>
      </c>
      <c r="C51" s="304">
        <v>11249400</v>
      </c>
      <c r="D51" s="454">
        <f t="shared" si="15"/>
        <v>0.1666464535918179</v>
      </c>
      <c r="E51" s="457">
        <v>0</v>
      </c>
      <c r="F51" s="454">
        <f t="shared" si="17"/>
        <v>0</v>
      </c>
      <c r="G51" s="455">
        <v>0</v>
      </c>
      <c r="H51" s="454">
        <f t="shared" si="18"/>
        <v>0</v>
      </c>
      <c r="I51" s="455">
        <f>G51-E51</f>
        <v>0</v>
      </c>
      <c r="J51" s="275">
        <v>0</v>
      </c>
      <c r="K51" s="454">
        <f t="shared" si="19"/>
        <v>0</v>
      </c>
      <c r="L51" s="275">
        <f t="shared" si="21"/>
        <v>0</v>
      </c>
      <c r="M51" s="456">
        <v>0</v>
      </c>
    </row>
    <row r="52" spans="1:13">
      <c r="A52" s="302" t="s">
        <v>435</v>
      </c>
      <c r="B52" s="42" t="s">
        <v>436</v>
      </c>
      <c r="C52" s="304">
        <v>100819619</v>
      </c>
      <c r="D52" s="454">
        <f t="shared" si="15"/>
        <v>1.4935224953178181</v>
      </c>
      <c r="E52" s="457">
        <v>121500000</v>
      </c>
      <c r="F52" s="454">
        <f t="shared" si="17"/>
        <v>1.4614895694151011</v>
      </c>
      <c r="G52" s="455">
        <v>271000000</v>
      </c>
      <c r="H52" s="454">
        <f t="shared" si="18"/>
        <v>2.7159135960435137</v>
      </c>
      <c r="I52" s="455">
        <f>G52-E52</f>
        <v>149500000</v>
      </c>
      <c r="J52" s="275">
        <v>209960508</v>
      </c>
      <c r="K52" s="454">
        <f t="shared" si="19"/>
        <v>2.1803819710609793</v>
      </c>
      <c r="L52" s="275">
        <f t="shared" si="21"/>
        <v>61039492</v>
      </c>
      <c r="M52" s="456">
        <f t="shared" ref="M52:M116" si="27">J52/G52*100</f>
        <v>77.476202214022138</v>
      </c>
    </row>
    <row r="53" spans="1:13">
      <c r="A53" s="302" t="s">
        <v>437</v>
      </c>
      <c r="B53" s="42" t="s">
        <v>438</v>
      </c>
      <c r="C53" s="304">
        <v>4245768</v>
      </c>
      <c r="D53" s="454">
        <f t="shared" si="15"/>
        <v>6.2895992672820367E-2</v>
      </c>
      <c r="E53" s="457">
        <v>20000000</v>
      </c>
      <c r="F53" s="454">
        <f t="shared" si="17"/>
        <v>0.24057441471853516</v>
      </c>
      <c r="G53" s="455">
        <v>10000000</v>
      </c>
      <c r="H53" s="454">
        <f t="shared" si="18"/>
        <v>0.10021821387614442</v>
      </c>
      <c r="I53" s="455">
        <f>G53-E53</f>
        <v>-10000000</v>
      </c>
      <c r="J53" s="275">
        <v>0</v>
      </c>
      <c r="K53" s="454">
        <f t="shared" si="19"/>
        <v>0</v>
      </c>
      <c r="L53" s="275">
        <f t="shared" si="21"/>
        <v>10000000</v>
      </c>
      <c r="M53" s="456">
        <f t="shared" si="27"/>
        <v>0</v>
      </c>
    </row>
    <row r="54" spans="1:13">
      <c r="A54" s="302" t="s">
        <v>439</v>
      </c>
      <c r="B54" s="42" t="s">
        <v>440</v>
      </c>
      <c r="C54" s="304">
        <v>0</v>
      </c>
      <c r="D54" s="454">
        <f t="shared" si="15"/>
        <v>0</v>
      </c>
      <c r="E54" s="457">
        <v>282000</v>
      </c>
      <c r="F54" s="454">
        <f t="shared" si="17"/>
        <v>3.3920992475313457E-3</v>
      </c>
      <c r="G54" s="455">
        <v>0</v>
      </c>
      <c r="H54" s="454">
        <f t="shared" si="18"/>
        <v>0</v>
      </c>
      <c r="I54" s="455">
        <f t="shared" ref="I54:I117" si="28">G54-E54</f>
        <v>-282000</v>
      </c>
      <c r="J54" s="275">
        <v>0</v>
      </c>
      <c r="K54" s="454">
        <f t="shared" si="19"/>
        <v>0</v>
      </c>
      <c r="L54" s="275">
        <f t="shared" si="21"/>
        <v>0</v>
      </c>
      <c r="M54" s="456">
        <v>0</v>
      </c>
    </row>
    <row r="55" spans="1:13">
      <c r="A55" s="302" t="s">
        <v>441</v>
      </c>
      <c r="B55" s="42" t="s">
        <v>442</v>
      </c>
      <c r="C55" s="304">
        <v>0</v>
      </c>
      <c r="D55" s="454">
        <f t="shared" si="15"/>
        <v>0</v>
      </c>
      <c r="E55" s="457">
        <v>0</v>
      </c>
      <c r="F55" s="454">
        <f t="shared" si="17"/>
        <v>0</v>
      </c>
      <c r="G55" s="455">
        <v>0</v>
      </c>
      <c r="H55" s="454">
        <f t="shared" si="18"/>
        <v>0</v>
      </c>
      <c r="I55" s="455">
        <f t="shared" si="28"/>
        <v>0</v>
      </c>
      <c r="J55" s="275">
        <v>0</v>
      </c>
      <c r="K55" s="454">
        <f t="shared" si="19"/>
        <v>0</v>
      </c>
      <c r="L55" s="275">
        <f t="shared" si="21"/>
        <v>0</v>
      </c>
      <c r="M55" s="456">
        <v>0</v>
      </c>
    </row>
    <row r="56" spans="1:13">
      <c r="A56" s="302" t="s">
        <v>443</v>
      </c>
      <c r="B56" s="42" t="s">
        <v>444</v>
      </c>
      <c r="C56" s="304">
        <v>4682040</v>
      </c>
      <c r="D56" s="454">
        <f t="shared" si="15"/>
        <v>6.9358842389374994E-2</v>
      </c>
      <c r="E56" s="457">
        <v>20000000</v>
      </c>
      <c r="F56" s="454">
        <f t="shared" si="17"/>
        <v>0.24057441471853516</v>
      </c>
      <c r="G56" s="455">
        <v>31820000</v>
      </c>
      <c r="H56" s="454">
        <f t="shared" si="18"/>
        <v>0.31889435655389153</v>
      </c>
      <c r="I56" s="455">
        <f t="shared" si="28"/>
        <v>11820000</v>
      </c>
      <c r="J56" s="275">
        <v>18315480</v>
      </c>
      <c r="K56" s="454">
        <f t="shared" si="19"/>
        <v>0.19020120861646966</v>
      </c>
      <c r="L56" s="275">
        <f t="shared" si="21"/>
        <v>13504520</v>
      </c>
      <c r="M56" s="456">
        <f t="shared" si="27"/>
        <v>57.559648020113144</v>
      </c>
    </row>
    <row r="57" spans="1:13" ht="18">
      <c r="A57" s="302" t="s">
        <v>445</v>
      </c>
      <c r="B57" s="42" t="s">
        <v>446</v>
      </c>
      <c r="C57" s="304">
        <v>0</v>
      </c>
      <c r="D57" s="454">
        <f t="shared" si="15"/>
        <v>0</v>
      </c>
      <c r="E57" s="457">
        <v>14446000</v>
      </c>
      <c r="F57" s="454">
        <f t="shared" si="17"/>
        <v>0.17376689975119794</v>
      </c>
      <c r="G57" s="455">
        <v>14446000</v>
      </c>
      <c r="H57" s="454">
        <f t="shared" si="18"/>
        <v>0.14477523176547824</v>
      </c>
      <c r="I57" s="455">
        <f t="shared" si="28"/>
        <v>0</v>
      </c>
      <c r="J57" s="275">
        <v>0</v>
      </c>
      <c r="K57" s="454">
        <f t="shared" si="19"/>
        <v>0</v>
      </c>
      <c r="L57" s="275">
        <f t="shared" si="21"/>
        <v>14446000</v>
      </c>
      <c r="M57" s="456">
        <f t="shared" si="27"/>
        <v>0</v>
      </c>
    </row>
    <row r="58" spans="1:13">
      <c r="A58" s="302" t="s">
        <v>447</v>
      </c>
      <c r="B58" s="42" t="s">
        <v>448</v>
      </c>
      <c r="C58" s="304">
        <v>0</v>
      </c>
      <c r="D58" s="454">
        <f t="shared" si="15"/>
        <v>0</v>
      </c>
      <c r="E58" s="457">
        <v>1200000</v>
      </c>
      <c r="F58" s="454">
        <f t="shared" si="17"/>
        <v>1.4434464883112109E-2</v>
      </c>
      <c r="G58" s="455">
        <v>1200000</v>
      </c>
      <c r="H58" s="454">
        <f t="shared" si="18"/>
        <v>1.2026185665137331E-2</v>
      </c>
      <c r="I58" s="455">
        <f t="shared" si="28"/>
        <v>0</v>
      </c>
      <c r="J58" s="275">
        <v>0</v>
      </c>
      <c r="K58" s="454">
        <f t="shared" si="19"/>
        <v>0</v>
      </c>
      <c r="L58" s="275">
        <f t="shared" si="21"/>
        <v>1200000</v>
      </c>
      <c r="M58" s="456">
        <f t="shared" si="27"/>
        <v>0</v>
      </c>
    </row>
    <row r="59" spans="1:13" ht="18">
      <c r="A59" s="302" t="s">
        <v>449</v>
      </c>
      <c r="B59" s="42" t="s">
        <v>450</v>
      </c>
      <c r="C59" s="304">
        <v>0</v>
      </c>
      <c r="D59" s="454">
        <f t="shared" si="15"/>
        <v>0</v>
      </c>
      <c r="E59" s="457">
        <v>14347000</v>
      </c>
      <c r="F59" s="454">
        <f t="shared" si="17"/>
        <v>0.1725760563983412</v>
      </c>
      <c r="G59" s="455">
        <v>0</v>
      </c>
      <c r="H59" s="454">
        <f t="shared" si="18"/>
        <v>0</v>
      </c>
      <c r="I59" s="455">
        <f t="shared" si="28"/>
        <v>-14347000</v>
      </c>
      <c r="J59" s="275">
        <v>0</v>
      </c>
      <c r="K59" s="454">
        <f t="shared" si="19"/>
        <v>0</v>
      </c>
      <c r="L59" s="275">
        <f t="shared" si="21"/>
        <v>0</v>
      </c>
      <c r="M59" s="456">
        <v>0</v>
      </c>
    </row>
    <row r="60" spans="1:13">
      <c r="A60" s="302" t="s">
        <v>451</v>
      </c>
      <c r="B60" s="42" t="s">
        <v>452</v>
      </c>
      <c r="C60" s="304">
        <v>0</v>
      </c>
      <c r="D60" s="454">
        <f t="shared" si="15"/>
        <v>0</v>
      </c>
      <c r="E60" s="457">
        <v>6500000</v>
      </c>
      <c r="F60" s="454">
        <f t="shared" si="17"/>
        <v>7.8186684783523919E-2</v>
      </c>
      <c r="G60" s="455">
        <v>0</v>
      </c>
      <c r="H60" s="454">
        <f t="shared" si="18"/>
        <v>0</v>
      </c>
      <c r="I60" s="455">
        <f t="shared" si="28"/>
        <v>-6500000</v>
      </c>
      <c r="J60" s="275">
        <v>0</v>
      </c>
      <c r="K60" s="454">
        <f t="shared" si="19"/>
        <v>0</v>
      </c>
      <c r="L60" s="275">
        <f t="shared" si="21"/>
        <v>0</v>
      </c>
      <c r="M60" s="456">
        <v>0</v>
      </c>
    </row>
    <row r="61" spans="1:13">
      <c r="A61" s="302" t="s">
        <v>453</v>
      </c>
      <c r="B61" s="42" t="s">
        <v>454</v>
      </c>
      <c r="C61" s="304">
        <v>0</v>
      </c>
      <c r="D61" s="454">
        <f t="shared" si="15"/>
        <v>0</v>
      </c>
      <c r="E61" s="457">
        <v>600000</v>
      </c>
      <c r="F61" s="454">
        <f t="shared" si="17"/>
        <v>7.2172324415560544E-3</v>
      </c>
      <c r="G61" s="455">
        <v>600000</v>
      </c>
      <c r="H61" s="454">
        <f t="shared" si="18"/>
        <v>6.0130928325686653E-3</v>
      </c>
      <c r="I61" s="455">
        <f t="shared" si="28"/>
        <v>0</v>
      </c>
      <c r="J61" s="275">
        <v>513012</v>
      </c>
      <c r="K61" s="454">
        <f t="shared" si="19"/>
        <v>5.3274881376165041E-3</v>
      </c>
      <c r="L61" s="275">
        <f t="shared" si="21"/>
        <v>86988</v>
      </c>
      <c r="M61" s="456">
        <f t="shared" si="27"/>
        <v>85.501999999999995</v>
      </c>
    </row>
    <row r="62" spans="1:13">
      <c r="A62" s="302" t="s">
        <v>455</v>
      </c>
      <c r="B62" s="42" t="s">
        <v>456</v>
      </c>
      <c r="C62" s="304">
        <v>0</v>
      </c>
      <c r="D62" s="454">
        <f t="shared" si="15"/>
        <v>0</v>
      </c>
      <c r="E62" s="457">
        <v>14000000</v>
      </c>
      <c r="F62" s="454">
        <f t="shared" si="17"/>
        <v>0.16840209030297459</v>
      </c>
      <c r="G62" s="455">
        <v>14000000</v>
      </c>
      <c r="H62" s="454">
        <f t="shared" si="18"/>
        <v>0.1403054994266022</v>
      </c>
      <c r="I62" s="455">
        <f t="shared" si="28"/>
        <v>0</v>
      </c>
      <c r="J62" s="275">
        <v>0</v>
      </c>
      <c r="K62" s="454">
        <f t="shared" si="19"/>
        <v>0</v>
      </c>
      <c r="L62" s="275">
        <f t="shared" si="21"/>
        <v>14000000</v>
      </c>
      <c r="M62" s="456">
        <f t="shared" si="27"/>
        <v>0</v>
      </c>
    </row>
    <row r="63" spans="1:13">
      <c r="A63" s="302" t="s">
        <v>457</v>
      </c>
      <c r="B63" s="42" t="s">
        <v>458</v>
      </c>
      <c r="C63" s="304">
        <v>0</v>
      </c>
      <c r="D63" s="454">
        <f t="shared" si="15"/>
        <v>0</v>
      </c>
      <c r="E63" s="457">
        <v>37000000</v>
      </c>
      <c r="F63" s="454">
        <f t="shared" si="17"/>
        <v>0.44506266722929005</v>
      </c>
      <c r="G63" s="455">
        <v>7000000</v>
      </c>
      <c r="H63" s="454">
        <f t="shared" si="18"/>
        <v>7.0152749713301099E-2</v>
      </c>
      <c r="I63" s="455">
        <f t="shared" si="28"/>
        <v>-30000000</v>
      </c>
      <c r="J63" s="275">
        <v>0</v>
      </c>
      <c r="K63" s="454">
        <f t="shared" si="19"/>
        <v>0</v>
      </c>
      <c r="L63" s="275">
        <f t="shared" si="21"/>
        <v>7000000</v>
      </c>
      <c r="M63" s="456">
        <f t="shared" si="27"/>
        <v>0</v>
      </c>
    </row>
    <row r="64" spans="1:13">
      <c r="A64" s="302" t="s">
        <v>459</v>
      </c>
      <c r="B64" s="42" t="s">
        <v>460</v>
      </c>
      <c r="C64" s="304">
        <v>0</v>
      </c>
      <c r="D64" s="454">
        <f t="shared" si="15"/>
        <v>0</v>
      </c>
      <c r="E64" s="457">
        <v>0</v>
      </c>
      <c r="F64" s="454">
        <f t="shared" si="17"/>
        <v>0</v>
      </c>
      <c r="G64" s="455">
        <v>0</v>
      </c>
      <c r="H64" s="454">
        <f t="shared" si="18"/>
        <v>0</v>
      </c>
      <c r="I64" s="455">
        <f t="shared" si="28"/>
        <v>0</v>
      </c>
      <c r="J64" s="275">
        <v>0</v>
      </c>
      <c r="K64" s="454">
        <f t="shared" si="19"/>
        <v>0</v>
      </c>
      <c r="L64" s="275">
        <f t="shared" si="21"/>
        <v>0</v>
      </c>
      <c r="M64" s="456">
        <v>0</v>
      </c>
    </row>
    <row r="65" spans="1:13">
      <c r="A65" s="302" t="s">
        <v>461</v>
      </c>
      <c r="B65" s="42" t="s">
        <v>462</v>
      </c>
      <c r="C65" s="304">
        <v>0</v>
      </c>
      <c r="D65" s="454">
        <f t="shared" si="15"/>
        <v>0</v>
      </c>
      <c r="E65" s="457">
        <v>8000000</v>
      </c>
      <c r="F65" s="454">
        <f t="shared" si="17"/>
        <v>9.6229765887414068E-2</v>
      </c>
      <c r="G65" s="455">
        <v>0</v>
      </c>
      <c r="H65" s="454">
        <f t="shared" si="18"/>
        <v>0</v>
      </c>
      <c r="I65" s="455">
        <f t="shared" si="28"/>
        <v>-8000000</v>
      </c>
      <c r="J65" s="275">
        <v>0</v>
      </c>
      <c r="K65" s="454">
        <f t="shared" si="19"/>
        <v>0</v>
      </c>
      <c r="L65" s="275">
        <f t="shared" si="21"/>
        <v>0</v>
      </c>
      <c r="M65" s="456">
        <v>0</v>
      </c>
    </row>
    <row r="66" spans="1:13">
      <c r="A66" s="302" t="s">
        <v>463</v>
      </c>
      <c r="B66" s="42" t="s">
        <v>464</v>
      </c>
      <c r="C66" s="304">
        <v>0</v>
      </c>
      <c r="D66" s="454">
        <f t="shared" si="15"/>
        <v>0</v>
      </c>
      <c r="E66" s="457">
        <v>4000000</v>
      </c>
      <c r="F66" s="454">
        <f t="shared" si="17"/>
        <v>4.8114882943707034E-2</v>
      </c>
      <c r="G66" s="455">
        <v>4000000</v>
      </c>
      <c r="H66" s="454">
        <f t="shared" si="18"/>
        <v>4.008728555045777E-2</v>
      </c>
      <c r="I66" s="455">
        <f t="shared" si="28"/>
        <v>0</v>
      </c>
      <c r="J66" s="275">
        <v>3834000</v>
      </c>
      <c r="K66" s="454">
        <f t="shared" si="19"/>
        <v>3.9815032630078198E-2</v>
      </c>
      <c r="L66" s="275">
        <f t="shared" si="21"/>
        <v>166000</v>
      </c>
      <c r="M66" s="456">
        <f t="shared" si="27"/>
        <v>95.850000000000009</v>
      </c>
    </row>
    <row r="67" spans="1:13">
      <c r="A67" s="302" t="s">
        <v>465</v>
      </c>
      <c r="B67" s="42" t="s">
        <v>466</v>
      </c>
      <c r="C67" s="304">
        <v>0</v>
      </c>
      <c r="D67" s="454">
        <f t="shared" si="15"/>
        <v>0</v>
      </c>
      <c r="E67" s="457">
        <v>0</v>
      </c>
      <c r="F67" s="454">
        <f t="shared" si="17"/>
        <v>0</v>
      </c>
      <c r="G67" s="455">
        <v>0</v>
      </c>
      <c r="H67" s="454">
        <f t="shared" si="18"/>
        <v>0</v>
      </c>
      <c r="I67" s="455">
        <f t="shared" si="28"/>
        <v>0</v>
      </c>
      <c r="J67" s="275">
        <v>0</v>
      </c>
      <c r="K67" s="454">
        <f t="shared" si="19"/>
        <v>0</v>
      </c>
      <c r="L67" s="275">
        <f t="shared" si="21"/>
        <v>0</v>
      </c>
      <c r="M67" s="456">
        <v>0</v>
      </c>
    </row>
    <row r="68" spans="1:13">
      <c r="A68" s="302" t="s">
        <v>467</v>
      </c>
      <c r="B68" s="42" t="s">
        <v>468</v>
      </c>
      <c r="C68" s="304">
        <v>11881680</v>
      </c>
      <c r="D68" s="454">
        <f t="shared" si="15"/>
        <v>0.17601292821953446</v>
      </c>
      <c r="E68" s="457">
        <v>0</v>
      </c>
      <c r="F68" s="454">
        <f t="shared" si="17"/>
        <v>0</v>
      </c>
      <c r="G68" s="455">
        <v>0</v>
      </c>
      <c r="H68" s="454">
        <f t="shared" si="18"/>
        <v>0</v>
      </c>
      <c r="I68" s="455">
        <f t="shared" si="28"/>
        <v>0</v>
      </c>
      <c r="J68" s="275">
        <v>0</v>
      </c>
      <c r="K68" s="454">
        <f t="shared" si="19"/>
        <v>0</v>
      </c>
      <c r="L68" s="275">
        <f t="shared" si="21"/>
        <v>0</v>
      </c>
      <c r="M68" s="456">
        <v>0</v>
      </c>
    </row>
    <row r="69" spans="1:13" ht="18">
      <c r="A69" s="302" t="s">
        <v>469</v>
      </c>
      <c r="B69" s="42" t="s">
        <v>470</v>
      </c>
      <c r="C69" s="304">
        <v>0</v>
      </c>
      <c r="D69" s="454">
        <f t="shared" si="15"/>
        <v>0</v>
      </c>
      <c r="E69" s="457">
        <v>5000000</v>
      </c>
      <c r="F69" s="454">
        <f t="shared" si="17"/>
        <v>6.0143603679633791E-2</v>
      </c>
      <c r="G69" s="455">
        <v>0</v>
      </c>
      <c r="H69" s="454">
        <f t="shared" si="18"/>
        <v>0</v>
      </c>
      <c r="I69" s="455">
        <f t="shared" si="28"/>
        <v>-5000000</v>
      </c>
      <c r="J69" s="275">
        <v>0</v>
      </c>
      <c r="K69" s="454">
        <f t="shared" si="19"/>
        <v>0</v>
      </c>
      <c r="L69" s="275">
        <f t="shared" si="21"/>
        <v>0</v>
      </c>
      <c r="M69" s="456">
        <v>0</v>
      </c>
    </row>
    <row r="70" spans="1:13" ht="18">
      <c r="A70" s="302" t="s">
        <v>471</v>
      </c>
      <c r="B70" s="42" t="s">
        <v>472</v>
      </c>
      <c r="C70" s="304">
        <v>167492093</v>
      </c>
      <c r="D70" s="454">
        <f t="shared" si="15"/>
        <v>2.4811957351610707</v>
      </c>
      <c r="E70" s="457">
        <v>295000000</v>
      </c>
      <c r="F70" s="454">
        <f t="shared" si="17"/>
        <v>3.5484726170983936</v>
      </c>
      <c r="G70" s="455">
        <v>299000000</v>
      </c>
      <c r="H70" s="454">
        <f t="shared" si="18"/>
        <v>2.9965245948967181</v>
      </c>
      <c r="I70" s="455">
        <f t="shared" si="28"/>
        <v>4000000</v>
      </c>
      <c r="J70" s="275">
        <v>285750883</v>
      </c>
      <c r="K70" s="454">
        <f t="shared" si="19"/>
        <v>2.9674441133851484</v>
      </c>
      <c r="L70" s="275">
        <f t="shared" si="21"/>
        <v>13249117</v>
      </c>
      <c r="M70" s="456">
        <f t="shared" si="27"/>
        <v>95.568857190635441</v>
      </c>
    </row>
    <row r="71" spans="1:13" ht="18">
      <c r="A71" s="302" t="s">
        <v>473</v>
      </c>
      <c r="B71" s="42" t="s">
        <v>474</v>
      </c>
      <c r="C71" s="304">
        <v>38200243</v>
      </c>
      <c r="D71" s="454">
        <f t="shared" si="15"/>
        <v>0.56589107172788478</v>
      </c>
      <c r="E71" s="457">
        <v>138058000</v>
      </c>
      <c r="F71" s="454">
        <f t="shared" si="17"/>
        <v>1.6606611273605763</v>
      </c>
      <c r="G71" s="455">
        <v>5744247</v>
      </c>
      <c r="H71" s="454">
        <f t="shared" si="18"/>
        <v>5.7567817440340098E-2</v>
      </c>
      <c r="I71" s="455">
        <f t="shared" si="28"/>
        <v>-132313753</v>
      </c>
      <c r="J71" s="275">
        <v>5738192</v>
      </c>
      <c r="K71" s="454">
        <f t="shared" si="19"/>
        <v>5.9589541397405764E-2</v>
      </c>
      <c r="L71" s="275">
        <f t="shared" si="21"/>
        <v>6055</v>
      </c>
      <c r="M71" s="456">
        <f t="shared" si="27"/>
        <v>99.894590187364855</v>
      </c>
    </row>
    <row r="72" spans="1:13" ht="18">
      <c r="A72" s="302" t="s">
        <v>475</v>
      </c>
      <c r="B72" s="42" t="s">
        <v>476</v>
      </c>
      <c r="C72" s="304">
        <v>46416147.200000003</v>
      </c>
      <c r="D72" s="58">
        <f t="shared" si="15"/>
        <v>0.68759990046365038</v>
      </c>
      <c r="E72" s="321">
        <v>25000000</v>
      </c>
      <c r="F72" s="58">
        <f t="shared" si="17"/>
        <v>0.30071801839816892</v>
      </c>
      <c r="G72" s="305">
        <v>0</v>
      </c>
      <c r="H72" s="58">
        <f t="shared" si="18"/>
        <v>0</v>
      </c>
      <c r="I72" s="305">
        <f t="shared" si="28"/>
        <v>-25000000</v>
      </c>
      <c r="J72" s="304">
        <v>0</v>
      </c>
      <c r="K72" s="58">
        <f t="shared" si="19"/>
        <v>0</v>
      </c>
      <c r="L72" s="304">
        <f t="shared" si="21"/>
        <v>0</v>
      </c>
      <c r="M72" s="306">
        <v>0</v>
      </c>
    </row>
    <row r="73" spans="1:13">
      <c r="A73" s="302" t="s">
        <v>477</v>
      </c>
      <c r="B73" s="42" t="s">
        <v>478</v>
      </c>
      <c r="C73" s="304">
        <v>39943853</v>
      </c>
      <c r="D73" s="58">
        <f t="shared" si="15"/>
        <v>0.59172057578563264</v>
      </c>
      <c r="E73" s="321">
        <v>283500000</v>
      </c>
      <c r="F73" s="58">
        <f t="shared" si="17"/>
        <v>3.4101423286352359</v>
      </c>
      <c r="G73" s="305">
        <v>283500000</v>
      </c>
      <c r="H73" s="58">
        <f t="shared" si="18"/>
        <v>2.8411863633886942</v>
      </c>
      <c r="I73" s="305">
        <f t="shared" si="28"/>
        <v>0</v>
      </c>
      <c r="J73" s="304">
        <v>267350290</v>
      </c>
      <c r="K73" s="58">
        <f t="shared" si="19"/>
        <v>2.7763590297367942</v>
      </c>
      <c r="L73" s="304">
        <f t="shared" si="21"/>
        <v>16149710</v>
      </c>
      <c r="M73" s="306">
        <f t="shared" si="27"/>
        <v>94.30345326278659</v>
      </c>
    </row>
    <row r="74" spans="1:13">
      <c r="A74" s="302" t="s">
        <v>479</v>
      </c>
      <c r="B74" s="42" t="s">
        <v>480</v>
      </c>
      <c r="C74" s="304">
        <v>16269244</v>
      </c>
      <c r="D74" s="58">
        <f t="shared" si="15"/>
        <v>0.24100945963517714</v>
      </c>
      <c r="E74" s="321">
        <v>43564000</v>
      </c>
      <c r="F74" s="58">
        <f t="shared" si="17"/>
        <v>0.52401919013991327</v>
      </c>
      <c r="G74" s="305">
        <v>46564000</v>
      </c>
      <c r="H74" s="58">
        <f t="shared" si="18"/>
        <v>0.46665609109287887</v>
      </c>
      <c r="I74" s="305">
        <f t="shared" si="28"/>
        <v>3000000</v>
      </c>
      <c r="J74" s="304">
        <v>44008578</v>
      </c>
      <c r="K74" s="58">
        <f t="shared" si="19"/>
        <v>0.45701694550687055</v>
      </c>
      <c r="L74" s="304">
        <f t="shared" si="21"/>
        <v>2555422</v>
      </c>
      <c r="M74" s="306">
        <f t="shared" si="27"/>
        <v>94.512022163044406</v>
      </c>
    </row>
    <row r="75" spans="1:13">
      <c r="A75" s="302" t="s">
        <v>481</v>
      </c>
      <c r="B75" s="42" t="s">
        <v>482</v>
      </c>
      <c r="C75" s="304">
        <v>8382703</v>
      </c>
      <c r="D75" s="58">
        <f t="shared" si="15"/>
        <v>0.1241797541614213</v>
      </c>
      <c r="E75" s="321">
        <v>0</v>
      </c>
      <c r="F75" s="58">
        <f t="shared" si="17"/>
        <v>0</v>
      </c>
      <c r="G75" s="305">
        <v>0</v>
      </c>
      <c r="H75" s="58">
        <f t="shared" si="18"/>
        <v>0</v>
      </c>
      <c r="I75" s="305">
        <f t="shared" si="28"/>
        <v>0</v>
      </c>
      <c r="J75" s="304">
        <v>0</v>
      </c>
      <c r="K75" s="58">
        <f t="shared" si="19"/>
        <v>0</v>
      </c>
      <c r="L75" s="304">
        <f t="shared" si="21"/>
        <v>0</v>
      </c>
      <c r="M75" s="306">
        <v>0</v>
      </c>
    </row>
    <row r="76" spans="1:13">
      <c r="A76" s="302" t="s">
        <v>483</v>
      </c>
      <c r="B76" s="42" t="s">
        <v>484</v>
      </c>
      <c r="C76" s="304">
        <v>3141088</v>
      </c>
      <c r="D76" s="58">
        <f t="shared" si="15"/>
        <v>4.6531475067098343E-2</v>
      </c>
      <c r="E76" s="321">
        <v>0</v>
      </c>
      <c r="F76" s="58">
        <f t="shared" si="17"/>
        <v>0</v>
      </c>
      <c r="G76" s="305">
        <v>0</v>
      </c>
      <c r="H76" s="58">
        <f t="shared" si="18"/>
        <v>0</v>
      </c>
      <c r="I76" s="305">
        <f t="shared" si="28"/>
        <v>0</v>
      </c>
      <c r="J76" s="304">
        <v>0</v>
      </c>
      <c r="K76" s="58">
        <f t="shared" si="19"/>
        <v>0</v>
      </c>
      <c r="L76" s="304">
        <f t="shared" si="21"/>
        <v>0</v>
      </c>
      <c r="M76" s="306">
        <v>0</v>
      </c>
    </row>
    <row r="77" spans="1:13" ht="18">
      <c r="A77" s="302" t="s">
        <v>485</v>
      </c>
      <c r="B77" s="42" t="s">
        <v>486</v>
      </c>
      <c r="C77" s="304">
        <v>11486400</v>
      </c>
      <c r="D77" s="58">
        <f t="shared" si="15"/>
        <v>0.1701573261273541</v>
      </c>
      <c r="E77" s="321">
        <v>0</v>
      </c>
      <c r="F77" s="58">
        <f t="shared" si="17"/>
        <v>0</v>
      </c>
      <c r="G77" s="305">
        <v>0</v>
      </c>
      <c r="H77" s="58">
        <f t="shared" si="18"/>
        <v>0</v>
      </c>
      <c r="I77" s="305">
        <f t="shared" si="28"/>
        <v>0</v>
      </c>
      <c r="J77" s="304">
        <v>0</v>
      </c>
      <c r="K77" s="58">
        <f t="shared" si="19"/>
        <v>0</v>
      </c>
      <c r="L77" s="304">
        <f t="shared" si="21"/>
        <v>0</v>
      </c>
      <c r="M77" s="306">
        <v>0</v>
      </c>
    </row>
    <row r="78" spans="1:13" ht="18">
      <c r="A78" s="302" t="s">
        <v>487</v>
      </c>
      <c r="B78" s="42" t="s">
        <v>488</v>
      </c>
      <c r="C78" s="304">
        <v>0</v>
      </c>
      <c r="D78" s="58">
        <f t="shared" si="15"/>
        <v>0</v>
      </c>
      <c r="E78" s="321">
        <v>0</v>
      </c>
      <c r="F78" s="58">
        <f t="shared" si="17"/>
        <v>0</v>
      </c>
      <c r="G78" s="305">
        <v>0</v>
      </c>
      <c r="H78" s="58">
        <f t="shared" si="18"/>
        <v>0</v>
      </c>
      <c r="I78" s="305">
        <f t="shared" si="28"/>
        <v>0</v>
      </c>
      <c r="J78" s="304">
        <v>0</v>
      </c>
      <c r="K78" s="58">
        <f t="shared" si="19"/>
        <v>0</v>
      </c>
      <c r="L78" s="304">
        <f t="shared" si="21"/>
        <v>0</v>
      </c>
      <c r="M78" s="306">
        <v>0</v>
      </c>
    </row>
    <row r="79" spans="1:13">
      <c r="A79" s="302" t="s">
        <v>489</v>
      </c>
      <c r="B79" s="42" t="s">
        <v>490</v>
      </c>
      <c r="C79" s="304">
        <v>0</v>
      </c>
      <c r="D79" s="58">
        <f t="shared" si="15"/>
        <v>0</v>
      </c>
      <c r="E79" s="321">
        <v>0</v>
      </c>
      <c r="F79" s="58">
        <f t="shared" si="17"/>
        <v>0</v>
      </c>
      <c r="G79" s="305">
        <v>3000000</v>
      </c>
      <c r="H79" s="58">
        <f t="shared" si="18"/>
        <v>3.0065464162843326E-2</v>
      </c>
      <c r="I79" s="305">
        <f t="shared" si="28"/>
        <v>3000000</v>
      </c>
      <c r="J79" s="304">
        <v>0</v>
      </c>
      <c r="K79" s="58">
        <f t="shared" si="19"/>
        <v>0</v>
      </c>
      <c r="L79" s="304">
        <f t="shared" si="21"/>
        <v>3000000</v>
      </c>
      <c r="M79" s="306">
        <f t="shared" si="27"/>
        <v>0</v>
      </c>
    </row>
    <row r="80" spans="1:13">
      <c r="A80" s="302" t="s">
        <v>491</v>
      </c>
      <c r="B80" s="42" t="s">
        <v>492</v>
      </c>
      <c r="C80" s="304">
        <v>0</v>
      </c>
      <c r="D80" s="58">
        <f t="shared" si="15"/>
        <v>0</v>
      </c>
      <c r="E80" s="321">
        <v>0</v>
      </c>
      <c r="F80" s="58">
        <f t="shared" si="17"/>
        <v>0</v>
      </c>
      <c r="G80" s="305">
        <v>0</v>
      </c>
      <c r="H80" s="58">
        <f t="shared" si="18"/>
        <v>0</v>
      </c>
      <c r="I80" s="305">
        <f t="shared" si="28"/>
        <v>0</v>
      </c>
      <c r="J80" s="304">
        <v>0</v>
      </c>
      <c r="K80" s="58">
        <f t="shared" si="19"/>
        <v>0</v>
      </c>
      <c r="L80" s="304">
        <f t="shared" si="21"/>
        <v>0</v>
      </c>
      <c r="M80" s="306">
        <v>0</v>
      </c>
    </row>
    <row r="81" spans="1:13">
      <c r="A81" s="302" t="s">
        <v>493</v>
      </c>
      <c r="B81" s="42" t="s">
        <v>494</v>
      </c>
      <c r="C81" s="304">
        <v>0</v>
      </c>
      <c r="D81" s="58">
        <f t="shared" si="15"/>
        <v>0</v>
      </c>
      <c r="E81" s="321">
        <v>4718000</v>
      </c>
      <c r="F81" s="58">
        <f t="shared" si="17"/>
        <v>5.6751504432102445E-2</v>
      </c>
      <c r="G81" s="305">
        <v>0</v>
      </c>
      <c r="H81" s="58">
        <f t="shared" si="18"/>
        <v>0</v>
      </c>
      <c r="I81" s="305">
        <f t="shared" si="28"/>
        <v>-4718000</v>
      </c>
      <c r="J81" s="304">
        <v>0</v>
      </c>
      <c r="K81" s="58">
        <f t="shared" si="19"/>
        <v>0</v>
      </c>
      <c r="L81" s="304">
        <f t="shared" si="21"/>
        <v>0</v>
      </c>
      <c r="M81" s="306">
        <v>0</v>
      </c>
    </row>
    <row r="82" spans="1:13">
      <c r="A82" s="302" t="s">
        <v>495</v>
      </c>
      <c r="B82" s="42" t="s">
        <v>496</v>
      </c>
      <c r="C82" s="304">
        <v>0</v>
      </c>
      <c r="D82" s="58">
        <f t="shared" si="15"/>
        <v>0</v>
      </c>
      <c r="E82" s="321">
        <v>85000000</v>
      </c>
      <c r="F82" s="58">
        <f t="shared" si="17"/>
        <v>1.0224412625537744</v>
      </c>
      <c r="G82" s="305">
        <v>84597690</v>
      </c>
      <c r="H82" s="58">
        <f t="shared" si="18"/>
        <v>0.84782293898477645</v>
      </c>
      <c r="I82" s="305">
        <f t="shared" si="28"/>
        <v>-402310</v>
      </c>
      <c r="J82" s="304">
        <v>84596849</v>
      </c>
      <c r="K82" s="58">
        <f t="shared" si="19"/>
        <v>0.87851494609723479</v>
      </c>
      <c r="L82" s="304">
        <f t="shared" si="21"/>
        <v>841</v>
      </c>
      <c r="M82" s="306">
        <f t="shared" si="27"/>
        <v>99.999005883021155</v>
      </c>
    </row>
    <row r="83" spans="1:13">
      <c r="A83" s="302" t="s">
        <v>497</v>
      </c>
      <c r="B83" s="42" t="s">
        <v>498</v>
      </c>
      <c r="C83" s="304">
        <v>15372000</v>
      </c>
      <c r="D83" s="58">
        <f t="shared" si="15"/>
        <v>0.22771785914034748</v>
      </c>
      <c r="E83" s="321">
        <v>0</v>
      </c>
      <c r="F83" s="58">
        <f t="shared" si="17"/>
        <v>0</v>
      </c>
      <c r="G83" s="305">
        <v>0</v>
      </c>
      <c r="H83" s="58">
        <f t="shared" si="18"/>
        <v>0</v>
      </c>
      <c r="I83" s="305">
        <f t="shared" si="28"/>
        <v>0</v>
      </c>
      <c r="J83" s="304">
        <v>0</v>
      </c>
      <c r="K83" s="58">
        <f t="shared" si="19"/>
        <v>0</v>
      </c>
      <c r="L83" s="304">
        <f t="shared" si="21"/>
        <v>0</v>
      </c>
      <c r="M83" s="306">
        <v>0</v>
      </c>
    </row>
    <row r="84" spans="1:13" ht="18">
      <c r="A84" s="302" t="s">
        <v>499</v>
      </c>
      <c r="B84" s="42" t="s">
        <v>500</v>
      </c>
      <c r="C84" s="304">
        <v>0</v>
      </c>
      <c r="D84" s="58">
        <f t="shared" si="15"/>
        <v>0</v>
      </c>
      <c r="E84" s="321">
        <v>7500000</v>
      </c>
      <c r="F84" s="58">
        <f t="shared" si="17"/>
        <v>9.0215405519450675E-2</v>
      </c>
      <c r="G84" s="305">
        <v>2444625</v>
      </c>
      <c r="H84" s="58">
        <f t="shared" si="18"/>
        <v>2.4499595109696955E-2</v>
      </c>
      <c r="I84" s="305">
        <f t="shared" si="28"/>
        <v>-5055375</v>
      </c>
      <c r="J84" s="304">
        <v>2074706</v>
      </c>
      <c r="K84" s="58">
        <f t="shared" si="19"/>
        <v>2.1545249631669018E-2</v>
      </c>
      <c r="L84" s="304">
        <f t="shared" si="21"/>
        <v>369919</v>
      </c>
      <c r="M84" s="306">
        <f t="shared" si="27"/>
        <v>84.868067699544923</v>
      </c>
    </row>
    <row r="85" spans="1:13">
      <c r="A85" s="302" t="s">
        <v>501</v>
      </c>
      <c r="B85" s="42" t="s">
        <v>502</v>
      </c>
      <c r="C85" s="304">
        <v>8160000</v>
      </c>
      <c r="D85" s="58">
        <f t="shared" si="15"/>
        <v>0.12088067464124612</v>
      </c>
      <c r="E85" s="321">
        <v>21380000</v>
      </c>
      <c r="F85" s="58">
        <f t="shared" si="17"/>
        <v>0.25717404933411409</v>
      </c>
      <c r="G85" s="305">
        <v>0</v>
      </c>
      <c r="H85" s="58">
        <f t="shared" si="18"/>
        <v>0</v>
      </c>
      <c r="I85" s="305">
        <f t="shared" si="28"/>
        <v>-21380000</v>
      </c>
      <c r="J85" s="304">
        <v>0</v>
      </c>
      <c r="K85" s="58">
        <f t="shared" si="19"/>
        <v>0</v>
      </c>
      <c r="L85" s="304">
        <f t="shared" si="21"/>
        <v>0</v>
      </c>
      <c r="M85" s="306">
        <v>0</v>
      </c>
    </row>
    <row r="86" spans="1:13">
      <c r="A86" s="302" t="s">
        <v>503</v>
      </c>
      <c r="B86" s="42" t="s">
        <v>504</v>
      </c>
      <c r="C86" s="304">
        <v>0</v>
      </c>
      <c r="D86" s="58">
        <f t="shared" si="15"/>
        <v>0</v>
      </c>
      <c r="E86" s="321">
        <v>0</v>
      </c>
      <c r="F86" s="58">
        <f t="shared" si="17"/>
        <v>0</v>
      </c>
      <c r="G86" s="305">
        <v>0</v>
      </c>
      <c r="H86" s="58">
        <f t="shared" si="18"/>
        <v>0</v>
      </c>
      <c r="I86" s="305">
        <f t="shared" si="28"/>
        <v>0</v>
      </c>
      <c r="J86" s="304">
        <v>0</v>
      </c>
      <c r="K86" s="58">
        <f t="shared" si="19"/>
        <v>0</v>
      </c>
      <c r="L86" s="304">
        <f t="shared" si="21"/>
        <v>0</v>
      </c>
      <c r="M86" s="306">
        <v>0</v>
      </c>
    </row>
    <row r="87" spans="1:13">
      <c r="A87" s="302" t="s">
        <v>505</v>
      </c>
      <c r="B87" s="42" t="s">
        <v>506</v>
      </c>
      <c r="C87" s="304">
        <v>0</v>
      </c>
      <c r="D87" s="58">
        <f t="shared" si="15"/>
        <v>0</v>
      </c>
      <c r="E87" s="321">
        <v>27500000</v>
      </c>
      <c r="F87" s="58">
        <f t="shared" si="17"/>
        <v>0.33078982023798581</v>
      </c>
      <c r="G87" s="305">
        <v>0</v>
      </c>
      <c r="H87" s="58">
        <f t="shared" si="18"/>
        <v>0</v>
      </c>
      <c r="I87" s="305">
        <f t="shared" si="28"/>
        <v>-27500000</v>
      </c>
      <c r="J87" s="304">
        <v>0</v>
      </c>
      <c r="K87" s="58">
        <f t="shared" si="19"/>
        <v>0</v>
      </c>
      <c r="L87" s="304">
        <f t="shared" si="21"/>
        <v>0</v>
      </c>
      <c r="M87" s="306">
        <v>0</v>
      </c>
    </row>
    <row r="88" spans="1:13">
      <c r="A88" s="302" t="s">
        <v>507</v>
      </c>
      <c r="B88" s="42" t="s">
        <v>508</v>
      </c>
      <c r="C88" s="304">
        <v>0</v>
      </c>
      <c r="D88" s="58">
        <f t="shared" si="15"/>
        <v>0</v>
      </c>
      <c r="E88" s="321">
        <v>15000000</v>
      </c>
      <c r="F88" s="58">
        <f t="shared" si="17"/>
        <v>0.18043081103890135</v>
      </c>
      <c r="G88" s="305">
        <v>9696000</v>
      </c>
      <c r="H88" s="58">
        <f t="shared" si="18"/>
        <v>9.717158017430963E-2</v>
      </c>
      <c r="I88" s="305">
        <f t="shared" si="28"/>
        <v>-5304000</v>
      </c>
      <c r="J88" s="304">
        <v>9696000</v>
      </c>
      <c r="K88" s="58">
        <f t="shared" si="19"/>
        <v>0.10069028596276428</v>
      </c>
      <c r="L88" s="304">
        <f t="shared" si="21"/>
        <v>0</v>
      </c>
      <c r="M88" s="306">
        <f t="shared" si="27"/>
        <v>100</v>
      </c>
    </row>
    <row r="89" spans="1:13">
      <c r="A89" s="302" t="s">
        <v>509</v>
      </c>
      <c r="B89" s="42" t="s">
        <v>510</v>
      </c>
      <c r="C89" s="304">
        <v>0</v>
      </c>
      <c r="D89" s="58">
        <f t="shared" si="15"/>
        <v>0</v>
      </c>
      <c r="E89" s="321">
        <v>17000000</v>
      </c>
      <c r="F89" s="58">
        <f t="shared" si="17"/>
        <v>0.20448825251075489</v>
      </c>
      <c r="G89" s="305">
        <v>0</v>
      </c>
      <c r="H89" s="58">
        <f t="shared" si="18"/>
        <v>0</v>
      </c>
      <c r="I89" s="305">
        <f t="shared" si="28"/>
        <v>-17000000</v>
      </c>
      <c r="J89" s="304">
        <v>0</v>
      </c>
      <c r="K89" s="58">
        <f t="shared" si="19"/>
        <v>0</v>
      </c>
      <c r="L89" s="304">
        <f t="shared" si="21"/>
        <v>0</v>
      </c>
      <c r="M89" s="306">
        <v>0</v>
      </c>
    </row>
    <row r="90" spans="1:13">
      <c r="A90" s="302" t="s">
        <v>511</v>
      </c>
      <c r="B90" s="42" t="s">
        <v>512</v>
      </c>
      <c r="C90" s="304">
        <v>952800</v>
      </c>
      <c r="D90" s="58">
        <f t="shared" si="15"/>
        <v>1.4114596421345502E-2</v>
      </c>
      <c r="E90" s="321">
        <v>1000000</v>
      </c>
      <c r="F90" s="58">
        <f t="shared" si="17"/>
        <v>1.2028720735926758E-2</v>
      </c>
      <c r="G90" s="305">
        <v>1000000</v>
      </c>
      <c r="H90" s="58">
        <f t="shared" si="18"/>
        <v>1.0021821387614442E-2</v>
      </c>
      <c r="I90" s="305">
        <f t="shared" si="28"/>
        <v>0</v>
      </c>
      <c r="J90" s="305">
        <v>988800</v>
      </c>
      <c r="K90" s="58">
        <f t="shared" si="19"/>
        <v>1.0268415301153189E-2</v>
      </c>
      <c r="L90" s="304">
        <f t="shared" si="21"/>
        <v>11200</v>
      </c>
      <c r="M90" s="306">
        <f t="shared" si="27"/>
        <v>98.88</v>
      </c>
    </row>
    <row r="91" spans="1:13">
      <c r="A91" s="302" t="s">
        <v>513</v>
      </c>
      <c r="B91" s="42" t="s">
        <v>514</v>
      </c>
      <c r="C91" s="304">
        <v>6916320</v>
      </c>
      <c r="D91" s="58">
        <f t="shared" si="15"/>
        <v>0.10245703770033619</v>
      </c>
      <c r="E91" s="321">
        <v>0</v>
      </c>
      <c r="F91" s="58">
        <f t="shared" si="17"/>
        <v>0</v>
      </c>
      <c r="G91" s="305">
        <v>0</v>
      </c>
      <c r="H91" s="58">
        <f t="shared" si="18"/>
        <v>0</v>
      </c>
      <c r="I91" s="305">
        <f t="shared" si="28"/>
        <v>0</v>
      </c>
      <c r="J91" s="304">
        <v>0</v>
      </c>
      <c r="K91" s="58">
        <f t="shared" si="19"/>
        <v>0</v>
      </c>
      <c r="L91" s="304">
        <f t="shared" si="21"/>
        <v>0</v>
      </c>
      <c r="M91" s="306">
        <v>0</v>
      </c>
    </row>
    <row r="92" spans="1:13">
      <c r="A92" s="302" t="s">
        <v>515</v>
      </c>
      <c r="B92" s="42" t="s">
        <v>516</v>
      </c>
      <c r="C92" s="304">
        <v>0</v>
      </c>
      <c r="D92" s="58">
        <f t="shared" si="15"/>
        <v>0</v>
      </c>
      <c r="E92" s="321">
        <v>0</v>
      </c>
      <c r="F92" s="58">
        <f t="shared" si="17"/>
        <v>0</v>
      </c>
      <c r="G92" s="305">
        <v>0</v>
      </c>
      <c r="H92" s="58">
        <f t="shared" si="18"/>
        <v>0</v>
      </c>
      <c r="I92" s="305">
        <f t="shared" si="28"/>
        <v>0</v>
      </c>
      <c r="J92" s="304">
        <v>0</v>
      </c>
      <c r="K92" s="58">
        <f t="shared" si="19"/>
        <v>0</v>
      </c>
      <c r="L92" s="304">
        <f t="shared" si="21"/>
        <v>0</v>
      </c>
      <c r="M92" s="306">
        <v>0</v>
      </c>
    </row>
    <row r="93" spans="1:13">
      <c r="A93" s="302" t="s">
        <v>517</v>
      </c>
      <c r="B93" s="42" t="s">
        <v>518</v>
      </c>
      <c r="C93" s="304">
        <v>0</v>
      </c>
      <c r="D93" s="58">
        <f t="shared" si="15"/>
        <v>0</v>
      </c>
      <c r="E93" s="321">
        <v>15000000</v>
      </c>
      <c r="F93" s="58">
        <f t="shared" si="17"/>
        <v>0.18043081103890135</v>
      </c>
      <c r="G93" s="305">
        <v>0</v>
      </c>
      <c r="H93" s="58">
        <f t="shared" si="18"/>
        <v>0</v>
      </c>
      <c r="I93" s="305">
        <f t="shared" si="28"/>
        <v>-15000000</v>
      </c>
      <c r="J93" s="304">
        <v>0</v>
      </c>
      <c r="K93" s="58">
        <f t="shared" si="19"/>
        <v>0</v>
      </c>
      <c r="L93" s="304">
        <f t="shared" si="21"/>
        <v>0</v>
      </c>
      <c r="M93" s="306">
        <v>0</v>
      </c>
    </row>
    <row r="94" spans="1:13">
      <c r="A94" s="302" t="s">
        <v>519</v>
      </c>
      <c r="B94" s="42" t="s">
        <v>520</v>
      </c>
      <c r="C94" s="304">
        <v>0</v>
      </c>
      <c r="D94" s="58">
        <f t="shared" si="15"/>
        <v>0</v>
      </c>
      <c r="E94" s="321">
        <v>12000000</v>
      </c>
      <c r="F94" s="58">
        <f t="shared" si="17"/>
        <v>0.14434464883112108</v>
      </c>
      <c r="G94" s="305">
        <v>0</v>
      </c>
      <c r="H94" s="58">
        <f t="shared" si="18"/>
        <v>0</v>
      </c>
      <c r="I94" s="305">
        <f t="shared" si="28"/>
        <v>-12000000</v>
      </c>
      <c r="J94" s="304">
        <v>0</v>
      </c>
      <c r="K94" s="58">
        <f t="shared" si="19"/>
        <v>0</v>
      </c>
      <c r="L94" s="304">
        <f t="shared" si="21"/>
        <v>0</v>
      </c>
      <c r="M94" s="306">
        <v>0</v>
      </c>
    </row>
    <row r="95" spans="1:13" ht="27">
      <c r="A95" s="302" t="s">
        <v>521</v>
      </c>
      <c r="B95" s="42" t="s">
        <v>522</v>
      </c>
      <c r="C95" s="304">
        <v>0</v>
      </c>
      <c r="D95" s="58">
        <f t="shared" si="15"/>
        <v>0</v>
      </c>
      <c r="E95" s="321">
        <v>15000000</v>
      </c>
      <c r="F95" s="58">
        <f t="shared" si="17"/>
        <v>0.18043081103890135</v>
      </c>
      <c r="G95" s="305">
        <v>0</v>
      </c>
      <c r="H95" s="58">
        <f t="shared" si="18"/>
        <v>0</v>
      </c>
      <c r="I95" s="305">
        <f t="shared" si="28"/>
        <v>-15000000</v>
      </c>
      <c r="J95" s="304">
        <v>0</v>
      </c>
      <c r="K95" s="58">
        <f t="shared" si="19"/>
        <v>0</v>
      </c>
      <c r="L95" s="304">
        <f t="shared" si="21"/>
        <v>0</v>
      </c>
      <c r="M95" s="306">
        <v>0</v>
      </c>
    </row>
    <row r="96" spans="1:13">
      <c r="A96" s="302" t="s">
        <v>523</v>
      </c>
      <c r="B96" s="42" t="s">
        <v>524</v>
      </c>
      <c r="C96" s="304">
        <v>0</v>
      </c>
      <c r="D96" s="58">
        <f t="shared" si="15"/>
        <v>0</v>
      </c>
      <c r="E96" s="321">
        <v>800000</v>
      </c>
      <c r="F96" s="58">
        <f t="shared" si="17"/>
        <v>9.6229765887414064E-3</v>
      </c>
      <c r="G96" s="305">
        <v>800000</v>
      </c>
      <c r="H96" s="58">
        <f t="shared" si="18"/>
        <v>8.0174571100915543E-3</v>
      </c>
      <c r="I96" s="305">
        <f t="shared" si="28"/>
        <v>0</v>
      </c>
      <c r="J96" s="304">
        <v>765600</v>
      </c>
      <c r="K96" s="58">
        <f t="shared" si="19"/>
        <v>7.9505448569608429E-3</v>
      </c>
      <c r="L96" s="304">
        <f t="shared" si="21"/>
        <v>34400</v>
      </c>
      <c r="M96" s="306">
        <f t="shared" si="27"/>
        <v>95.7</v>
      </c>
    </row>
    <row r="97" spans="1:13" ht="18">
      <c r="A97" s="302" t="s">
        <v>525</v>
      </c>
      <c r="B97" s="42" t="s">
        <v>526</v>
      </c>
      <c r="C97" s="304">
        <v>0</v>
      </c>
      <c r="D97" s="58">
        <f t="shared" si="15"/>
        <v>0</v>
      </c>
      <c r="E97" s="321">
        <v>20000000</v>
      </c>
      <c r="F97" s="58">
        <f t="shared" si="17"/>
        <v>0.24057441471853516</v>
      </c>
      <c r="G97" s="305">
        <v>20000000</v>
      </c>
      <c r="H97" s="58">
        <f t="shared" si="18"/>
        <v>0.20043642775228884</v>
      </c>
      <c r="I97" s="305">
        <f t="shared" si="28"/>
        <v>0</v>
      </c>
      <c r="J97" s="304">
        <v>0</v>
      </c>
      <c r="K97" s="58">
        <f t="shared" si="19"/>
        <v>0</v>
      </c>
      <c r="L97" s="304">
        <f t="shared" si="21"/>
        <v>20000000</v>
      </c>
      <c r="M97" s="306">
        <f t="shared" si="27"/>
        <v>0</v>
      </c>
    </row>
    <row r="98" spans="1:13">
      <c r="A98" s="302" t="s">
        <v>527</v>
      </c>
      <c r="B98" s="42" t="s">
        <v>528</v>
      </c>
      <c r="C98" s="304">
        <v>0</v>
      </c>
      <c r="D98" s="454">
        <f t="shared" ref="D98:D129" si="29">100*C98/C$27</f>
        <v>0</v>
      </c>
      <c r="E98" s="457">
        <v>3000000</v>
      </c>
      <c r="F98" s="454">
        <f t="shared" ref="F98:F129" si="30">100*E98/E$27</f>
        <v>3.608616220778027E-2</v>
      </c>
      <c r="G98" s="455">
        <v>3000000</v>
      </c>
      <c r="H98" s="454">
        <f t="shared" ref="H98:H129" si="31">100*G98/G$27</f>
        <v>3.0065464162843326E-2</v>
      </c>
      <c r="I98" s="455">
        <f t="shared" si="28"/>
        <v>0</v>
      </c>
      <c r="J98" s="275">
        <v>0</v>
      </c>
      <c r="K98" s="454">
        <f t="shared" ref="K98:K129" si="32">100*J98/J$27</f>
        <v>0</v>
      </c>
      <c r="L98" s="304">
        <f t="shared" si="21"/>
        <v>3000000</v>
      </c>
      <c r="M98" s="306">
        <f t="shared" si="27"/>
        <v>0</v>
      </c>
    </row>
    <row r="99" spans="1:13">
      <c r="A99" s="302" t="s">
        <v>529</v>
      </c>
      <c r="B99" s="42" t="s">
        <v>530</v>
      </c>
      <c r="C99" s="304">
        <v>0</v>
      </c>
      <c r="D99" s="454">
        <f t="shared" si="29"/>
        <v>0</v>
      </c>
      <c r="E99" s="457">
        <v>800000</v>
      </c>
      <c r="F99" s="454">
        <f t="shared" si="30"/>
        <v>9.6229765887414064E-3</v>
      </c>
      <c r="G99" s="455">
        <v>800000</v>
      </c>
      <c r="H99" s="454">
        <f t="shared" si="31"/>
        <v>8.0174571100915543E-3</v>
      </c>
      <c r="I99" s="455">
        <f t="shared" si="28"/>
        <v>0</v>
      </c>
      <c r="J99" s="275">
        <v>672384</v>
      </c>
      <c r="K99" s="454">
        <f t="shared" si="32"/>
        <v>6.9825224047841677E-3</v>
      </c>
      <c r="L99" s="304">
        <f t="shared" si="21"/>
        <v>127616</v>
      </c>
      <c r="M99" s="306">
        <f t="shared" si="27"/>
        <v>84.048000000000002</v>
      </c>
    </row>
    <row r="100" spans="1:13" ht="18">
      <c r="A100" s="302" t="s">
        <v>531</v>
      </c>
      <c r="B100" s="42" t="s">
        <v>532</v>
      </c>
      <c r="C100" s="304">
        <v>0</v>
      </c>
      <c r="D100" s="454">
        <f t="shared" si="29"/>
        <v>0</v>
      </c>
      <c r="E100" s="457">
        <v>2160000</v>
      </c>
      <c r="F100" s="454">
        <f t="shared" si="30"/>
        <v>2.5982036789601797E-2</v>
      </c>
      <c r="G100" s="455">
        <v>2160000</v>
      </c>
      <c r="H100" s="454">
        <f t="shared" si="31"/>
        <v>2.1647134197247196E-2</v>
      </c>
      <c r="I100" s="455">
        <f t="shared" si="28"/>
        <v>0</v>
      </c>
      <c r="J100" s="275">
        <v>0</v>
      </c>
      <c r="K100" s="454">
        <f t="shared" si="32"/>
        <v>0</v>
      </c>
      <c r="L100" s="304">
        <f t="shared" ref="L100:L126" si="33">G100-J100</f>
        <v>2160000</v>
      </c>
      <c r="M100" s="306">
        <f t="shared" si="27"/>
        <v>0</v>
      </c>
    </row>
    <row r="101" spans="1:13">
      <c r="A101" s="302" t="s">
        <v>533</v>
      </c>
      <c r="B101" s="42" t="s">
        <v>534</v>
      </c>
      <c r="C101" s="304">
        <v>0</v>
      </c>
      <c r="D101" s="454">
        <f t="shared" si="29"/>
        <v>0</v>
      </c>
      <c r="E101" s="457">
        <v>7813000</v>
      </c>
      <c r="F101" s="454">
        <f t="shared" si="30"/>
        <v>9.3980395109795764E-2</v>
      </c>
      <c r="G101" s="455">
        <v>7813000</v>
      </c>
      <c r="H101" s="454">
        <f t="shared" si="31"/>
        <v>7.8300490501431633E-2</v>
      </c>
      <c r="I101" s="455">
        <f t="shared" si="28"/>
        <v>0</v>
      </c>
      <c r="J101" s="275">
        <v>0</v>
      </c>
      <c r="K101" s="454">
        <f t="shared" si="32"/>
        <v>0</v>
      </c>
      <c r="L101" s="304">
        <f t="shared" si="33"/>
        <v>7813000</v>
      </c>
      <c r="M101" s="306">
        <f t="shared" si="27"/>
        <v>0</v>
      </c>
    </row>
    <row r="102" spans="1:13">
      <c r="A102" s="302" t="s">
        <v>535</v>
      </c>
      <c r="B102" s="42" t="s">
        <v>536</v>
      </c>
      <c r="C102" s="304">
        <v>0</v>
      </c>
      <c r="D102" s="454">
        <f t="shared" si="29"/>
        <v>0</v>
      </c>
      <c r="E102" s="457">
        <v>0</v>
      </c>
      <c r="F102" s="454">
        <f t="shared" si="30"/>
        <v>0</v>
      </c>
      <c r="G102" s="455">
        <v>380000</v>
      </c>
      <c r="H102" s="454">
        <f t="shared" si="31"/>
        <v>3.8082921272934878E-3</v>
      </c>
      <c r="I102" s="455">
        <f t="shared" si="28"/>
        <v>380000</v>
      </c>
      <c r="J102" s="275">
        <v>356400</v>
      </c>
      <c r="K102" s="454">
        <f t="shared" si="32"/>
        <v>3.701115709274875E-3</v>
      </c>
      <c r="L102" s="304">
        <f t="shared" si="33"/>
        <v>23600</v>
      </c>
      <c r="M102" s="306">
        <f t="shared" si="27"/>
        <v>93.78947368421052</v>
      </c>
    </row>
    <row r="103" spans="1:13">
      <c r="A103" s="302" t="s">
        <v>535</v>
      </c>
      <c r="B103" s="42" t="s">
        <v>537</v>
      </c>
      <c r="C103" s="304">
        <v>0</v>
      </c>
      <c r="D103" s="454">
        <f t="shared" si="29"/>
        <v>0</v>
      </c>
      <c r="E103" s="457">
        <v>0</v>
      </c>
      <c r="F103" s="454">
        <f t="shared" si="30"/>
        <v>0</v>
      </c>
      <c r="G103" s="455">
        <v>495000</v>
      </c>
      <c r="H103" s="454">
        <f t="shared" si="31"/>
        <v>4.9608015868691487E-3</v>
      </c>
      <c r="I103" s="455">
        <f t="shared" si="28"/>
        <v>495000</v>
      </c>
      <c r="J103" s="275">
        <v>0</v>
      </c>
      <c r="K103" s="454">
        <f t="shared" si="32"/>
        <v>0</v>
      </c>
      <c r="L103" s="304">
        <f t="shared" si="33"/>
        <v>495000</v>
      </c>
      <c r="M103" s="306">
        <f t="shared" si="27"/>
        <v>0</v>
      </c>
    </row>
    <row r="104" spans="1:13">
      <c r="A104" s="302" t="s">
        <v>535</v>
      </c>
      <c r="B104" s="42" t="s">
        <v>538</v>
      </c>
      <c r="C104" s="304">
        <v>0</v>
      </c>
      <c r="D104" s="454">
        <f t="shared" si="29"/>
        <v>0</v>
      </c>
      <c r="E104" s="457">
        <v>0</v>
      </c>
      <c r="F104" s="454">
        <f t="shared" si="30"/>
        <v>0</v>
      </c>
      <c r="G104" s="455">
        <v>180000</v>
      </c>
      <c r="H104" s="454">
        <f t="shared" si="31"/>
        <v>1.8039278497705997E-3</v>
      </c>
      <c r="I104" s="455">
        <f t="shared" si="28"/>
        <v>180000</v>
      </c>
      <c r="J104" s="275">
        <v>0</v>
      </c>
      <c r="K104" s="454">
        <f t="shared" si="32"/>
        <v>0</v>
      </c>
      <c r="L104" s="304">
        <f t="shared" si="33"/>
        <v>180000</v>
      </c>
      <c r="M104" s="306">
        <f t="shared" si="27"/>
        <v>0</v>
      </c>
    </row>
    <row r="105" spans="1:13">
      <c r="A105" s="302" t="s">
        <v>539</v>
      </c>
      <c r="B105" s="42" t="s">
        <v>540</v>
      </c>
      <c r="C105" s="304">
        <v>24841769</v>
      </c>
      <c r="D105" s="454">
        <f t="shared" si="29"/>
        <v>0.36800120049044044</v>
      </c>
      <c r="E105" s="457">
        <v>0</v>
      </c>
      <c r="F105" s="454">
        <f t="shared" si="30"/>
        <v>0</v>
      </c>
      <c r="G105" s="455">
        <v>0</v>
      </c>
      <c r="H105" s="454">
        <f t="shared" si="31"/>
        <v>0</v>
      </c>
      <c r="I105" s="455">
        <f t="shared" si="28"/>
        <v>0</v>
      </c>
      <c r="J105" s="275">
        <v>0</v>
      </c>
      <c r="K105" s="454">
        <f t="shared" si="32"/>
        <v>0</v>
      </c>
      <c r="L105" s="304">
        <f t="shared" si="33"/>
        <v>0</v>
      </c>
      <c r="M105" s="306">
        <v>0</v>
      </c>
    </row>
    <row r="106" spans="1:13">
      <c r="A106" s="302" t="s">
        <v>541</v>
      </c>
      <c r="B106" s="42" t="s">
        <v>542</v>
      </c>
      <c r="C106" s="304">
        <v>0</v>
      </c>
      <c r="D106" s="454">
        <f t="shared" si="29"/>
        <v>0</v>
      </c>
      <c r="E106" s="457">
        <v>5200000</v>
      </c>
      <c r="F106" s="454">
        <f t="shared" si="30"/>
        <v>6.2549347826819146E-2</v>
      </c>
      <c r="G106" s="455">
        <v>33157076</v>
      </c>
      <c r="H106" s="454">
        <f t="shared" si="31"/>
        <v>0.33229429340755751</v>
      </c>
      <c r="I106" s="455">
        <f t="shared" si="28"/>
        <v>27957076</v>
      </c>
      <c r="J106" s="275">
        <v>30706600</v>
      </c>
      <c r="K106" s="454">
        <f t="shared" si="32"/>
        <v>0.31887957249837229</v>
      </c>
      <c r="L106" s="304">
        <f t="shared" si="33"/>
        <v>2450476</v>
      </c>
      <c r="M106" s="306">
        <f t="shared" si="27"/>
        <v>92.609493068689162</v>
      </c>
    </row>
    <row r="107" spans="1:13">
      <c r="A107" s="302" t="s">
        <v>543</v>
      </c>
      <c r="B107" s="42" t="s">
        <v>544</v>
      </c>
      <c r="C107" s="304">
        <v>0</v>
      </c>
      <c r="D107" s="454">
        <f t="shared" si="29"/>
        <v>0</v>
      </c>
      <c r="E107" s="457">
        <v>0</v>
      </c>
      <c r="F107" s="454">
        <f t="shared" si="30"/>
        <v>0</v>
      </c>
      <c r="G107" s="455">
        <v>0</v>
      </c>
      <c r="H107" s="454">
        <f t="shared" si="31"/>
        <v>0</v>
      </c>
      <c r="I107" s="455">
        <f t="shared" si="28"/>
        <v>0</v>
      </c>
      <c r="J107" s="275">
        <v>0</v>
      </c>
      <c r="K107" s="454">
        <f t="shared" si="32"/>
        <v>0</v>
      </c>
      <c r="L107" s="304">
        <f t="shared" si="33"/>
        <v>0</v>
      </c>
      <c r="M107" s="306">
        <v>0</v>
      </c>
    </row>
    <row r="108" spans="1:13" s="451" customFormat="1">
      <c r="A108" s="302" t="s">
        <v>545</v>
      </c>
      <c r="B108" s="42" t="s">
        <v>546</v>
      </c>
      <c r="C108" s="304">
        <v>0</v>
      </c>
      <c r="D108" s="454">
        <f t="shared" si="29"/>
        <v>0</v>
      </c>
      <c r="E108" s="457">
        <v>5173000</v>
      </c>
      <c r="F108" s="454">
        <f t="shared" si="30"/>
        <v>6.2224572366949116E-2</v>
      </c>
      <c r="G108" s="455">
        <v>7153200</v>
      </c>
      <c r="H108" s="454">
        <f t="shared" si="31"/>
        <v>7.1688092749883622E-2</v>
      </c>
      <c r="I108" s="455">
        <f t="shared" si="28"/>
        <v>1980200</v>
      </c>
      <c r="J108" s="275">
        <v>7153200</v>
      </c>
      <c r="K108" s="454">
        <f t="shared" si="32"/>
        <v>7.4284009235648249E-2</v>
      </c>
      <c r="L108" s="304">
        <f t="shared" si="33"/>
        <v>0</v>
      </c>
      <c r="M108" s="306">
        <f t="shared" si="27"/>
        <v>100</v>
      </c>
    </row>
    <row r="109" spans="1:13" s="451" customFormat="1" ht="18">
      <c r="A109" s="302" t="s">
        <v>547</v>
      </c>
      <c r="B109" s="42" t="s">
        <v>548</v>
      </c>
      <c r="C109" s="304">
        <v>70000000</v>
      </c>
      <c r="D109" s="454">
        <f t="shared" si="29"/>
        <v>1.0369665716773564</v>
      </c>
      <c r="E109" s="457">
        <v>62682000</v>
      </c>
      <c r="F109" s="454">
        <f t="shared" si="30"/>
        <v>0.75398427316936101</v>
      </c>
      <c r="G109" s="455">
        <v>138073075</v>
      </c>
      <c r="H109" s="454">
        <f t="shared" si="31"/>
        <v>1.3837436960886929</v>
      </c>
      <c r="I109" s="455">
        <f t="shared" si="28"/>
        <v>75391075</v>
      </c>
      <c r="J109" s="275">
        <v>131392262</v>
      </c>
      <c r="K109" s="454">
        <f t="shared" si="32"/>
        <v>1.3644724045043777</v>
      </c>
      <c r="L109" s="304">
        <f t="shared" si="33"/>
        <v>6680813</v>
      </c>
      <c r="M109" s="306">
        <f t="shared" si="27"/>
        <v>95.161393341895234</v>
      </c>
    </row>
    <row r="110" spans="1:13" s="451" customFormat="1">
      <c r="A110" s="487" t="s">
        <v>549</v>
      </c>
      <c r="B110" s="453" t="s">
        <v>550</v>
      </c>
      <c r="C110" s="275">
        <v>0</v>
      </c>
      <c r="D110" s="454">
        <f t="shared" si="29"/>
        <v>0</v>
      </c>
      <c r="E110" s="457">
        <v>0</v>
      </c>
      <c r="F110" s="454">
        <f t="shared" si="30"/>
        <v>0</v>
      </c>
      <c r="G110" s="455">
        <v>0</v>
      </c>
      <c r="H110" s="454">
        <f t="shared" si="31"/>
        <v>0</v>
      </c>
      <c r="I110" s="455">
        <f t="shared" si="28"/>
        <v>0</v>
      </c>
      <c r="J110" s="275">
        <v>0</v>
      </c>
      <c r="K110" s="454">
        <f t="shared" si="32"/>
        <v>0</v>
      </c>
      <c r="L110" s="275">
        <f t="shared" si="33"/>
        <v>0</v>
      </c>
      <c r="M110" s="456">
        <v>0</v>
      </c>
    </row>
    <row r="111" spans="1:13" s="451" customFormat="1">
      <c r="A111" s="487" t="s">
        <v>551</v>
      </c>
      <c r="B111" s="453" t="s">
        <v>552</v>
      </c>
      <c r="C111" s="275">
        <v>0</v>
      </c>
      <c r="D111" s="454">
        <f t="shared" si="29"/>
        <v>0</v>
      </c>
      <c r="E111" s="457">
        <v>0</v>
      </c>
      <c r="F111" s="454">
        <f t="shared" si="30"/>
        <v>0</v>
      </c>
      <c r="G111" s="455">
        <v>0</v>
      </c>
      <c r="H111" s="454">
        <f t="shared" si="31"/>
        <v>0</v>
      </c>
      <c r="I111" s="455">
        <f t="shared" si="28"/>
        <v>0</v>
      </c>
      <c r="J111" s="275">
        <v>0</v>
      </c>
      <c r="K111" s="454">
        <f t="shared" si="32"/>
        <v>0</v>
      </c>
      <c r="L111" s="275">
        <f t="shared" si="33"/>
        <v>0</v>
      </c>
      <c r="M111" s="456">
        <v>0</v>
      </c>
    </row>
    <row r="112" spans="1:13" s="451" customFormat="1">
      <c r="A112" s="487" t="s">
        <v>553</v>
      </c>
      <c r="B112" s="453" t="s">
        <v>554</v>
      </c>
      <c r="C112" s="275">
        <v>0</v>
      </c>
      <c r="D112" s="454">
        <f t="shared" si="29"/>
        <v>0</v>
      </c>
      <c r="E112" s="457">
        <v>0</v>
      </c>
      <c r="F112" s="454">
        <f t="shared" si="30"/>
        <v>0</v>
      </c>
      <c r="G112" s="455">
        <v>0</v>
      </c>
      <c r="H112" s="454">
        <f t="shared" si="31"/>
        <v>0</v>
      </c>
      <c r="I112" s="455">
        <f t="shared" si="28"/>
        <v>0</v>
      </c>
      <c r="J112" s="275">
        <v>0</v>
      </c>
      <c r="K112" s="454">
        <f t="shared" si="32"/>
        <v>0</v>
      </c>
      <c r="L112" s="275">
        <f t="shared" si="33"/>
        <v>0</v>
      </c>
      <c r="M112" s="456">
        <v>0</v>
      </c>
    </row>
    <row r="113" spans="1:13" s="451" customFormat="1" ht="18">
      <c r="A113" s="487" t="s">
        <v>555</v>
      </c>
      <c r="B113" s="453" t="s">
        <v>556</v>
      </c>
      <c r="C113" s="275">
        <v>0</v>
      </c>
      <c r="D113" s="454">
        <f t="shared" si="29"/>
        <v>0</v>
      </c>
      <c r="E113" s="457">
        <v>1000000</v>
      </c>
      <c r="F113" s="454">
        <f t="shared" si="30"/>
        <v>1.2028720735926758E-2</v>
      </c>
      <c r="G113" s="455">
        <v>1000000</v>
      </c>
      <c r="H113" s="454">
        <f t="shared" si="31"/>
        <v>1.0021821387614442E-2</v>
      </c>
      <c r="I113" s="455">
        <f t="shared" si="28"/>
        <v>0</v>
      </c>
      <c r="J113" s="275">
        <v>0</v>
      </c>
      <c r="K113" s="454">
        <f t="shared" si="32"/>
        <v>0</v>
      </c>
      <c r="L113" s="275">
        <f t="shared" si="33"/>
        <v>1000000</v>
      </c>
      <c r="M113" s="456">
        <f t="shared" si="27"/>
        <v>0</v>
      </c>
    </row>
    <row r="114" spans="1:13" s="451" customFormat="1" ht="18">
      <c r="A114" s="487" t="s">
        <v>557</v>
      </c>
      <c r="B114" s="453" t="s">
        <v>558</v>
      </c>
      <c r="C114" s="275">
        <v>0</v>
      </c>
      <c r="D114" s="454">
        <f t="shared" si="29"/>
        <v>0</v>
      </c>
      <c r="E114" s="457">
        <v>20000000</v>
      </c>
      <c r="F114" s="454">
        <f t="shared" si="30"/>
        <v>0.24057441471853516</v>
      </c>
      <c r="G114" s="455">
        <v>20000000</v>
      </c>
      <c r="H114" s="454">
        <f t="shared" si="31"/>
        <v>0.20043642775228884</v>
      </c>
      <c r="I114" s="455">
        <f t="shared" si="28"/>
        <v>0</v>
      </c>
      <c r="J114" s="275">
        <v>0</v>
      </c>
      <c r="K114" s="454">
        <f t="shared" si="32"/>
        <v>0</v>
      </c>
      <c r="L114" s="275">
        <f t="shared" si="33"/>
        <v>20000000</v>
      </c>
      <c r="M114" s="456">
        <f t="shared" si="27"/>
        <v>0</v>
      </c>
    </row>
    <row r="115" spans="1:13" s="451" customFormat="1" ht="18">
      <c r="A115" s="487" t="s">
        <v>559</v>
      </c>
      <c r="B115" s="453" t="s">
        <v>560</v>
      </c>
      <c r="C115" s="275"/>
      <c r="D115" s="454">
        <f t="shared" si="29"/>
        <v>0</v>
      </c>
      <c r="E115" s="457">
        <v>500000</v>
      </c>
      <c r="F115" s="454">
        <f t="shared" si="30"/>
        <v>6.0143603679633792E-3</v>
      </c>
      <c r="G115" s="455">
        <v>0</v>
      </c>
      <c r="H115" s="454">
        <f t="shared" si="31"/>
        <v>0</v>
      </c>
      <c r="I115" s="455">
        <f t="shared" si="28"/>
        <v>-500000</v>
      </c>
      <c r="J115" s="275">
        <v>0</v>
      </c>
      <c r="K115" s="454">
        <f t="shared" si="32"/>
        <v>0</v>
      </c>
      <c r="L115" s="275">
        <f t="shared" si="33"/>
        <v>0</v>
      </c>
      <c r="M115" s="456">
        <v>0</v>
      </c>
    </row>
    <row r="116" spans="1:13" s="451" customFormat="1" ht="18">
      <c r="A116" s="487" t="s">
        <v>561</v>
      </c>
      <c r="B116" s="453" t="s">
        <v>562</v>
      </c>
      <c r="C116" s="275"/>
      <c r="D116" s="454">
        <f t="shared" si="29"/>
        <v>0</v>
      </c>
      <c r="E116" s="457">
        <v>20000000</v>
      </c>
      <c r="F116" s="454">
        <f t="shared" si="30"/>
        <v>0.24057441471853516</v>
      </c>
      <c r="G116" s="455">
        <f>E116</f>
        <v>20000000</v>
      </c>
      <c r="H116" s="454">
        <f t="shared" si="31"/>
        <v>0.20043642775228884</v>
      </c>
      <c r="I116" s="455">
        <f t="shared" si="28"/>
        <v>0</v>
      </c>
      <c r="J116" s="275">
        <v>19947637</v>
      </c>
      <c r="K116" s="454">
        <f t="shared" si="32"/>
        <v>0.20715070893269569</v>
      </c>
      <c r="L116" s="275">
        <f t="shared" si="33"/>
        <v>52363</v>
      </c>
      <c r="M116" s="456">
        <f t="shared" si="27"/>
        <v>99.738185000000001</v>
      </c>
    </row>
    <row r="117" spans="1:13" s="451" customFormat="1">
      <c r="A117" s="487" t="s">
        <v>563</v>
      </c>
      <c r="B117" s="453" t="s">
        <v>564</v>
      </c>
      <c r="C117" s="275"/>
      <c r="D117" s="454">
        <f t="shared" si="29"/>
        <v>0</v>
      </c>
      <c r="E117" s="457">
        <v>20000000</v>
      </c>
      <c r="F117" s="454">
        <f t="shared" si="30"/>
        <v>0.24057441471853516</v>
      </c>
      <c r="G117" s="455">
        <v>0</v>
      </c>
      <c r="H117" s="454">
        <f t="shared" si="31"/>
        <v>0</v>
      </c>
      <c r="I117" s="455">
        <f t="shared" si="28"/>
        <v>-20000000</v>
      </c>
      <c r="J117" s="275">
        <v>0</v>
      </c>
      <c r="K117" s="454">
        <f t="shared" si="32"/>
        <v>0</v>
      </c>
      <c r="L117" s="275">
        <f t="shared" si="33"/>
        <v>0</v>
      </c>
      <c r="M117" s="456">
        <v>0</v>
      </c>
    </row>
    <row r="118" spans="1:13" s="451" customFormat="1">
      <c r="A118" s="487" t="s">
        <v>565</v>
      </c>
      <c r="B118" s="453" t="s">
        <v>566</v>
      </c>
      <c r="C118" s="275"/>
      <c r="D118" s="454">
        <f t="shared" si="29"/>
        <v>0</v>
      </c>
      <c r="E118" s="457">
        <v>60000000</v>
      </c>
      <c r="F118" s="454">
        <f t="shared" si="30"/>
        <v>0.7217232441556054</v>
      </c>
      <c r="G118" s="455">
        <v>21600000</v>
      </c>
      <c r="H118" s="454">
        <f t="shared" si="31"/>
        <v>0.21647134197247195</v>
      </c>
      <c r="I118" s="455">
        <f t="shared" ref="I118:I126" si="34">G118-E118</f>
        <v>-38400000</v>
      </c>
      <c r="J118" s="275">
        <v>21392400</v>
      </c>
      <c r="K118" s="454">
        <f t="shared" si="32"/>
        <v>0.22215417423987607</v>
      </c>
      <c r="L118" s="275">
        <f t="shared" si="33"/>
        <v>207600</v>
      </c>
      <c r="M118" s="456">
        <f t="shared" ref="M118:M135" si="35">J118/G118*100</f>
        <v>99.038888888888891</v>
      </c>
    </row>
    <row r="119" spans="1:13" s="451" customFormat="1">
      <c r="A119" s="487"/>
      <c r="B119" s="453"/>
      <c r="C119" s="275"/>
      <c r="D119" s="454">
        <f t="shared" si="29"/>
        <v>0</v>
      </c>
      <c r="E119" s="457"/>
      <c r="F119" s="454">
        <f t="shared" si="30"/>
        <v>0</v>
      </c>
      <c r="G119" s="455"/>
      <c r="H119" s="454">
        <f t="shared" si="31"/>
        <v>0</v>
      </c>
      <c r="I119" s="455">
        <f t="shared" si="34"/>
        <v>0</v>
      </c>
      <c r="J119" s="275"/>
      <c r="K119" s="454">
        <f t="shared" si="32"/>
        <v>0</v>
      </c>
      <c r="L119" s="275">
        <f t="shared" si="33"/>
        <v>0</v>
      </c>
      <c r="M119" s="456">
        <v>0</v>
      </c>
    </row>
    <row r="120" spans="1:13" s="451" customFormat="1">
      <c r="A120" s="487" t="s">
        <v>567</v>
      </c>
      <c r="B120" s="453" t="s">
        <v>568</v>
      </c>
      <c r="C120" s="275"/>
      <c r="D120" s="454">
        <f t="shared" si="29"/>
        <v>0</v>
      </c>
      <c r="E120" s="457">
        <v>31286000</v>
      </c>
      <c r="F120" s="454">
        <f t="shared" si="30"/>
        <v>0.37633055694420453</v>
      </c>
      <c r="G120" s="455">
        <v>0</v>
      </c>
      <c r="H120" s="454">
        <f t="shared" si="31"/>
        <v>0</v>
      </c>
      <c r="I120" s="455">
        <f t="shared" si="34"/>
        <v>-31286000</v>
      </c>
      <c r="J120" s="275">
        <v>0</v>
      </c>
      <c r="K120" s="454">
        <f t="shared" si="32"/>
        <v>0</v>
      </c>
      <c r="L120" s="275">
        <f t="shared" si="33"/>
        <v>0</v>
      </c>
      <c r="M120" s="456">
        <v>0</v>
      </c>
    </row>
    <row r="121" spans="1:13" s="451" customFormat="1">
      <c r="A121" s="487" t="s">
        <v>569</v>
      </c>
      <c r="B121" s="453" t="s">
        <v>570</v>
      </c>
      <c r="C121" s="275"/>
      <c r="D121" s="454">
        <f t="shared" si="29"/>
        <v>0</v>
      </c>
      <c r="E121" s="457"/>
      <c r="F121" s="454">
        <f t="shared" si="30"/>
        <v>0</v>
      </c>
      <c r="G121" s="455">
        <v>0</v>
      </c>
      <c r="H121" s="454">
        <f t="shared" si="31"/>
        <v>0</v>
      </c>
      <c r="I121" s="455">
        <f t="shared" si="34"/>
        <v>0</v>
      </c>
      <c r="J121" s="275">
        <v>0</v>
      </c>
      <c r="K121" s="454">
        <f t="shared" si="32"/>
        <v>0</v>
      </c>
      <c r="L121" s="275">
        <f t="shared" si="33"/>
        <v>0</v>
      </c>
      <c r="M121" s="456">
        <v>0</v>
      </c>
    </row>
    <row r="122" spans="1:13" s="451" customFormat="1">
      <c r="A122" s="487" t="s">
        <v>571</v>
      </c>
      <c r="B122" s="453" t="s">
        <v>572</v>
      </c>
      <c r="C122" s="275"/>
      <c r="D122" s="454">
        <f t="shared" si="29"/>
        <v>0</v>
      </c>
      <c r="E122" s="457"/>
      <c r="F122" s="454">
        <f t="shared" si="30"/>
        <v>0</v>
      </c>
      <c r="G122" s="455">
        <v>7100000</v>
      </c>
      <c r="H122" s="454">
        <f t="shared" si="31"/>
        <v>7.1154931852062536E-2</v>
      </c>
      <c r="I122" s="455">
        <f t="shared" si="34"/>
        <v>7100000</v>
      </c>
      <c r="J122" s="275">
        <v>0</v>
      </c>
      <c r="K122" s="454">
        <f t="shared" si="32"/>
        <v>0</v>
      </c>
      <c r="L122" s="275">
        <f t="shared" si="33"/>
        <v>7100000</v>
      </c>
      <c r="M122" s="456">
        <f t="shared" si="35"/>
        <v>0</v>
      </c>
    </row>
    <row r="123" spans="1:13" s="451" customFormat="1">
      <c r="A123" s="487" t="s">
        <v>567</v>
      </c>
      <c r="B123" s="453" t="s">
        <v>573</v>
      </c>
      <c r="C123" s="275">
        <v>48347047</v>
      </c>
      <c r="D123" s="454">
        <f t="shared" si="29"/>
        <v>0.71620387969020027</v>
      </c>
      <c r="E123" s="457">
        <v>12204000</v>
      </c>
      <c r="F123" s="454">
        <f t="shared" si="30"/>
        <v>0.14679850786125015</v>
      </c>
      <c r="G123" s="455">
        <v>136837000</v>
      </c>
      <c r="H123" s="454">
        <f t="shared" si="31"/>
        <v>1.3713559732169975</v>
      </c>
      <c r="I123" s="455">
        <f t="shared" si="34"/>
        <v>124633000</v>
      </c>
      <c r="J123" s="275">
        <v>126768609</v>
      </c>
      <c r="K123" s="454">
        <f t="shared" si="32"/>
        <v>1.3164570432458593</v>
      </c>
      <c r="L123" s="275">
        <f t="shared" si="33"/>
        <v>10068391</v>
      </c>
      <c r="M123" s="456">
        <f t="shared" si="35"/>
        <v>92.642055145903527</v>
      </c>
    </row>
    <row r="124" spans="1:13" s="451" customFormat="1">
      <c r="A124" s="487" t="s">
        <v>574</v>
      </c>
      <c r="B124" s="453" t="s">
        <v>575</v>
      </c>
      <c r="C124" s="275">
        <v>0</v>
      </c>
      <c r="D124" s="454">
        <f t="shared" si="29"/>
        <v>0</v>
      </c>
      <c r="E124" s="457">
        <v>7000000</v>
      </c>
      <c r="F124" s="454">
        <f t="shared" si="30"/>
        <v>8.4201045151487297E-2</v>
      </c>
      <c r="G124" s="455">
        <v>7000000</v>
      </c>
      <c r="H124" s="454">
        <f t="shared" si="31"/>
        <v>7.0152749713301099E-2</v>
      </c>
      <c r="I124" s="455">
        <f t="shared" si="34"/>
        <v>0</v>
      </c>
      <c r="J124" s="275">
        <v>0</v>
      </c>
      <c r="K124" s="454">
        <f t="shared" si="32"/>
        <v>0</v>
      </c>
      <c r="L124" s="275">
        <f t="shared" si="33"/>
        <v>7000000</v>
      </c>
      <c r="M124" s="456">
        <f t="shared" si="35"/>
        <v>0</v>
      </c>
    </row>
    <row r="125" spans="1:13">
      <c r="A125" s="487" t="s">
        <v>165</v>
      </c>
      <c r="B125" s="453" t="s">
        <v>166</v>
      </c>
      <c r="C125" s="275">
        <v>0</v>
      </c>
      <c r="D125" s="454">
        <f t="shared" si="29"/>
        <v>0</v>
      </c>
      <c r="E125" s="457">
        <v>5000000</v>
      </c>
      <c r="F125" s="454">
        <f t="shared" si="30"/>
        <v>6.0143603679633791E-2</v>
      </c>
      <c r="G125" s="455">
        <v>10000000</v>
      </c>
      <c r="H125" s="454">
        <f t="shared" si="31"/>
        <v>0.10021821387614442</v>
      </c>
      <c r="I125" s="455">
        <f t="shared" si="34"/>
        <v>5000000</v>
      </c>
      <c r="J125" s="275">
        <v>7294687</v>
      </c>
      <c r="K125" s="454">
        <f t="shared" si="32"/>
        <v>7.5753312710278367E-2</v>
      </c>
      <c r="L125" s="275">
        <f t="shared" si="33"/>
        <v>2705313</v>
      </c>
      <c r="M125" s="456">
        <f t="shared" si="35"/>
        <v>72.94686999999999</v>
      </c>
    </row>
    <row r="126" spans="1:13">
      <c r="A126" s="487" t="s">
        <v>576</v>
      </c>
      <c r="B126" s="453" t="s">
        <v>577</v>
      </c>
      <c r="C126" s="275">
        <v>0</v>
      </c>
      <c r="D126" s="454">
        <f t="shared" si="29"/>
        <v>0</v>
      </c>
      <c r="E126" s="457">
        <v>0</v>
      </c>
      <c r="F126" s="454">
        <f t="shared" si="30"/>
        <v>0</v>
      </c>
      <c r="G126" s="455">
        <v>0</v>
      </c>
      <c r="H126" s="454">
        <f t="shared" si="31"/>
        <v>0</v>
      </c>
      <c r="I126" s="455">
        <f t="shared" si="34"/>
        <v>0</v>
      </c>
      <c r="J126" s="275">
        <v>0</v>
      </c>
      <c r="K126" s="454">
        <f t="shared" si="32"/>
        <v>0</v>
      </c>
      <c r="L126" s="275">
        <f t="shared" si="33"/>
        <v>0</v>
      </c>
      <c r="M126" s="456">
        <v>0</v>
      </c>
    </row>
    <row r="127" spans="1:13">
      <c r="A127" s="302"/>
      <c r="B127" s="322" t="s">
        <v>60</v>
      </c>
      <c r="C127" s="469">
        <f>SUM(C49:C126)</f>
        <v>1277600428.4000001</v>
      </c>
      <c r="D127" s="469">
        <f t="shared" si="29"/>
        <v>18.926127660163857</v>
      </c>
      <c r="E127" s="485">
        <f>SUM(E50:E126)</f>
        <v>1558500000</v>
      </c>
      <c r="F127" s="469">
        <f t="shared" si="30"/>
        <v>18.746761266941853</v>
      </c>
      <c r="G127" s="485">
        <f>SUM(G50:G126)</f>
        <v>2317855000</v>
      </c>
      <c r="H127" s="469">
        <f t="shared" si="31"/>
        <v>23.229128812389074</v>
      </c>
      <c r="I127" s="485">
        <f t="shared" ref="I127:L127" si="36">SUM(I50:I126)</f>
        <v>759355000</v>
      </c>
      <c r="J127" s="485">
        <f>SUM(J50:J126)</f>
        <v>2069971164</v>
      </c>
      <c r="K127" s="469">
        <f t="shared" si="32"/>
        <v>21.496079665618403</v>
      </c>
      <c r="L127" s="323">
        <f t="shared" si="36"/>
        <v>247883836</v>
      </c>
      <c r="M127" s="310">
        <f t="shared" si="35"/>
        <v>89.305464060521473</v>
      </c>
    </row>
    <row r="128" spans="1:13">
      <c r="A128" s="302" t="s">
        <v>69</v>
      </c>
      <c r="B128" s="42" t="s">
        <v>70</v>
      </c>
      <c r="C128" s="304"/>
      <c r="D128" s="275"/>
      <c r="E128" s="275"/>
      <c r="F128" s="275"/>
      <c r="G128" s="455"/>
      <c r="H128" s="275"/>
      <c r="I128" s="275"/>
      <c r="J128" s="275"/>
      <c r="K128" s="275"/>
      <c r="L128" s="304"/>
      <c r="M128" s="306"/>
    </row>
    <row r="129" spans="1:13">
      <c r="A129" s="302"/>
      <c r="B129" s="322" t="s">
        <v>61</v>
      </c>
      <c r="C129" s="309">
        <v>0</v>
      </c>
      <c r="D129" s="469">
        <f t="shared" si="29"/>
        <v>0</v>
      </c>
      <c r="E129" s="469">
        <v>0</v>
      </c>
      <c r="F129" s="469">
        <f t="shared" si="30"/>
        <v>0</v>
      </c>
      <c r="G129" s="452">
        <v>0</v>
      </c>
      <c r="H129" s="469">
        <f t="shared" si="31"/>
        <v>0</v>
      </c>
      <c r="I129" s="469">
        <v>0</v>
      </c>
      <c r="J129" s="469">
        <v>0</v>
      </c>
      <c r="K129" s="469">
        <f t="shared" si="32"/>
        <v>0</v>
      </c>
      <c r="L129" s="309">
        <v>0</v>
      </c>
      <c r="M129" s="306">
        <v>0</v>
      </c>
    </row>
    <row r="130" spans="1:13">
      <c r="A130" s="302"/>
      <c r="B130" s="317" t="s">
        <v>73</v>
      </c>
      <c r="C130" s="314">
        <v>13467399</v>
      </c>
      <c r="D130" s="458">
        <v>100</v>
      </c>
      <c r="E130" s="458">
        <f>E134+E135</f>
        <v>16299570</v>
      </c>
      <c r="F130" s="458">
        <v>100</v>
      </c>
      <c r="G130" s="452">
        <f>G134+G135</f>
        <v>16299570</v>
      </c>
      <c r="H130" s="458">
        <v>100</v>
      </c>
      <c r="I130" s="458"/>
      <c r="J130" s="458">
        <v>0</v>
      </c>
      <c r="K130" s="458">
        <v>100</v>
      </c>
      <c r="L130" s="314"/>
      <c r="M130" s="306">
        <f t="shared" si="35"/>
        <v>0</v>
      </c>
    </row>
    <row r="131" spans="1:13">
      <c r="A131" s="302" t="s">
        <v>69</v>
      </c>
      <c r="B131" s="42" t="s">
        <v>70</v>
      </c>
      <c r="C131" s="304"/>
      <c r="D131" s="275"/>
      <c r="E131" s="275"/>
      <c r="F131" s="275"/>
      <c r="G131" s="455"/>
      <c r="H131" s="275"/>
      <c r="I131" s="275"/>
      <c r="J131" s="275"/>
      <c r="K131" s="275"/>
      <c r="L131" s="304"/>
      <c r="M131" s="306">
        <v>0</v>
      </c>
    </row>
    <row r="132" spans="1:13">
      <c r="A132" s="302"/>
      <c r="B132" s="317" t="s">
        <v>75</v>
      </c>
      <c r="C132" s="314">
        <v>13467399</v>
      </c>
      <c r="D132" s="458">
        <v>100</v>
      </c>
      <c r="E132" s="458">
        <f>E134+E135</f>
        <v>16299570</v>
      </c>
      <c r="F132" s="458">
        <v>100</v>
      </c>
      <c r="G132" s="458">
        <f>G134+G135</f>
        <v>16299570</v>
      </c>
      <c r="H132" s="458">
        <v>100</v>
      </c>
      <c r="I132" s="458">
        <f t="shared" ref="I132:L132" si="37">I134+I135</f>
        <v>0</v>
      </c>
      <c r="J132" s="458">
        <f t="shared" si="37"/>
        <v>228144</v>
      </c>
      <c r="K132" s="458">
        <v>100</v>
      </c>
      <c r="L132" s="314">
        <f t="shared" si="37"/>
        <v>10098676</v>
      </c>
      <c r="M132" s="306">
        <f t="shared" si="35"/>
        <v>1.399693366144015</v>
      </c>
    </row>
    <row r="133" spans="1:13">
      <c r="A133" s="302" t="s">
        <v>69</v>
      </c>
      <c r="B133" s="42" t="s">
        <v>70</v>
      </c>
      <c r="C133" s="304"/>
      <c r="D133" s="275"/>
      <c r="E133" s="275"/>
      <c r="F133" s="275"/>
      <c r="G133" s="455"/>
      <c r="H133" s="275"/>
      <c r="I133" s="275"/>
      <c r="J133" s="275"/>
      <c r="K133" s="275"/>
      <c r="L133" s="304"/>
      <c r="M133" s="306"/>
    </row>
    <row r="134" spans="1:13">
      <c r="A134" s="302" t="s">
        <v>237</v>
      </c>
      <c r="B134" s="42" t="s">
        <v>578</v>
      </c>
      <c r="C134" s="304">
        <v>13188999</v>
      </c>
      <c r="D134" s="275">
        <v>97.9</v>
      </c>
      <c r="E134" s="275">
        <v>6200894</v>
      </c>
      <c r="F134" s="275">
        <v>97.9</v>
      </c>
      <c r="G134" s="455">
        <v>6200894</v>
      </c>
      <c r="H134" s="275">
        <v>97.9</v>
      </c>
      <c r="I134" s="275"/>
      <c r="J134" s="275">
        <v>228144</v>
      </c>
      <c r="K134" s="275">
        <v>97.9</v>
      </c>
      <c r="L134" s="304"/>
      <c r="M134" s="306">
        <f t="shared" si="35"/>
        <v>3.6792114169343968</v>
      </c>
    </row>
    <row r="135" spans="1:13" s="117" customFormat="1">
      <c r="A135" s="302" t="s">
        <v>239</v>
      </c>
      <c r="B135" s="42" t="s">
        <v>240</v>
      </c>
      <c r="C135" s="304">
        <v>278400</v>
      </c>
      <c r="D135" s="275">
        <v>2.1</v>
      </c>
      <c r="E135" s="275">
        <v>10098676</v>
      </c>
      <c r="F135" s="275">
        <v>2.1</v>
      </c>
      <c r="G135" s="455">
        <v>10098676</v>
      </c>
      <c r="H135" s="275">
        <v>2.1</v>
      </c>
      <c r="I135" s="275">
        <f t="shared" ref="I135" si="38">G135-E135</f>
        <v>0</v>
      </c>
      <c r="J135" s="275">
        <v>0</v>
      </c>
      <c r="K135" s="275">
        <v>2.1</v>
      </c>
      <c r="L135" s="304">
        <f t="shared" ref="L135" si="39">G135-J135</f>
        <v>10098676</v>
      </c>
      <c r="M135" s="306">
        <f t="shared" si="35"/>
        <v>0</v>
      </c>
    </row>
    <row r="136" spans="1:13" s="117" customFormat="1" ht="15.75" thickBot="1">
      <c r="A136" s="302"/>
      <c r="B136" s="324" t="s">
        <v>66</v>
      </c>
      <c r="C136" s="325">
        <f t="shared" ref="C136:L136" si="40">C19+C22</f>
        <v>6750458685.1599998</v>
      </c>
      <c r="D136" s="486">
        <f t="shared" si="40"/>
        <v>100</v>
      </c>
      <c r="E136" s="486">
        <f t="shared" si="40"/>
        <v>8313436000</v>
      </c>
      <c r="F136" s="486">
        <f t="shared" ref="F136:H136" si="41">F19+F22</f>
        <v>100</v>
      </c>
      <c r="G136" s="486">
        <f t="shared" si="40"/>
        <v>9978226126</v>
      </c>
      <c r="H136" s="486">
        <f t="shared" si="41"/>
        <v>100</v>
      </c>
      <c r="I136" s="486">
        <f t="shared" si="40"/>
        <v>1664790126</v>
      </c>
      <c r="J136" s="486">
        <f>J19+J22</f>
        <v>9629528715</v>
      </c>
      <c r="K136" s="486">
        <f t="shared" si="40"/>
        <v>100</v>
      </c>
      <c r="L136" s="325">
        <f t="shared" si="40"/>
        <v>348697411</v>
      </c>
      <c r="M136" s="306">
        <f>J136/G136*100</f>
        <v>96.505416828634409</v>
      </c>
    </row>
    <row r="137" spans="1:13" s="117" customFormat="1" ht="15.75" thickTop="1">
      <c r="A137" s="686"/>
      <c r="B137" s="686"/>
      <c r="C137" s="686"/>
      <c r="D137" s="686"/>
      <c r="E137" s="686"/>
      <c r="F137" s="686"/>
      <c r="G137" s="686"/>
      <c r="H137" s="686"/>
      <c r="I137" s="686"/>
      <c r="J137" s="686"/>
      <c r="K137" s="686"/>
      <c r="L137" s="686"/>
      <c r="M137" s="686"/>
    </row>
    <row r="138" spans="1:13" s="117" customForma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</row>
    <row r="139" spans="1:13" s="117" customFormat="1">
      <c r="A139" s="115"/>
      <c r="B139" s="2"/>
      <c r="C139" s="326"/>
      <c r="D139" s="2"/>
      <c r="E139" s="327"/>
      <c r="F139" s="2"/>
      <c r="G139" s="328"/>
      <c r="H139" s="2"/>
      <c r="I139" s="2"/>
      <c r="J139" s="329"/>
      <c r="K139" s="2"/>
      <c r="L139" s="330"/>
      <c r="M139" s="2"/>
    </row>
    <row r="140" spans="1:13" s="117" customFormat="1">
      <c r="G140" s="65"/>
    </row>
    <row r="141" spans="1:13" s="117" customFormat="1">
      <c r="G141" s="65"/>
      <c r="J141" s="331"/>
    </row>
    <row r="142" spans="1:13" s="117" customFormat="1">
      <c r="C142" s="331"/>
      <c r="G142" s="65"/>
    </row>
    <row r="143" spans="1:13" s="117" customFormat="1">
      <c r="G143" s="65"/>
    </row>
    <row r="144" spans="1:13">
      <c r="A144" s="117"/>
      <c r="B144" s="117"/>
      <c r="C144" s="117"/>
      <c r="D144" s="117"/>
      <c r="E144" s="117"/>
      <c r="F144" s="117"/>
      <c r="K144" s="117"/>
      <c r="L144" s="117"/>
      <c r="M144" s="117"/>
    </row>
    <row r="145" spans="1:13">
      <c r="A145" s="117"/>
      <c r="B145" s="117"/>
      <c r="C145" s="117"/>
      <c r="D145" s="117"/>
      <c r="E145" s="117"/>
      <c r="F145" s="117"/>
      <c r="K145" s="117"/>
      <c r="L145" s="117"/>
      <c r="M145" s="117"/>
    </row>
  </sheetData>
  <mergeCells count="19">
    <mergeCell ref="A10:B10"/>
    <mergeCell ref="A31:B31"/>
    <mergeCell ref="A137:M137"/>
    <mergeCell ref="B5:D5"/>
    <mergeCell ref="E5:F5"/>
    <mergeCell ref="G5:M5"/>
    <mergeCell ref="A6:B9"/>
    <mergeCell ref="C6:M6"/>
    <mergeCell ref="E7:F7"/>
    <mergeCell ref="G7:H7"/>
    <mergeCell ref="J7:K7"/>
    <mergeCell ref="L7:L8"/>
    <mergeCell ref="M7:M8"/>
    <mergeCell ref="A3:A4"/>
    <mergeCell ref="B3:D4"/>
    <mergeCell ref="E3:F4"/>
    <mergeCell ref="G3:M4"/>
    <mergeCell ref="A1:M1"/>
    <mergeCell ref="A2:M2"/>
  </mergeCells>
  <pageMargins left="0.7" right="0.7" top="0.75" bottom="0.75" header="0.3" footer="0.3"/>
  <pageSetup scale="60" fitToHeight="0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53"/>
  <sheetViews>
    <sheetView zoomScale="90" zoomScaleNormal="90" workbookViewId="0">
      <selection sqref="A1:M1"/>
    </sheetView>
  </sheetViews>
  <sheetFormatPr defaultRowHeight="15"/>
  <cols>
    <col min="1" max="1" width="11.85546875" style="117" customWidth="1"/>
    <col min="2" max="2" width="43.140625" style="117" customWidth="1"/>
    <col min="3" max="3" width="16.28515625" style="117" customWidth="1"/>
    <col min="4" max="4" width="12" style="117" customWidth="1"/>
    <col min="5" max="5" width="12.85546875" style="117" customWidth="1"/>
    <col min="6" max="6" width="10.85546875" style="117" customWidth="1"/>
    <col min="7" max="7" width="14.140625" style="117" customWidth="1"/>
    <col min="8" max="8" width="11.140625" style="117" customWidth="1"/>
    <col min="9" max="9" width="13.5703125" style="117" customWidth="1"/>
    <col min="10" max="10" width="18.5703125" style="147" customWidth="1"/>
    <col min="11" max="11" width="12.5703125" style="117" customWidth="1"/>
    <col min="12" max="12" width="12.28515625" style="117" customWidth="1"/>
    <col min="13" max="13" width="8.5703125" style="117" customWidth="1"/>
    <col min="14" max="14" width="9.140625" style="117"/>
    <col min="15" max="15" width="12.7109375" style="117" bestFit="1" customWidth="1"/>
    <col min="16" max="255" width="9.140625" style="117"/>
    <col min="256" max="256" width="3.28515625" style="117" customWidth="1"/>
    <col min="257" max="257" width="11.85546875" style="117" customWidth="1"/>
    <col min="258" max="258" width="26.7109375" style="117" customWidth="1"/>
    <col min="259" max="259" width="16.28515625" style="117" customWidth="1"/>
    <col min="260" max="260" width="8.7109375" style="117" customWidth="1"/>
    <col min="261" max="261" width="12.85546875" style="117" customWidth="1"/>
    <col min="262" max="262" width="6.85546875" style="117" customWidth="1"/>
    <col min="263" max="263" width="14.140625" style="117" customWidth="1"/>
    <col min="264" max="264" width="6.42578125" style="117" customWidth="1"/>
    <col min="265" max="265" width="11.42578125" style="117" customWidth="1"/>
    <col min="266" max="266" width="16.28515625" style="117" customWidth="1"/>
    <col min="267" max="267" width="8.140625" style="117" customWidth="1"/>
    <col min="268" max="268" width="15" style="117" customWidth="1"/>
    <col min="269" max="269" width="8.5703125" style="117" customWidth="1"/>
    <col min="270" max="270" width="9.140625" style="117"/>
    <col min="271" max="271" width="10" style="117" bestFit="1" customWidth="1"/>
    <col min="272" max="511" width="9.140625" style="117"/>
    <col min="512" max="512" width="3.28515625" style="117" customWidth="1"/>
    <col min="513" max="513" width="11.85546875" style="117" customWidth="1"/>
    <col min="514" max="514" width="26.7109375" style="117" customWidth="1"/>
    <col min="515" max="515" width="16.28515625" style="117" customWidth="1"/>
    <col min="516" max="516" width="8.7109375" style="117" customWidth="1"/>
    <col min="517" max="517" width="12.85546875" style="117" customWidth="1"/>
    <col min="518" max="518" width="6.85546875" style="117" customWidth="1"/>
    <col min="519" max="519" width="14.140625" style="117" customWidth="1"/>
    <col min="520" max="520" width="6.42578125" style="117" customWidth="1"/>
    <col min="521" max="521" width="11.42578125" style="117" customWidth="1"/>
    <col min="522" max="522" width="16.28515625" style="117" customWidth="1"/>
    <col min="523" max="523" width="8.140625" style="117" customWidth="1"/>
    <col min="524" max="524" width="15" style="117" customWidth="1"/>
    <col min="525" max="525" width="8.5703125" style="117" customWidth="1"/>
    <col min="526" max="526" width="9.140625" style="117"/>
    <col min="527" max="527" width="10" style="117" bestFit="1" customWidth="1"/>
    <col min="528" max="767" width="9.140625" style="117"/>
    <col min="768" max="768" width="3.28515625" style="117" customWidth="1"/>
    <col min="769" max="769" width="11.85546875" style="117" customWidth="1"/>
    <col min="770" max="770" width="26.7109375" style="117" customWidth="1"/>
    <col min="771" max="771" width="16.28515625" style="117" customWidth="1"/>
    <col min="772" max="772" width="8.7109375" style="117" customWidth="1"/>
    <col min="773" max="773" width="12.85546875" style="117" customWidth="1"/>
    <col min="774" max="774" width="6.85546875" style="117" customWidth="1"/>
    <col min="775" max="775" width="14.140625" style="117" customWidth="1"/>
    <col min="776" max="776" width="6.42578125" style="117" customWidth="1"/>
    <col min="777" max="777" width="11.42578125" style="117" customWidth="1"/>
    <col min="778" max="778" width="16.28515625" style="117" customWidth="1"/>
    <col min="779" max="779" width="8.140625" style="117" customWidth="1"/>
    <col min="780" max="780" width="15" style="117" customWidth="1"/>
    <col min="781" max="781" width="8.5703125" style="117" customWidth="1"/>
    <col min="782" max="782" width="9.140625" style="117"/>
    <col min="783" max="783" width="10" style="117" bestFit="1" customWidth="1"/>
    <col min="784" max="1023" width="9.140625" style="117"/>
    <col min="1024" max="1024" width="3.28515625" style="117" customWidth="1"/>
    <col min="1025" max="1025" width="11.85546875" style="117" customWidth="1"/>
    <col min="1026" max="1026" width="26.7109375" style="117" customWidth="1"/>
    <col min="1027" max="1027" width="16.28515625" style="117" customWidth="1"/>
    <col min="1028" max="1028" width="8.7109375" style="117" customWidth="1"/>
    <col min="1029" max="1029" width="12.85546875" style="117" customWidth="1"/>
    <col min="1030" max="1030" width="6.85546875" style="117" customWidth="1"/>
    <col min="1031" max="1031" width="14.140625" style="117" customWidth="1"/>
    <col min="1032" max="1032" width="6.42578125" style="117" customWidth="1"/>
    <col min="1033" max="1033" width="11.42578125" style="117" customWidth="1"/>
    <col min="1034" max="1034" width="16.28515625" style="117" customWidth="1"/>
    <col min="1035" max="1035" width="8.140625" style="117" customWidth="1"/>
    <col min="1036" max="1036" width="15" style="117" customWidth="1"/>
    <col min="1037" max="1037" width="8.5703125" style="117" customWidth="1"/>
    <col min="1038" max="1038" width="9.140625" style="117"/>
    <col min="1039" max="1039" width="10" style="117" bestFit="1" customWidth="1"/>
    <col min="1040" max="1279" width="9.140625" style="117"/>
    <col min="1280" max="1280" width="3.28515625" style="117" customWidth="1"/>
    <col min="1281" max="1281" width="11.85546875" style="117" customWidth="1"/>
    <col min="1282" max="1282" width="26.7109375" style="117" customWidth="1"/>
    <col min="1283" max="1283" width="16.28515625" style="117" customWidth="1"/>
    <col min="1284" max="1284" width="8.7109375" style="117" customWidth="1"/>
    <col min="1285" max="1285" width="12.85546875" style="117" customWidth="1"/>
    <col min="1286" max="1286" width="6.85546875" style="117" customWidth="1"/>
    <col min="1287" max="1287" width="14.140625" style="117" customWidth="1"/>
    <col min="1288" max="1288" width="6.42578125" style="117" customWidth="1"/>
    <col min="1289" max="1289" width="11.42578125" style="117" customWidth="1"/>
    <col min="1290" max="1290" width="16.28515625" style="117" customWidth="1"/>
    <col min="1291" max="1291" width="8.140625" style="117" customWidth="1"/>
    <col min="1292" max="1292" width="15" style="117" customWidth="1"/>
    <col min="1293" max="1293" width="8.5703125" style="117" customWidth="1"/>
    <col min="1294" max="1294" width="9.140625" style="117"/>
    <col min="1295" max="1295" width="10" style="117" bestFit="1" customWidth="1"/>
    <col min="1296" max="1535" width="9.140625" style="117"/>
    <col min="1536" max="1536" width="3.28515625" style="117" customWidth="1"/>
    <col min="1537" max="1537" width="11.85546875" style="117" customWidth="1"/>
    <col min="1538" max="1538" width="26.7109375" style="117" customWidth="1"/>
    <col min="1539" max="1539" width="16.28515625" style="117" customWidth="1"/>
    <col min="1540" max="1540" width="8.7109375" style="117" customWidth="1"/>
    <col min="1541" max="1541" width="12.85546875" style="117" customWidth="1"/>
    <col min="1542" max="1542" width="6.85546875" style="117" customWidth="1"/>
    <col min="1543" max="1543" width="14.140625" style="117" customWidth="1"/>
    <col min="1544" max="1544" width="6.42578125" style="117" customWidth="1"/>
    <col min="1545" max="1545" width="11.42578125" style="117" customWidth="1"/>
    <col min="1546" max="1546" width="16.28515625" style="117" customWidth="1"/>
    <col min="1547" max="1547" width="8.140625" style="117" customWidth="1"/>
    <col min="1548" max="1548" width="15" style="117" customWidth="1"/>
    <col min="1549" max="1549" width="8.5703125" style="117" customWidth="1"/>
    <col min="1550" max="1550" width="9.140625" style="117"/>
    <col min="1551" max="1551" width="10" style="117" bestFit="1" customWidth="1"/>
    <col min="1552" max="1791" width="9.140625" style="117"/>
    <col min="1792" max="1792" width="3.28515625" style="117" customWidth="1"/>
    <col min="1793" max="1793" width="11.85546875" style="117" customWidth="1"/>
    <col min="1794" max="1794" width="26.7109375" style="117" customWidth="1"/>
    <col min="1795" max="1795" width="16.28515625" style="117" customWidth="1"/>
    <col min="1796" max="1796" width="8.7109375" style="117" customWidth="1"/>
    <col min="1797" max="1797" width="12.85546875" style="117" customWidth="1"/>
    <col min="1798" max="1798" width="6.85546875" style="117" customWidth="1"/>
    <col min="1799" max="1799" width="14.140625" style="117" customWidth="1"/>
    <col min="1800" max="1800" width="6.42578125" style="117" customWidth="1"/>
    <col min="1801" max="1801" width="11.42578125" style="117" customWidth="1"/>
    <col min="1802" max="1802" width="16.28515625" style="117" customWidth="1"/>
    <col min="1803" max="1803" width="8.140625" style="117" customWidth="1"/>
    <col min="1804" max="1804" width="15" style="117" customWidth="1"/>
    <col min="1805" max="1805" width="8.5703125" style="117" customWidth="1"/>
    <col min="1806" max="1806" width="9.140625" style="117"/>
    <col min="1807" max="1807" width="10" style="117" bestFit="1" customWidth="1"/>
    <col min="1808" max="2047" width="9.140625" style="117"/>
    <col min="2048" max="2048" width="3.28515625" style="117" customWidth="1"/>
    <col min="2049" max="2049" width="11.85546875" style="117" customWidth="1"/>
    <col min="2050" max="2050" width="26.7109375" style="117" customWidth="1"/>
    <col min="2051" max="2051" width="16.28515625" style="117" customWidth="1"/>
    <col min="2052" max="2052" width="8.7109375" style="117" customWidth="1"/>
    <col min="2053" max="2053" width="12.85546875" style="117" customWidth="1"/>
    <col min="2054" max="2054" width="6.85546875" style="117" customWidth="1"/>
    <col min="2055" max="2055" width="14.140625" style="117" customWidth="1"/>
    <col min="2056" max="2056" width="6.42578125" style="117" customWidth="1"/>
    <col min="2057" max="2057" width="11.42578125" style="117" customWidth="1"/>
    <col min="2058" max="2058" width="16.28515625" style="117" customWidth="1"/>
    <col min="2059" max="2059" width="8.140625" style="117" customWidth="1"/>
    <col min="2060" max="2060" width="15" style="117" customWidth="1"/>
    <col min="2061" max="2061" width="8.5703125" style="117" customWidth="1"/>
    <col min="2062" max="2062" width="9.140625" style="117"/>
    <col min="2063" max="2063" width="10" style="117" bestFit="1" customWidth="1"/>
    <col min="2064" max="2303" width="9.140625" style="117"/>
    <col min="2304" max="2304" width="3.28515625" style="117" customWidth="1"/>
    <col min="2305" max="2305" width="11.85546875" style="117" customWidth="1"/>
    <col min="2306" max="2306" width="26.7109375" style="117" customWidth="1"/>
    <col min="2307" max="2307" width="16.28515625" style="117" customWidth="1"/>
    <col min="2308" max="2308" width="8.7109375" style="117" customWidth="1"/>
    <col min="2309" max="2309" width="12.85546875" style="117" customWidth="1"/>
    <col min="2310" max="2310" width="6.85546875" style="117" customWidth="1"/>
    <col min="2311" max="2311" width="14.140625" style="117" customWidth="1"/>
    <col min="2312" max="2312" width="6.42578125" style="117" customWidth="1"/>
    <col min="2313" max="2313" width="11.42578125" style="117" customWidth="1"/>
    <col min="2314" max="2314" width="16.28515625" style="117" customWidth="1"/>
    <col min="2315" max="2315" width="8.140625" style="117" customWidth="1"/>
    <col min="2316" max="2316" width="15" style="117" customWidth="1"/>
    <col min="2317" max="2317" width="8.5703125" style="117" customWidth="1"/>
    <col min="2318" max="2318" width="9.140625" style="117"/>
    <col min="2319" max="2319" width="10" style="117" bestFit="1" customWidth="1"/>
    <col min="2320" max="2559" width="9.140625" style="117"/>
    <col min="2560" max="2560" width="3.28515625" style="117" customWidth="1"/>
    <col min="2561" max="2561" width="11.85546875" style="117" customWidth="1"/>
    <col min="2562" max="2562" width="26.7109375" style="117" customWidth="1"/>
    <col min="2563" max="2563" width="16.28515625" style="117" customWidth="1"/>
    <col min="2564" max="2564" width="8.7109375" style="117" customWidth="1"/>
    <col min="2565" max="2565" width="12.85546875" style="117" customWidth="1"/>
    <col min="2566" max="2566" width="6.85546875" style="117" customWidth="1"/>
    <col min="2567" max="2567" width="14.140625" style="117" customWidth="1"/>
    <col min="2568" max="2568" width="6.42578125" style="117" customWidth="1"/>
    <col min="2569" max="2569" width="11.42578125" style="117" customWidth="1"/>
    <col min="2570" max="2570" width="16.28515625" style="117" customWidth="1"/>
    <col min="2571" max="2571" width="8.140625" style="117" customWidth="1"/>
    <col min="2572" max="2572" width="15" style="117" customWidth="1"/>
    <col min="2573" max="2573" width="8.5703125" style="117" customWidth="1"/>
    <col min="2574" max="2574" width="9.140625" style="117"/>
    <col min="2575" max="2575" width="10" style="117" bestFit="1" customWidth="1"/>
    <col min="2576" max="2815" width="9.140625" style="117"/>
    <col min="2816" max="2816" width="3.28515625" style="117" customWidth="1"/>
    <col min="2817" max="2817" width="11.85546875" style="117" customWidth="1"/>
    <col min="2818" max="2818" width="26.7109375" style="117" customWidth="1"/>
    <col min="2819" max="2819" width="16.28515625" style="117" customWidth="1"/>
    <col min="2820" max="2820" width="8.7109375" style="117" customWidth="1"/>
    <col min="2821" max="2821" width="12.85546875" style="117" customWidth="1"/>
    <col min="2822" max="2822" width="6.85546875" style="117" customWidth="1"/>
    <col min="2823" max="2823" width="14.140625" style="117" customWidth="1"/>
    <col min="2824" max="2824" width="6.42578125" style="117" customWidth="1"/>
    <col min="2825" max="2825" width="11.42578125" style="117" customWidth="1"/>
    <col min="2826" max="2826" width="16.28515625" style="117" customWidth="1"/>
    <col min="2827" max="2827" width="8.140625" style="117" customWidth="1"/>
    <col min="2828" max="2828" width="15" style="117" customWidth="1"/>
    <col min="2829" max="2829" width="8.5703125" style="117" customWidth="1"/>
    <col min="2830" max="2830" width="9.140625" style="117"/>
    <col min="2831" max="2831" width="10" style="117" bestFit="1" customWidth="1"/>
    <col min="2832" max="3071" width="9.140625" style="117"/>
    <col min="3072" max="3072" width="3.28515625" style="117" customWidth="1"/>
    <col min="3073" max="3073" width="11.85546875" style="117" customWidth="1"/>
    <col min="3074" max="3074" width="26.7109375" style="117" customWidth="1"/>
    <col min="3075" max="3075" width="16.28515625" style="117" customWidth="1"/>
    <col min="3076" max="3076" width="8.7109375" style="117" customWidth="1"/>
    <col min="3077" max="3077" width="12.85546875" style="117" customWidth="1"/>
    <col min="3078" max="3078" width="6.85546875" style="117" customWidth="1"/>
    <col min="3079" max="3079" width="14.140625" style="117" customWidth="1"/>
    <col min="3080" max="3080" width="6.42578125" style="117" customWidth="1"/>
    <col min="3081" max="3081" width="11.42578125" style="117" customWidth="1"/>
    <col min="3082" max="3082" width="16.28515625" style="117" customWidth="1"/>
    <col min="3083" max="3083" width="8.140625" style="117" customWidth="1"/>
    <col min="3084" max="3084" width="15" style="117" customWidth="1"/>
    <col min="3085" max="3085" width="8.5703125" style="117" customWidth="1"/>
    <col min="3086" max="3086" width="9.140625" style="117"/>
    <col min="3087" max="3087" width="10" style="117" bestFit="1" customWidth="1"/>
    <col min="3088" max="3327" width="9.140625" style="117"/>
    <col min="3328" max="3328" width="3.28515625" style="117" customWidth="1"/>
    <col min="3329" max="3329" width="11.85546875" style="117" customWidth="1"/>
    <col min="3330" max="3330" width="26.7109375" style="117" customWidth="1"/>
    <col min="3331" max="3331" width="16.28515625" style="117" customWidth="1"/>
    <col min="3332" max="3332" width="8.7109375" style="117" customWidth="1"/>
    <col min="3333" max="3333" width="12.85546875" style="117" customWidth="1"/>
    <col min="3334" max="3334" width="6.85546875" style="117" customWidth="1"/>
    <col min="3335" max="3335" width="14.140625" style="117" customWidth="1"/>
    <col min="3336" max="3336" width="6.42578125" style="117" customWidth="1"/>
    <col min="3337" max="3337" width="11.42578125" style="117" customWidth="1"/>
    <col min="3338" max="3338" width="16.28515625" style="117" customWidth="1"/>
    <col min="3339" max="3339" width="8.140625" style="117" customWidth="1"/>
    <col min="3340" max="3340" width="15" style="117" customWidth="1"/>
    <col min="3341" max="3341" width="8.5703125" style="117" customWidth="1"/>
    <col min="3342" max="3342" width="9.140625" style="117"/>
    <col min="3343" max="3343" width="10" style="117" bestFit="1" customWidth="1"/>
    <col min="3344" max="3583" width="9.140625" style="117"/>
    <col min="3584" max="3584" width="3.28515625" style="117" customWidth="1"/>
    <col min="3585" max="3585" width="11.85546875" style="117" customWidth="1"/>
    <col min="3586" max="3586" width="26.7109375" style="117" customWidth="1"/>
    <col min="3587" max="3587" width="16.28515625" style="117" customWidth="1"/>
    <col min="3588" max="3588" width="8.7109375" style="117" customWidth="1"/>
    <col min="3589" max="3589" width="12.85546875" style="117" customWidth="1"/>
    <col min="3590" max="3590" width="6.85546875" style="117" customWidth="1"/>
    <col min="3591" max="3591" width="14.140625" style="117" customWidth="1"/>
    <col min="3592" max="3592" width="6.42578125" style="117" customWidth="1"/>
    <col min="3593" max="3593" width="11.42578125" style="117" customWidth="1"/>
    <col min="3594" max="3594" width="16.28515625" style="117" customWidth="1"/>
    <col min="3595" max="3595" width="8.140625" style="117" customWidth="1"/>
    <col min="3596" max="3596" width="15" style="117" customWidth="1"/>
    <col min="3597" max="3597" width="8.5703125" style="117" customWidth="1"/>
    <col min="3598" max="3598" width="9.140625" style="117"/>
    <col min="3599" max="3599" width="10" style="117" bestFit="1" customWidth="1"/>
    <col min="3600" max="3839" width="9.140625" style="117"/>
    <col min="3840" max="3840" width="3.28515625" style="117" customWidth="1"/>
    <col min="3841" max="3841" width="11.85546875" style="117" customWidth="1"/>
    <col min="3842" max="3842" width="26.7109375" style="117" customWidth="1"/>
    <col min="3843" max="3843" width="16.28515625" style="117" customWidth="1"/>
    <col min="3844" max="3844" width="8.7109375" style="117" customWidth="1"/>
    <col min="3845" max="3845" width="12.85546875" style="117" customWidth="1"/>
    <col min="3846" max="3846" width="6.85546875" style="117" customWidth="1"/>
    <col min="3847" max="3847" width="14.140625" style="117" customWidth="1"/>
    <col min="3848" max="3848" width="6.42578125" style="117" customWidth="1"/>
    <col min="3849" max="3849" width="11.42578125" style="117" customWidth="1"/>
    <col min="3850" max="3850" width="16.28515625" style="117" customWidth="1"/>
    <col min="3851" max="3851" width="8.140625" style="117" customWidth="1"/>
    <col min="3852" max="3852" width="15" style="117" customWidth="1"/>
    <col min="3853" max="3853" width="8.5703125" style="117" customWidth="1"/>
    <col min="3854" max="3854" width="9.140625" style="117"/>
    <col min="3855" max="3855" width="10" style="117" bestFit="1" customWidth="1"/>
    <col min="3856" max="4095" width="9.140625" style="117"/>
    <col min="4096" max="4096" width="3.28515625" style="117" customWidth="1"/>
    <col min="4097" max="4097" width="11.85546875" style="117" customWidth="1"/>
    <col min="4098" max="4098" width="26.7109375" style="117" customWidth="1"/>
    <col min="4099" max="4099" width="16.28515625" style="117" customWidth="1"/>
    <col min="4100" max="4100" width="8.7109375" style="117" customWidth="1"/>
    <col min="4101" max="4101" width="12.85546875" style="117" customWidth="1"/>
    <col min="4102" max="4102" width="6.85546875" style="117" customWidth="1"/>
    <col min="4103" max="4103" width="14.140625" style="117" customWidth="1"/>
    <col min="4104" max="4104" width="6.42578125" style="117" customWidth="1"/>
    <col min="4105" max="4105" width="11.42578125" style="117" customWidth="1"/>
    <col min="4106" max="4106" width="16.28515625" style="117" customWidth="1"/>
    <col min="4107" max="4107" width="8.140625" style="117" customWidth="1"/>
    <col min="4108" max="4108" width="15" style="117" customWidth="1"/>
    <col min="4109" max="4109" width="8.5703125" style="117" customWidth="1"/>
    <col min="4110" max="4110" width="9.140625" style="117"/>
    <col min="4111" max="4111" width="10" style="117" bestFit="1" customWidth="1"/>
    <col min="4112" max="4351" width="9.140625" style="117"/>
    <col min="4352" max="4352" width="3.28515625" style="117" customWidth="1"/>
    <col min="4353" max="4353" width="11.85546875" style="117" customWidth="1"/>
    <col min="4354" max="4354" width="26.7109375" style="117" customWidth="1"/>
    <col min="4355" max="4355" width="16.28515625" style="117" customWidth="1"/>
    <col min="4356" max="4356" width="8.7109375" style="117" customWidth="1"/>
    <col min="4357" max="4357" width="12.85546875" style="117" customWidth="1"/>
    <col min="4358" max="4358" width="6.85546875" style="117" customWidth="1"/>
    <col min="4359" max="4359" width="14.140625" style="117" customWidth="1"/>
    <col min="4360" max="4360" width="6.42578125" style="117" customWidth="1"/>
    <col min="4361" max="4361" width="11.42578125" style="117" customWidth="1"/>
    <col min="4362" max="4362" width="16.28515625" style="117" customWidth="1"/>
    <col min="4363" max="4363" width="8.140625" style="117" customWidth="1"/>
    <col min="4364" max="4364" width="15" style="117" customWidth="1"/>
    <col min="4365" max="4365" width="8.5703125" style="117" customWidth="1"/>
    <col min="4366" max="4366" width="9.140625" style="117"/>
    <col min="4367" max="4367" width="10" style="117" bestFit="1" customWidth="1"/>
    <col min="4368" max="4607" width="9.140625" style="117"/>
    <col min="4608" max="4608" width="3.28515625" style="117" customWidth="1"/>
    <col min="4609" max="4609" width="11.85546875" style="117" customWidth="1"/>
    <col min="4610" max="4610" width="26.7109375" style="117" customWidth="1"/>
    <col min="4611" max="4611" width="16.28515625" style="117" customWidth="1"/>
    <col min="4612" max="4612" width="8.7109375" style="117" customWidth="1"/>
    <col min="4613" max="4613" width="12.85546875" style="117" customWidth="1"/>
    <col min="4614" max="4614" width="6.85546875" style="117" customWidth="1"/>
    <col min="4615" max="4615" width="14.140625" style="117" customWidth="1"/>
    <col min="4616" max="4616" width="6.42578125" style="117" customWidth="1"/>
    <col min="4617" max="4617" width="11.42578125" style="117" customWidth="1"/>
    <col min="4618" max="4618" width="16.28515625" style="117" customWidth="1"/>
    <col min="4619" max="4619" width="8.140625" style="117" customWidth="1"/>
    <col min="4620" max="4620" width="15" style="117" customWidth="1"/>
    <col min="4621" max="4621" width="8.5703125" style="117" customWidth="1"/>
    <col min="4622" max="4622" width="9.140625" style="117"/>
    <col min="4623" max="4623" width="10" style="117" bestFit="1" customWidth="1"/>
    <col min="4624" max="4863" width="9.140625" style="117"/>
    <col min="4864" max="4864" width="3.28515625" style="117" customWidth="1"/>
    <col min="4865" max="4865" width="11.85546875" style="117" customWidth="1"/>
    <col min="4866" max="4866" width="26.7109375" style="117" customWidth="1"/>
    <col min="4867" max="4867" width="16.28515625" style="117" customWidth="1"/>
    <col min="4868" max="4868" width="8.7109375" style="117" customWidth="1"/>
    <col min="4869" max="4869" width="12.85546875" style="117" customWidth="1"/>
    <col min="4870" max="4870" width="6.85546875" style="117" customWidth="1"/>
    <col min="4871" max="4871" width="14.140625" style="117" customWidth="1"/>
    <col min="4872" max="4872" width="6.42578125" style="117" customWidth="1"/>
    <col min="4873" max="4873" width="11.42578125" style="117" customWidth="1"/>
    <col min="4874" max="4874" width="16.28515625" style="117" customWidth="1"/>
    <col min="4875" max="4875" width="8.140625" style="117" customWidth="1"/>
    <col min="4876" max="4876" width="15" style="117" customWidth="1"/>
    <col min="4877" max="4877" width="8.5703125" style="117" customWidth="1"/>
    <col min="4878" max="4878" width="9.140625" style="117"/>
    <col min="4879" max="4879" width="10" style="117" bestFit="1" customWidth="1"/>
    <col min="4880" max="5119" width="9.140625" style="117"/>
    <col min="5120" max="5120" width="3.28515625" style="117" customWidth="1"/>
    <col min="5121" max="5121" width="11.85546875" style="117" customWidth="1"/>
    <col min="5122" max="5122" width="26.7109375" style="117" customWidth="1"/>
    <col min="5123" max="5123" width="16.28515625" style="117" customWidth="1"/>
    <col min="5124" max="5124" width="8.7109375" style="117" customWidth="1"/>
    <col min="5125" max="5125" width="12.85546875" style="117" customWidth="1"/>
    <col min="5126" max="5126" width="6.85546875" style="117" customWidth="1"/>
    <col min="5127" max="5127" width="14.140625" style="117" customWidth="1"/>
    <col min="5128" max="5128" width="6.42578125" style="117" customWidth="1"/>
    <col min="5129" max="5129" width="11.42578125" style="117" customWidth="1"/>
    <col min="5130" max="5130" width="16.28515625" style="117" customWidth="1"/>
    <col min="5131" max="5131" width="8.140625" style="117" customWidth="1"/>
    <col min="5132" max="5132" width="15" style="117" customWidth="1"/>
    <col min="5133" max="5133" width="8.5703125" style="117" customWidth="1"/>
    <col min="5134" max="5134" width="9.140625" style="117"/>
    <col min="5135" max="5135" width="10" style="117" bestFit="1" customWidth="1"/>
    <col min="5136" max="5375" width="9.140625" style="117"/>
    <col min="5376" max="5376" width="3.28515625" style="117" customWidth="1"/>
    <col min="5377" max="5377" width="11.85546875" style="117" customWidth="1"/>
    <col min="5378" max="5378" width="26.7109375" style="117" customWidth="1"/>
    <col min="5379" max="5379" width="16.28515625" style="117" customWidth="1"/>
    <col min="5380" max="5380" width="8.7109375" style="117" customWidth="1"/>
    <col min="5381" max="5381" width="12.85546875" style="117" customWidth="1"/>
    <col min="5382" max="5382" width="6.85546875" style="117" customWidth="1"/>
    <col min="5383" max="5383" width="14.140625" style="117" customWidth="1"/>
    <col min="5384" max="5384" width="6.42578125" style="117" customWidth="1"/>
    <col min="5385" max="5385" width="11.42578125" style="117" customWidth="1"/>
    <col min="5386" max="5386" width="16.28515625" style="117" customWidth="1"/>
    <col min="5387" max="5387" width="8.140625" style="117" customWidth="1"/>
    <col min="5388" max="5388" width="15" style="117" customWidth="1"/>
    <col min="5389" max="5389" width="8.5703125" style="117" customWidth="1"/>
    <col min="5390" max="5390" width="9.140625" style="117"/>
    <col min="5391" max="5391" width="10" style="117" bestFit="1" customWidth="1"/>
    <col min="5392" max="5631" width="9.140625" style="117"/>
    <col min="5632" max="5632" width="3.28515625" style="117" customWidth="1"/>
    <col min="5633" max="5633" width="11.85546875" style="117" customWidth="1"/>
    <col min="5634" max="5634" width="26.7109375" style="117" customWidth="1"/>
    <col min="5635" max="5635" width="16.28515625" style="117" customWidth="1"/>
    <col min="5636" max="5636" width="8.7109375" style="117" customWidth="1"/>
    <col min="5637" max="5637" width="12.85546875" style="117" customWidth="1"/>
    <col min="5638" max="5638" width="6.85546875" style="117" customWidth="1"/>
    <col min="5639" max="5639" width="14.140625" style="117" customWidth="1"/>
    <col min="5640" max="5640" width="6.42578125" style="117" customWidth="1"/>
    <col min="5641" max="5641" width="11.42578125" style="117" customWidth="1"/>
    <col min="5642" max="5642" width="16.28515625" style="117" customWidth="1"/>
    <col min="5643" max="5643" width="8.140625" style="117" customWidth="1"/>
    <col min="5644" max="5644" width="15" style="117" customWidth="1"/>
    <col min="5645" max="5645" width="8.5703125" style="117" customWidth="1"/>
    <col min="5646" max="5646" width="9.140625" style="117"/>
    <col min="5647" max="5647" width="10" style="117" bestFit="1" customWidth="1"/>
    <col min="5648" max="5887" width="9.140625" style="117"/>
    <col min="5888" max="5888" width="3.28515625" style="117" customWidth="1"/>
    <col min="5889" max="5889" width="11.85546875" style="117" customWidth="1"/>
    <col min="5890" max="5890" width="26.7109375" style="117" customWidth="1"/>
    <col min="5891" max="5891" width="16.28515625" style="117" customWidth="1"/>
    <col min="5892" max="5892" width="8.7109375" style="117" customWidth="1"/>
    <col min="5893" max="5893" width="12.85546875" style="117" customWidth="1"/>
    <col min="5894" max="5894" width="6.85546875" style="117" customWidth="1"/>
    <col min="5895" max="5895" width="14.140625" style="117" customWidth="1"/>
    <col min="5896" max="5896" width="6.42578125" style="117" customWidth="1"/>
    <col min="5897" max="5897" width="11.42578125" style="117" customWidth="1"/>
    <col min="5898" max="5898" width="16.28515625" style="117" customWidth="1"/>
    <col min="5899" max="5899" width="8.140625" style="117" customWidth="1"/>
    <col min="5900" max="5900" width="15" style="117" customWidth="1"/>
    <col min="5901" max="5901" width="8.5703125" style="117" customWidth="1"/>
    <col min="5902" max="5902" width="9.140625" style="117"/>
    <col min="5903" max="5903" width="10" style="117" bestFit="1" customWidth="1"/>
    <col min="5904" max="6143" width="9.140625" style="117"/>
    <col min="6144" max="6144" width="3.28515625" style="117" customWidth="1"/>
    <col min="6145" max="6145" width="11.85546875" style="117" customWidth="1"/>
    <col min="6146" max="6146" width="26.7109375" style="117" customWidth="1"/>
    <col min="6147" max="6147" width="16.28515625" style="117" customWidth="1"/>
    <col min="6148" max="6148" width="8.7109375" style="117" customWidth="1"/>
    <col min="6149" max="6149" width="12.85546875" style="117" customWidth="1"/>
    <col min="6150" max="6150" width="6.85546875" style="117" customWidth="1"/>
    <col min="6151" max="6151" width="14.140625" style="117" customWidth="1"/>
    <col min="6152" max="6152" width="6.42578125" style="117" customWidth="1"/>
    <col min="6153" max="6153" width="11.42578125" style="117" customWidth="1"/>
    <col min="6154" max="6154" width="16.28515625" style="117" customWidth="1"/>
    <col min="6155" max="6155" width="8.140625" style="117" customWidth="1"/>
    <col min="6156" max="6156" width="15" style="117" customWidth="1"/>
    <col min="6157" max="6157" width="8.5703125" style="117" customWidth="1"/>
    <col min="6158" max="6158" width="9.140625" style="117"/>
    <col min="6159" max="6159" width="10" style="117" bestFit="1" customWidth="1"/>
    <col min="6160" max="6399" width="9.140625" style="117"/>
    <col min="6400" max="6400" width="3.28515625" style="117" customWidth="1"/>
    <col min="6401" max="6401" width="11.85546875" style="117" customWidth="1"/>
    <col min="6402" max="6402" width="26.7109375" style="117" customWidth="1"/>
    <col min="6403" max="6403" width="16.28515625" style="117" customWidth="1"/>
    <col min="6404" max="6404" width="8.7109375" style="117" customWidth="1"/>
    <col min="6405" max="6405" width="12.85546875" style="117" customWidth="1"/>
    <col min="6406" max="6406" width="6.85546875" style="117" customWidth="1"/>
    <col min="6407" max="6407" width="14.140625" style="117" customWidth="1"/>
    <col min="6408" max="6408" width="6.42578125" style="117" customWidth="1"/>
    <col min="6409" max="6409" width="11.42578125" style="117" customWidth="1"/>
    <col min="6410" max="6410" width="16.28515625" style="117" customWidth="1"/>
    <col min="6411" max="6411" width="8.140625" style="117" customWidth="1"/>
    <col min="6412" max="6412" width="15" style="117" customWidth="1"/>
    <col min="6413" max="6413" width="8.5703125" style="117" customWidth="1"/>
    <col min="6414" max="6414" width="9.140625" style="117"/>
    <col min="6415" max="6415" width="10" style="117" bestFit="1" customWidth="1"/>
    <col min="6416" max="6655" width="9.140625" style="117"/>
    <col min="6656" max="6656" width="3.28515625" style="117" customWidth="1"/>
    <col min="6657" max="6657" width="11.85546875" style="117" customWidth="1"/>
    <col min="6658" max="6658" width="26.7109375" style="117" customWidth="1"/>
    <col min="6659" max="6659" width="16.28515625" style="117" customWidth="1"/>
    <col min="6660" max="6660" width="8.7109375" style="117" customWidth="1"/>
    <col min="6661" max="6661" width="12.85546875" style="117" customWidth="1"/>
    <col min="6662" max="6662" width="6.85546875" style="117" customWidth="1"/>
    <col min="6663" max="6663" width="14.140625" style="117" customWidth="1"/>
    <col min="6664" max="6664" width="6.42578125" style="117" customWidth="1"/>
    <col min="6665" max="6665" width="11.42578125" style="117" customWidth="1"/>
    <col min="6666" max="6666" width="16.28515625" style="117" customWidth="1"/>
    <col min="6667" max="6667" width="8.140625" style="117" customWidth="1"/>
    <col min="6668" max="6668" width="15" style="117" customWidth="1"/>
    <col min="6669" max="6669" width="8.5703125" style="117" customWidth="1"/>
    <col min="6670" max="6670" width="9.140625" style="117"/>
    <col min="6671" max="6671" width="10" style="117" bestFit="1" customWidth="1"/>
    <col min="6672" max="6911" width="9.140625" style="117"/>
    <col min="6912" max="6912" width="3.28515625" style="117" customWidth="1"/>
    <col min="6913" max="6913" width="11.85546875" style="117" customWidth="1"/>
    <col min="6914" max="6914" width="26.7109375" style="117" customWidth="1"/>
    <col min="6915" max="6915" width="16.28515625" style="117" customWidth="1"/>
    <col min="6916" max="6916" width="8.7109375" style="117" customWidth="1"/>
    <col min="6917" max="6917" width="12.85546875" style="117" customWidth="1"/>
    <col min="6918" max="6918" width="6.85546875" style="117" customWidth="1"/>
    <col min="6919" max="6919" width="14.140625" style="117" customWidth="1"/>
    <col min="6920" max="6920" width="6.42578125" style="117" customWidth="1"/>
    <col min="6921" max="6921" width="11.42578125" style="117" customWidth="1"/>
    <col min="6922" max="6922" width="16.28515625" style="117" customWidth="1"/>
    <col min="6923" max="6923" width="8.140625" style="117" customWidth="1"/>
    <col min="6924" max="6924" width="15" style="117" customWidth="1"/>
    <col min="6925" max="6925" width="8.5703125" style="117" customWidth="1"/>
    <col min="6926" max="6926" width="9.140625" style="117"/>
    <col min="6927" max="6927" width="10" style="117" bestFit="1" customWidth="1"/>
    <col min="6928" max="7167" width="9.140625" style="117"/>
    <col min="7168" max="7168" width="3.28515625" style="117" customWidth="1"/>
    <col min="7169" max="7169" width="11.85546875" style="117" customWidth="1"/>
    <col min="7170" max="7170" width="26.7109375" style="117" customWidth="1"/>
    <col min="7171" max="7171" width="16.28515625" style="117" customWidth="1"/>
    <col min="7172" max="7172" width="8.7109375" style="117" customWidth="1"/>
    <col min="7173" max="7173" width="12.85546875" style="117" customWidth="1"/>
    <col min="7174" max="7174" width="6.85546875" style="117" customWidth="1"/>
    <col min="7175" max="7175" width="14.140625" style="117" customWidth="1"/>
    <col min="7176" max="7176" width="6.42578125" style="117" customWidth="1"/>
    <col min="7177" max="7177" width="11.42578125" style="117" customWidth="1"/>
    <col min="7178" max="7178" width="16.28515625" style="117" customWidth="1"/>
    <col min="7179" max="7179" width="8.140625" style="117" customWidth="1"/>
    <col min="7180" max="7180" width="15" style="117" customWidth="1"/>
    <col min="7181" max="7181" width="8.5703125" style="117" customWidth="1"/>
    <col min="7182" max="7182" width="9.140625" style="117"/>
    <col min="7183" max="7183" width="10" style="117" bestFit="1" customWidth="1"/>
    <col min="7184" max="7423" width="9.140625" style="117"/>
    <col min="7424" max="7424" width="3.28515625" style="117" customWidth="1"/>
    <col min="7425" max="7425" width="11.85546875" style="117" customWidth="1"/>
    <col min="7426" max="7426" width="26.7109375" style="117" customWidth="1"/>
    <col min="7427" max="7427" width="16.28515625" style="117" customWidth="1"/>
    <col min="7428" max="7428" width="8.7109375" style="117" customWidth="1"/>
    <col min="7429" max="7429" width="12.85546875" style="117" customWidth="1"/>
    <col min="7430" max="7430" width="6.85546875" style="117" customWidth="1"/>
    <col min="7431" max="7431" width="14.140625" style="117" customWidth="1"/>
    <col min="7432" max="7432" width="6.42578125" style="117" customWidth="1"/>
    <col min="7433" max="7433" width="11.42578125" style="117" customWidth="1"/>
    <col min="7434" max="7434" width="16.28515625" style="117" customWidth="1"/>
    <col min="7435" max="7435" width="8.140625" style="117" customWidth="1"/>
    <col min="7436" max="7436" width="15" style="117" customWidth="1"/>
    <col min="7437" max="7437" width="8.5703125" style="117" customWidth="1"/>
    <col min="7438" max="7438" width="9.140625" style="117"/>
    <col min="7439" max="7439" width="10" style="117" bestFit="1" customWidth="1"/>
    <col min="7440" max="7679" width="9.140625" style="117"/>
    <col min="7680" max="7680" width="3.28515625" style="117" customWidth="1"/>
    <col min="7681" max="7681" width="11.85546875" style="117" customWidth="1"/>
    <col min="7682" max="7682" width="26.7109375" style="117" customWidth="1"/>
    <col min="7683" max="7683" width="16.28515625" style="117" customWidth="1"/>
    <col min="7684" max="7684" width="8.7109375" style="117" customWidth="1"/>
    <col min="7685" max="7685" width="12.85546875" style="117" customWidth="1"/>
    <col min="7686" max="7686" width="6.85546875" style="117" customWidth="1"/>
    <col min="7687" max="7687" width="14.140625" style="117" customWidth="1"/>
    <col min="7688" max="7688" width="6.42578125" style="117" customWidth="1"/>
    <col min="7689" max="7689" width="11.42578125" style="117" customWidth="1"/>
    <col min="7690" max="7690" width="16.28515625" style="117" customWidth="1"/>
    <col min="7691" max="7691" width="8.140625" style="117" customWidth="1"/>
    <col min="7692" max="7692" width="15" style="117" customWidth="1"/>
    <col min="7693" max="7693" width="8.5703125" style="117" customWidth="1"/>
    <col min="7694" max="7694" width="9.140625" style="117"/>
    <col min="7695" max="7695" width="10" style="117" bestFit="1" customWidth="1"/>
    <col min="7696" max="7935" width="9.140625" style="117"/>
    <col min="7936" max="7936" width="3.28515625" style="117" customWidth="1"/>
    <col min="7937" max="7937" width="11.85546875" style="117" customWidth="1"/>
    <col min="7938" max="7938" width="26.7109375" style="117" customWidth="1"/>
    <col min="7939" max="7939" width="16.28515625" style="117" customWidth="1"/>
    <col min="7940" max="7940" width="8.7109375" style="117" customWidth="1"/>
    <col min="7941" max="7941" width="12.85546875" style="117" customWidth="1"/>
    <col min="7942" max="7942" width="6.85546875" style="117" customWidth="1"/>
    <col min="7943" max="7943" width="14.140625" style="117" customWidth="1"/>
    <col min="7944" max="7944" width="6.42578125" style="117" customWidth="1"/>
    <col min="7945" max="7945" width="11.42578125" style="117" customWidth="1"/>
    <col min="7946" max="7946" width="16.28515625" style="117" customWidth="1"/>
    <col min="7947" max="7947" width="8.140625" style="117" customWidth="1"/>
    <col min="7948" max="7948" width="15" style="117" customWidth="1"/>
    <col min="7949" max="7949" width="8.5703125" style="117" customWidth="1"/>
    <col min="7950" max="7950" width="9.140625" style="117"/>
    <col min="7951" max="7951" width="10" style="117" bestFit="1" customWidth="1"/>
    <col min="7952" max="8191" width="9.140625" style="117"/>
    <col min="8192" max="8192" width="3.28515625" style="117" customWidth="1"/>
    <col min="8193" max="8193" width="11.85546875" style="117" customWidth="1"/>
    <col min="8194" max="8194" width="26.7109375" style="117" customWidth="1"/>
    <col min="8195" max="8195" width="16.28515625" style="117" customWidth="1"/>
    <col min="8196" max="8196" width="8.7109375" style="117" customWidth="1"/>
    <col min="8197" max="8197" width="12.85546875" style="117" customWidth="1"/>
    <col min="8198" max="8198" width="6.85546875" style="117" customWidth="1"/>
    <col min="8199" max="8199" width="14.140625" style="117" customWidth="1"/>
    <col min="8200" max="8200" width="6.42578125" style="117" customWidth="1"/>
    <col min="8201" max="8201" width="11.42578125" style="117" customWidth="1"/>
    <col min="8202" max="8202" width="16.28515625" style="117" customWidth="1"/>
    <col min="8203" max="8203" width="8.140625" style="117" customWidth="1"/>
    <col min="8204" max="8204" width="15" style="117" customWidth="1"/>
    <col min="8205" max="8205" width="8.5703125" style="117" customWidth="1"/>
    <col min="8206" max="8206" width="9.140625" style="117"/>
    <col min="8207" max="8207" width="10" style="117" bestFit="1" customWidth="1"/>
    <col min="8208" max="8447" width="9.140625" style="117"/>
    <col min="8448" max="8448" width="3.28515625" style="117" customWidth="1"/>
    <col min="8449" max="8449" width="11.85546875" style="117" customWidth="1"/>
    <col min="8450" max="8450" width="26.7109375" style="117" customWidth="1"/>
    <col min="8451" max="8451" width="16.28515625" style="117" customWidth="1"/>
    <col min="8452" max="8452" width="8.7109375" style="117" customWidth="1"/>
    <col min="8453" max="8453" width="12.85546875" style="117" customWidth="1"/>
    <col min="8454" max="8454" width="6.85546875" style="117" customWidth="1"/>
    <col min="8455" max="8455" width="14.140625" style="117" customWidth="1"/>
    <col min="8456" max="8456" width="6.42578125" style="117" customWidth="1"/>
    <col min="8457" max="8457" width="11.42578125" style="117" customWidth="1"/>
    <col min="8458" max="8458" width="16.28515625" style="117" customWidth="1"/>
    <col min="8459" max="8459" width="8.140625" style="117" customWidth="1"/>
    <col min="8460" max="8460" width="15" style="117" customWidth="1"/>
    <col min="8461" max="8461" width="8.5703125" style="117" customWidth="1"/>
    <col min="8462" max="8462" width="9.140625" style="117"/>
    <col min="8463" max="8463" width="10" style="117" bestFit="1" customWidth="1"/>
    <col min="8464" max="8703" width="9.140625" style="117"/>
    <col min="8704" max="8704" width="3.28515625" style="117" customWidth="1"/>
    <col min="8705" max="8705" width="11.85546875" style="117" customWidth="1"/>
    <col min="8706" max="8706" width="26.7109375" style="117" customWidth="1"/>
    <col min="8707" max="8707" width="16.28515625" style="117" customWidth="1"/>
    <col min="8708" max="8708" width="8.7109375" style="117" customWidth="1"/>
    <col min="8709" max="8709" width="12.85546875" style="117" customWidth="1"/>
    <col min="8710" max="8710" width="6.85546875" style="117" customWidth="1"/>
    <col min="8711" max="8711" width="14.140625" style="117" customWidth="1"/>
    <col min="8712" max="8712" width="6.42578125" style="117" customWidth="1"/>
    <col min="8713" max="8713" width="11.42578125" style="117" customWidth="1"/>
    <col min="8714" max="8714" width="16.28515625" style="117" customWidth="1"/>
    <col min="8715" max="8715" width="8.140625" style="117" customWidth="1"/>
    <col min="8716" max="8716" width="15" style="117" customWidth="1"/>
    <col min="8717" max="8717" width="8.5703125" style="117" customWidth="1"/>
    <col min="8718" max="8718" width="9.140625" style="117"/>
    <col min="8719" max="8719" width="10" style="117" bestFit="1" customWidth="1"/>
    <col min="8720" max="8959" width="9.140625" style="117"/>
    <col min="8960" max="8960" width="3.28515625" style="117" customWidth="1"/>
    <col min="8961" max="8961" width="11.85546875" style="117" customWidth="1"/>
    <col min="8962" max="8962" width="26.7109375" style="117" customWidth="1"/>
    <col min="8963" max="8963" width="16.28515625" style="117" customWidth="1"/>
    <col min="8964" max="8964" width="8.7109375" style="117" customWidth="1"/>
    <col min="8965" max="8965" width="12.85546875" style="117" customWidth="1"/>
    <col min="8966" max="8966" width="6.85546875" style="117" customWidth="1"/>
    <col min="8967" max="8967" width="14.140625" style="117" customWidth="1"/>
    <col min="8968" max="8968" width="6.42578125" style="117" customWidth="1"/>
    <col min="8969" max="8969" width="11.42578125" style="117" customWidth="1"/>
    <col min="8970" max="8970" width="16.28515625" style="117" customWidth="1"/>
    <col min="8971" max="8971" width="8.140625" style="117" customWidth="1"/>
    <col min="8972" max="8972" width="15" style="117" customWidth="1"/>
    <col min="8973" max="8973" width="8.5703125" style="117" customWidth="1"/>
    <col min="8974" max="8974" width="9.140625" style="117"/>
    <col min="8975" max="8975" width="10" style="117" bestFit="1" customWidth="1"/>
    <col min="8976" max="9215" width="9.140625" style="117"/>
    <col min="9216" max="9216" width="3.28515625" style="117" customWidth="1"/>
    <col min="9217" max="9217" width="11.85546875" style="117" customWidth="1"/>
    <col min="9218" max="9218" width="26.7109375" style="117" customWidth="1"/>
    <col min="9219" max="9219" width="16.28515625" style="117" customWidth="1"/>
    <col min="9220" max="9220" width="8.7109375" style="117" customWidth="1"/>
    <col min="9221" max="9221" width="12.85546875" style="117" customWidth="1"/>
    <col min="9222" max="9222" width="6.85546875" style="117" customWidth="1"/>
    <col min="9223" max="9223" width="14.140625" style="117" customWidth="1"/>
    <col min="9224" max="9224" width="6.42578125" style="117" customWidth="1"/>
    <col min="9225" max="9225" width="11.42578125" style="117" customWidth="1"/>
    <col min="9226" max="9226" width="16.28515625" style="117" customWidth="1"/>
    <col min="9227" max="9227" width="8.140625" style="117" customWidth="1"/>
    <col min="9228" max="9228" width="15" style="117" customWidth="1"/>
    <col min="9229" max="9229" width="8.5703125" style="117" customWidth="1"/>
    <col min="9230" max="9230" width="9.140625" style="117"/>
    <col min="9231" max="9231" width="10" style="117" bestFit="1" customWidth="1"/>
    <col min="9232" max="9471" width="9.140625" style="117"/>
    <col min="9472" max="9472" width="3.28515625" style="117" customWidth="1"/>
    <col min="9473" max="9473" width="11.85546875" style="117" customWidth="1"/>
    <col min="9474" max="9474" width="26.7109375" style="117" customWidth="1"/>
    <col min="9475" max="9475" width="16.28515625" style="117" customWidth="1"/>
    <col min="9476" max="9476" width="8.7109375" style="117" customWidth="1"/>
    <col min="9477" max="9477" width="12.85546875" style="117" customWidth="1"/>
    <col min="9478" max="9478" width="6.85546875" style="117" customWidth="1"/>
    <col min="9479" max="9479" width="14.140625" style="117" customWidth="1"/>
    <col min="9480" max="9480" width="6.42578125" style="117" customWidth="1"/>
    <col min="9481" max="9481" width="11.42578125" style="117" customWidth="1"/>
    <col min="9482" max="9482" width="16.28515625" style="117" customWidth="1"/>
    <col min="9483" max="9483" width="8.140625" style="117" customWidth="1"/>
    <col min="9484" max="9484" width="15" style="117" customWidth="1"/>
    <col min="9485" max="9485" width="8.5703125" style="117" customWidth="1"/>
    <col min="9486" max="9486" width="9.140625" style="117"/>
    <col min="9487" max="9487" width="10" style="117" bestFit="1" customWidth="1"/>
    <col min="9488" max="9727" width="9.140625" style="117"/>
    <col min="9728" max="9728" width="3.28515625" style="117" customWidth="1"/>
    <col min="9729" max="9729" width="11.85546875" style="117" customWidth="1"/>
    <col min="9730" max="9730" width="26.7109375" style="117" customWidth="1"/>
    <col min="9731" max="9731" width="16.28515625" style="117" customWidth="1"/>
    <col min="9732" max="9732" width="8.7109375" style="117" customWidth="1"/>
    <col min="9733" max="9733" width="12.85546875" style="117" customWidth="1"/>
    <col min="9734" max="9734" width="6.85546875" style="117" customWidth="1"/>
    <col min="9735" max="9735" width="14.140625" style="117" customWidth="1"/>
    <col min="9736" max="9736" width="6.42578125" style="117" customWidth="1"/>
    <col min="9737" max="9737" width="11.42578125" style="117" customWidth="1"/>
    <col min="9738" max="9738" width="16.28515625" style="117" customWidth="1"/>
    <col min="9739" max="9739" width="8.140625" style="117" customWidth="1"/>
    <col min="9740" max="9740" width="15" style="117" customWidth="1"/>
    <col min="9741" max="9741" width="8.5703125" style="117" customWidth="1"/>
    <col min="9742" max="9742" width="9.140625" style="117"/>
    <col min="9743" max="9743" width="10" style="117" bestFit="1" customWidth="1"/>
    <col min="9744" max="9983" width="9.140625" style="117"/>
    <col min="9984" max="9984" width="3.28515625" style="117" customWidth="1"/>
    <col min="9985" max="9985" width="11.85546875" style="117" customWidth="1"/>
    <col min="9986" max="9986" width="26.7109375" style="117" customWidth="1"/>
    <col min="9987" max="9987" width="16.28515625" style="117" customWidth="1"/>
    <col min="9988" max="9988" width="8.7109375" style="117" customWidth="1"/>
    <col min="9989" max="9989" width="12.85546875" style="117" customWidth="1"/>
    <col min="9990" max="9990" width="6.85546875" style="117" customWidth="1"/>
    <col min="9991" max="9991" width="14.140625" style="117" customWidth="1"/>
    <col min="9992" max="9992" width="6.42578125" style="117" customWidth="1"/>
    <col min="9993" max="9993" width="11.42578125" style="117" customWidth="1"/>
    <col min="9994" max="9994" width="16.28515625" style="117" customWidth="1"/>
    <col min="9995" max="9995" width="8.140625" style="117" customWidth="1"/>
    <col min="9996" max="9996" width="15" style="117" customWidth="1"/>
    <col min="9997" max="9997" width="8.5703125" style="117" customWidth="1"/>
    <col min="9998" max="9998" width="9.140625" style="117"/>
    <col min="9999" max="9999" width="10" style="117" bestFit="1" customWidth="1"/>
    <col min="10000" max="10239" width="9.140625" style="117"/>
    <col min="10240" max="10240" width="3.28515625" style="117" customWidth="1"/>
    <col min="10241" max="10241" width="11.85546875" style="117" customWidth="1"/>
    <col min="10242" max="10242" width="26.7109375" style="117" customWidth="1"/>
    <col min="10243" max="10243" width="16.28515625" style="117" customWidth="1"/>
    <col min="10244" max="10244" width="8.7109375" style="117" customWidth="1"/>
    <col min="10245" max="10245" width="12.85546875" style="117" customWidth="1"/>
    <col min="10246" max="10246" width="6.85546875" style="117" customWidth="1"/>
    <col min="10247" max="10247" width="14.140625" style="117" customWidth="1"/>
    <col min="10248" max="10248" width="6.42578125" style="117" customWidth="1"/>
    <col min="10249" max="10249" width="11.42578125" style="117" customWidth="1"/>
    <col min="10250" max="10250" width="16.28515625" style="117" customWidth="1"/>
    <col min="10251" max="10251" width="8.140625" style="117" customWidth="1"/>
    <col min="10252" max="10252" width="15" style="117" customWidth="1"/>
    <col min="10253" max="10253" width="8.5703125" style="117" customWidth="1"/>
    <col min="10254" max="10254" width="9.140625" style="117"/>
    <col min="10255" max="10255" width="10" style="117" bestFit="1" customWidth="1"/>
    <col min="10256" max="10495" width="9.140625" style="117"/>
    <col min="10496" max="10496" width="3.28515625" style="117" customWidth="1"/>
    <col min="10497" max="10497" width="11.85546875" style="117" customWidth="1"/>
    <col min="10498" max="10498" width="26.7109375" style="117" customWidth="1"/>
    <col min="10499" max="10499" width="16.28515625" style="117" customWidth="1"/>
    <col min="10500" max="10500" width="8.7109375" style="117" customWidth="1"/>
    <col min="10501" max="10501" width="12.85546875" style="117" customWidth="1"/>
    <col min="10502" max="10502" width="6.85546875" style="117" customWidth="1"/>
    <col min="10503" max="10503" width="14.140625" style="117" customWidth="1"/>
    <col min="10504" max="10504" width="6.42578125" style="117" customWidth="1"/>
    <col min="10505" max="10505" width="11.42578125" style="117" customWidth="1"/>
    <col min="10506" max="10506" width="16.28515625" style="117" customWidth="1"/>
    <col min="10507" max="10507" width="8.140625" style="117" customWidth="1"/>
    <col min="10508" max="10508" width="15" style="117" customWidth="1"/>
    <col min="10509" max="10509" width="8.5703125" style="117" customWidth="1"/>
    <col min="10510" max="10510" width="9.140625" style="117"/>
    <col min="10511" max="10511" width="10" style="117" bestFit="1" customWidth="1"/>
    <col min="10512" max="10751" width="9.140625" style="117"/>
    <col min="10752" max="10752" width="3.28515625" style="117" customWidth="1"/>
    <col min="10753" max="10753" width="11.85546875" style="117" customWidth="1"/>
    <col min="10754" max="10754" width="26.7109375" style="117" customWidth="1"/>
    <col min="10755" max="10755" width="16.28515625" style="117" customWidth="1"/>
    <col min="10756" max="10756" width="8.7109375" style="117" customWidth="1"/>
    <col min="10757" max="10757" width="12.85546875" style="117" customWidth="1"/>
    <col min="10758" max="10758" width="6.85546875" style="117" customWidth="1"/>
    <col min="10759" max="10759" width="14.140625" style="117" customWidth="1"/>
    <col min="10760" max="10760" width="6.42578125" style="117" customWidth="1"/>
    <col min="10761" max="10761" width="11.42578125" style="117" customWidth="1"/>
    <col min="10762" max="10762" width="16.28515625" style="117" customWidth="1"/>
    <col min="10763" max="10763" width="8.140625" style="117" customWidth="1"/>
    <col min="10764" max="10764" width="15" style="117" customWidth="1"/>
    <col min="10765" max="10765" width="8.5703125" style="117" customWidth="1"/>
    <col min="10766" max="10766" width="9.140625" style="117"/>
    <col min="10767" max="10767" width="10" style="117" bestFit="1" customWidth="1"/>
    <col min="10768" max="11007" width="9.140625" style="117"/>
    <col min="11008" max="11008" width="3.28515625" style="117" customWidth="1"/>
    <col min="11009" max="11009" width="11.85546875" style="117" customWidth="1"/>
    <col min="11010" max="11010" width="26.7109375" style="117" customWidth="1"/>
    <col min="11011" max="11011" width="16.28515625" style="117" customWidth="1"/>
    <col min="11012" max="11012" width="8.7109375" style="117" customWidth="1"/>
    <col min="11013" max="11013" width="12.85546875" style="117" customWidth="1"/>
    <col min="11014" max="11014" width="6.85546875" style="117" customWidth="1"/>
    <col min="11015" max="11015" width="14.140625" style="117" customWidth="1"/>
    <col min="11016" max="11016" width="6.42578125" style="117" customWidth="1"/>
    <col min="11017" max="11017" width="11.42578125" style="117" customWidth="1"/>
    <col min="11018" max="11018" width="16.28515625" style="117" customWidth="1"/>
    <col min="11019" max="11019" width="8.140625" style="117" customWidth="1"/>
    <col min="11020" max="11020" width="15" style="117" customWidth="1"/>
    <col min="11021" max="11021" width="8.5703125" style="117" customWidth="1"/>
    <col min="11022" max="11022" width="9.140625" style="117"/>
    <col min="11023" max="11023" width="10" style="117" bestFit="1" customWidth="1"/>
    <col min="11024" max="11263" width="9.140625" style="117"/>
    <col min="11264" max="11264" width="3.28515625" style="117" customWidth="1"/>
    <col min="11265" max="11265" width="11.85546875" style="117" customWidth="1"/>
    <col min="11266" max="11266" width="26.7109375" style="117" customWidth="1"/>
    <col min="11267" max="11267" width="16.28515625" style="117" customWidth="1"/>
    <col min="11268" max="11268" width="8.7109375" style="117" customWidth="1"/>
    <col min="11269" max="11269" width="12.85546875" style="117" customWidth="1"/>
    <col min="11270" max="11270" width="6.85546875" style="117" customWidth="1"/>
    <col min="11271" max="11271" width="14.140625" style="117" customWidth="1"/>
    <col min="11272" max="11272" width="6.42578125" style="117" customWidth="1"/>
    <col min="11273" max="11273" width="11.42578125" style="117" customWidth="1"/>
    <col min="11274" max="11274" width="16.28515625" style="117" customWidth="1"/>
    <col min="11275" max="11275" width="8.140625" style="117" customWidth="1"/>
    <col min="11276" max="11276" width="15" style="117" customWidth="1"/>
    <col min="11277" max="11277" width="8.5703125" style="117" customWidth="1"/>
    <col min="11278" max="11278" width="9.140625" style="117"/>
    <col min="11279" max="11279" width="10" style="117" bestFit="1" customWidth="1"/>
    <col min="11280" max="11519" width="9.140625" style="117"/>
    <col min="11520" max="11520" width="3.28515625" style="117" customWidth="1"/>
    <col min="11521" max="11521" width="11.85546875" style="117" customWidth="1"/>
    <col min="11522" max="11522" width="26.7109375" style="117" customWidth="1"/>
    <col min="11523" max="11523" width="16.28515625" style="117" customWidth="1"/>
    <col min="11524" max="11524" width="8.7109375" style="117" customWidth="1"/>
    <col min="11525" max="11525" width="12.85546875" style="117" customWidth="1"/>
    <col min="11526" max="11526" width="6.85546875" style="117" customWidth="1"/>
    <col min="11527" max="11527" width="14.140625" style="117" customWidth="1"/>
    <col min="11528" max="11528" width="6.42578125" style="117" customWidth="1"/>
    <col min="11529" max="11529" width="11.42578125" style="117" customWidth="1"/>
    <col min="11530" max="11530" width="16.28515625" style="117" customWidth="1"/>
    <col min="11531" max="11531" width="8.140625" style="117" customWidth="1"/>
    <col min="11532" max="11532" width="15" style="117" customWidth="1"/>
    <col min="11533" max="11533" width="8.5703125" style="117" customWidth="1"/>
    <col min="11534" max="11534" width="9.140625" style="117"/>
    <col min="11535" max="11535" width="10" style="117" bestFit="1" customWidth="1"/>
    <col min="11536" max="11775" width="9.140625" style="117"/>
    <col min="11776" max="11776" width="3.28515625" style="117" customWidth="1"/>
    <col min="11777" max="11777" width="11.85546875" style="117" customWidth="1"/>
    <col min="11778" max="11778" width="26.7109375" style="117" customWidth="1"/>
    <col min="11779" max="11779" width="16.28515625" style="117" customWidth="1"/>
    <col min="11780" max="11780" width="8.7109375" style="117" customWidth="1"/>
    <col min="11781" max="11781" width="12.85546875" style="117" customWidth="1"/>
    <col min="11782" max="11782" width="6.85546875" style="117" customWidth="1"/>
    <col min="11783" max="11783" width="14.140625" style="117" customWidth="1"/>
    <col min="11784" max="11784" width="6.42578125" style="117" customWidth="1"/>
    <col min="11785" max="11785" width="11.42578125" style="117" customWidth="1"/>
    <col min="11786" max="11786" width="16.28515625" style="117" customWidth="1"/>
    <col min="11787" max="11787" width="8.140625" style="117" customWidth="1"/>
    <col min="11788" max="11788" width="15" style="117" customWidth="1"/>
    <col min="11789" max="11789" width="8.5703125" style="117" customWidth="1"/>
    <col min="11790" max="11790" width="9.140625" style="117"/>
    <col min="11791" max="11791" width="10" style="117" bestFit="1" customWidth="1"/>
    <col min="11792" max="12031" width="9.140625" style="117"/>
    <col min="12032" max="12032" width="3.28515625" style="117" customWidth="1"/>
    <col min="12033" max="12033" width="11.85546875" style="117" customWidth="1"/>
    <col min="12034" max="12034" width="26.7109375" style="117" customWidth="1"/>
    <col min="12035" max="12035" width="16.28515625" style="117" customWidth="1"/>
    <col min="12036" max="12036" width="8.7109375" style="117" customWidth="1"/>
    <col min="12037" max="12037" width="12.85546875" style="117" customWidth="1"/>
    <col min="12038" max="12038" width="6.85546875" style="117" customWidth="1"/>
    <col min="12039" max="12039" width="14.140625" style="117" customWidth="1"/>
    <col min="12040" max="12040" width="6.42578125" style="117" customWidth="1"/>
    <col min="12041" max="12041" width="11.42578125" style="117" customWidth="1"/>
    <col min="12042" max="12042" width="16.28515625" style="117" customWidth="1"/>
    <col min="12043" max="12043" width="8.140625" style="117" customWidth="1"/>
    <col min="12044" max="12044" width="15" style="117" customWidth="1"/>
    <col min="12045" max="12045" width="8.5703125" style="117" customWidth="1"/>
    <col min="12046" max="12046" width="9.140625" style="117"/>
    <col min="12047" max="12047" width="10" style="117" bestFit="1" customWidth="1"/>
    <col min="12048" max="12287" width="9.140625" style="117"/>
    <col min="12288" max="12288" width="3.28515625" style="117" customWidth="1"/>
    <col min="12289" max="12289" width="11.85546875" style="117" customWidth="1"/>
    <col min="12290" max="12290" width="26.7109375" style="117" customWidth="1"/>
    <col min="12291" max="12291" width="16.28515625" style="117" customWidth="1"/>
    <col min="12292" max="12292" width="8.7109375" style="117" customWidth="1"/>
    <col min="12293" max="12293" width="12.85546875" style="117" customWidth="1"/>
    <col min="12294" max="12294" width="6.85546875" style="117" customWidth="1"/>
    <col min="12295" max="12295" width="14.140625" style="117" customWidth="1"/>
    <col min="12296" max="12296" width="6.42578125" style="117" customWidth="1"/>
    <col min="12297" max="12297" width="11.42578125" style="117" customWidth="1"/>
    <col min="12298" max="12298" width="16.28515625" style="117" customWidth="1"/>
    <col min="12299" max="12299" width="8.140625" style="117" customWidth="1"/>
    <col min="12300" max="12300" width="15" style="117" customWidth="1"/>
    <col min="12301" max="12301" width="8.5703125" style="117" customWidth="1"/>
    <col min="12302" max="12302" width="9.140625" style="117"/>
    <col min="12303" max="12303" width="10" style="117" bestFit="1" customWidth="1"/>
    <col min="12304" max="12543" width="9.140625" style="117"/>
    <col min="12544" max="12544" width="3.28515625" style="117" customWidth="1"/>
    <col min="12545" max="12545" width="11.85546875" style="117" customWidth="1"/>
    <col min="12546" max="12546" width="26.7109375" style="117" customWidth="1"/>
    <col min="12547" max="12547" width="16.28515625" style="117" customWidth="1"/>
    <col min="12548" max="12548" width="8.7109375" style="117" customWidth="1"/>
    <col min="12549" max="12549" width="12.85546875" style="117" customWidth="1"/>
    <col min="12550" max="12550" width="6.85546875" style="117" customWidth="1"/>
    <col min="12551" max="12551" width="14.140625" style="117" customWidth="1"/>
    <col min="12552" max="12552" width="6.42578125" style="117" customWidth="1"/>
    <col min="12553" max="12553" width="11.42578125" style="117" customWidth="1"/>
    <col min="12554" max="12554" width="16.28515625" style="117" customWidth="1"/>
    <col min="12555" max="12555" width="8.140625" style="117" customWidth="1"/>
    <col min="12556" max="12556" width="15" style="117" customWidth="1"/>
    <col min="12557" max="12557" width="8.5703125" style="117" customWidth="1"/>
    <col min="12558" max="12558" width="9.140625" style="117"/>
    <col min="12559" max="12559" width="10" style="117" bestFit="1" customWidth="1"/>
    <col min="12560" max="12799" width="9.140625" style="117"/>
    <col min="12800" max="12800" width="3.28515625" style="117" customWidth="1"/>
    <col min="12801" max="12801" width="11.85546875" style="117" customWidth="1"/>
    <col min="12802" max="12802" width="26.7109375" style="117" customWidth="1"/>
    <col min="12803" max="12803" width="16.28515625" style="117" customWidth="1"/>
    <col min="12804" max="12804" width="8.7109375" style="117" customWidth="1"/>
    <col min="12805" max="12805" width="12.85546875" style="117" customWidth="1"/>
    <col min="12806" max="12806" width="6.85546875" style="117" customWidth="1"/>
    <col min="12807" max="12807" width="14.140625" style="117" customWidth="1"/>
    <col min="12808" max="12808" width="6.42578125" style="117" customWidth="1"/>
    <col min="12809" max="12809" width="11.42578125" style="117" customWidth="1"/>
    <col min="12810" max="12810" width="16.28515625" style="117" customWidth="1"/>
    <col min="12811" max="12811" width="8.140625" style="117" customWidth="1"/>
    <col min="12812" max="12812" width="15" style="117" customWidth="1"/>
    <col min="12813" max="12813" width="8.5703125" style="117" customWidth="1"/>
    <col min="12814" max="12814" width="9.140625" style="117"/>
    <col min="12815" max="12815" width="10" style="117" bestFit="1" customWidth="1"/>
    <col min="12816" max="13055" width="9.140625" style="117"/>
    <col min="13056" max="13056" width="3.28515625" style="117" customWidth="1"/>
    <col min="13057" max="13057" width="11.85546875" style="117" customWidth="1"/>
    <col min="13058" max="13058" width="26.7109375" style="117" customWidth="1"/>
    <col min="13059" max="13059" width="16.28515625" style="117" customWidth="1"/>
    <col min="13060" max="13060" width="8.7109375" style="117" customWidth="1"/>
    <col min="13061" max="13061" width="12.85546875" style="117" customWidth="1"/>
    <col min="13062" max="13062" width="6.85546875" style="117" customWidth="1"/>
    <col min="13063" max="13063" width="14.140625" style="117" customWidth="1"/>
    <col min="13064" max="13064" width="6.42578125" style="117" customWidth="1"/>
    <col min="13065" max="13065" width="11.42578125" style="117" customWidth="1"/>
    <col min="13066" max="13066" width="16.28515625" style="117" customWidth="1"/>
    <col min="13067" max="13067" width="8.140625" style="117" customWidth="1"/>
    <col min="13068" max="13068" width="15" style="117" customWidth="1"/>
    <col min="13069" max="13069" width="8.5703125" style="117" customWidth="1"/>
    <col min="13070" max="13070" width="9.140625" style="117"/>
    <col min="13071" max="13071" width="10" style="117" bestFit="1" customWidth="1"/>
    <col min="13072" max="13311" width="9.140625" style="117"/>
    <col min="13312" max="13312" width="3.28515625" style="117" customWidth="1"/>
    <col min="13313" max="13313" width="11.85546875" style="117" customWidth="1"/>
    <col min="13314" max="13314" width="26.7109375" style="117" customWidth="1"/>
    <col min="13315" max="13315" width="16.28515625" style="117" customWidth="1"/>
    <col min="13316" max="13316" width="8.7109375" style="117" customWidth="1"/>
    <col min="13317" max="13317" width="12.85546875" style="117" customWidth="1"/>
    <col min="13318" max="13318" width="6.85546875" style="117" customWidth="1"/>
    <col min="13319" max="13319" width="14.140625" style="117" customWidth="1"/>
    <col min="13320" max="13320" width="6.42578125" style="117" customWidth="1"/>
    <col min="13321" max="13321" width="11.42578125" style="117" customWidth="1"/>
    <col min="13322" max="13322" width="16.28515625" style="117" customWidth="1"/>
    <col min="13323" max="13323" width="8.140625" style="117" customWidth="1"/>
    <col min="13324" max="13324" width="15" style="117" customWidth="1"/>
    <col min="13325" max="13325" width="8.5703125" style="117" customWidth="1"/>
    <col min="13326" max="13326" width="9.140625" style="117"/>
    <col min="13327" max="13327" width="10" style="117" bestFit="1" customWidth="1"/>
    <col min="13328" max="13567" width="9.140625" style="117"/>
    <col min="13568" max="13568" width="3.28515625" style="117" customWidth="1"/>
    <col min="13569" max="13569" width="11.85546875" style="117" customWidth="1"/>
    <col min="13570" max="13570" width="26.7109375" style="117" customWidth="1"/>
    <col min="13571" max="13571" width="16.28515625" style="117" customWidth="1"/>
    <col min="13572" max="13572" width="8.7109375" style="117" customWidth="1"/>
    <col min="13573" max="13573" width="12.85546875" style="117" customWidth="1"/>
    <col min="13574" max="13574" width="6.85546875" style="117" customWidth="1"/>
    <col min="13575" max="13575" width="14.140625" style="117" customWidth="1"/>
    <col min="13576" max="13576" width="6.42578125" style="117" customWidth="1"/>
    <col min="13577" max="13577" width="11.42578125" style="117" customWidth="1"/>
    <col min="13578" max="13578" width="16.28515625" style="117" customWidth="1"/>
    <col min="13579" max="13579" width="8.140625" style="117" customWidth="1"/>
    <col min="13580" max="13580" width="15" style="117" customWidth="1"/>
    <col min="13581" max="13581" width="8.5703125" style="117" customWidth="1"/>
    <col min="13582" max="13582" width="9.140625" style="117"/>
    <col min="13583" max="13583" width="10" style="117" bestFit="1" customWidth="1"/>
    <col min="13584" max="13823" width="9.140625" style="117"/>
    <col min="13824" max="13824" width="3.28515625" style="117" customWidth="1"/>
    <col min="13825" max="13825" width="11.85546875" style="117" customWidth="1"/>
    <col min="13826" max="13826" width="26.7109375" style="117" customWidth="1"/>
    <col min="13827" max="13827" width="16.28515625" style="117" customWidth="1"/>
    <col min="13828" max="13828" width="8.7109375" style="117" customWidth="1"/>
    <col min="13829" max="13829" width="12.85546875" style="117" customWidth="1"/>
    <col min="13830" max="13830" width="6.85546875" style="117" customWidth="1"/>
    <col min="13831" max="13831" width="14.140625" style="117" customWidth="1"/>
    <col min="13832" max="13832" width="6.42578125" style="117" customWidth="1"/>
    <col min="13833" max="13833" width="11.42578125" style="117" customWidth="1"/>
    <col min="13834" max="13834" width="16.28515625" style="117" customWidth="1"/>
    <col min="13835" max="13835" width="8.140625" style="117" customWidth="1"/>
    <col min="13836" max="13836" width="15" style="117" customWidth="1"/>
    <col min="13837" max="13837" width="8.5703125" style="117" customWidth="1"/>
    <col min="13838" max="13838" width="9.140625" style="117"/>
    <col min="13839" max="13839" width="10" style="117" bestFit="1" customWidth="1"/>
    <col min="13840" max="14079" width="9.140625" style="117"/>
    <col min="14080" max="14080" width="3.28515625" style="117" customWidth="1"/>
    <col min="14081" max="14081" width="11.85546875" style="117" customWidth="1"/>
    <col min="14082" max="14082" width="26.7109375" style="117" customWidth="1"/>
    <col min="14083" max="14083" width="16.28515625" style="117" customWidth="1"/>
    <col min="14084" max="14084" width="8.7109375" style="117" customWidth="1"/>
    <col min="14085" max="14085" width="12.85546875" style="117" customWidth="1"/>
    <col min="14086" max="14086" width="6.85546875" style="117" customWidth="1"/>
    <col min="14087" max="14087" width="14.140625" style="117" customWidth="1"/>
    <col min="14088" max="14088" width="6.42578125" style="117" customWidth="1"/>
    <col min="14089" max="14089" width="11.42578125" style="117" customWidth="1"/>
    <col min="14090" max="14090" width="16.28515625" style="117" customWidth="1"/>
    <col min="14091" max="14091" width="8.140625" style="117" customWidth="1"/>
    <col min="14092" max="14092" width="15" style="117" customWidth="1"/>
    <col min="14093" max="14093" width="8.5703125" style="117" customWidth="1"/>
    <col min="14094" max="14094" width="9.140625" style="117"/>
    <col min="14095" max="14095" width="10" style="117" bestFit="1" customWidth="1"/>
    <col min="14096" max="14335" width="9.140625" style="117"/>
    <col min="14336" max="14336" width="3.28515625" style="117" customWidth="1"/>
    <col min="14337" max="14337" width="11.85546875" style="117" customWidth="1"/>
    <col min="14338" max="14338" width="26.7109375" style="117" customWidth="1"/>
    <col min="14339" max="14339" width="16.28515625" style="117" customWidth="1"/>
    <col min="14340" max="14340" width="8.7109375" style="117" customWidth="1"/>
    <col min="14341" max="14341" width="12.85546875" style="117" customWidth="1"/>
    <col min="14342" max="14342" width="6.85546875" style="117" customWidth="1"/>
    <col min="14343" max="14343" width="14.140625" style="117" customWidth="1"/>
    <col min="14344" max="14344" width="6.42578125" style="117" customWidth="1"/>
    <col min="14345" max="14345" width="11.42578125" style="117" customWidth="1"/>
    <col min="14346" max="14346" width="16.28515625" style="117" customWidth="1"/>
    <col min="14347" max="14347" width="8.140625" style="117" customWidth="1"/>
    <col min="14348" max="14348" width="15" style="117" customWidth="1"/>
    <col min="14349" max="14349" width="8.5703125" style="117" customWidth="1"/>
    <col min="14350" max="14350" width="9.140625" style="117"/>
    <col min="14351" max="14351" width="10" style="117" bestFit="1" customWidth="1"/>
    <col min="14352" max="14591" width="9.140625" style="117"/>
    <col min="14592" max="14592" width="3.28515625" style="117" customWidth="1"/>
    <col min="14593" max="14593" width="11.85546875" style="117" customWidth="1"/>
    <col min="14594" max="14594" width="26.7109375" style="117" customWidth="1"/>
    <col min="14595" max="14595" width="16.28515625" style="117" customWidth="1"/>
    <col min="14596" max="14596" width="8.7109375" style="117" customWidth="1"/>
    <col min="14597" max="14597" width="12.85546875" style="117" customWidth="1"/>
    <col min="14598" max="14598" width="6.85546875" style="117" customWidth="1"/>
    <col min="14599" max="14599" width="14.140625" style="117" customWidth="1"/>
    <col min="14600" max="14600" width="6.42578125" style="117" customWidth="1"/>
    <col min="14601" max="14601" width="11.42578125" style="117" customWidth="1"/>
    <col min="14602" max="14602" width="16.28515625" style="117" customWidth="1"/>
    <col min="14603" max="14603" width="8.140625" style="117" customWidth="1"/>
    <col min="14604" max="14604" width="15" style="117" customWidth="1"/>
    <col min="14605" max="14605" width="8.5703125" style="117" customWidth="1"/>
    <col min="14606" max="14606" width="9.140625" style="117"/>
    <col min="14607" max="14607" width="10" style="117" bestFit="1" customWidth="1"/>
    <col min="14608" max="14847" width="9.140625" style="117"/>
    <col min="14848" max="14848" width="3.28515625" style="117" customWidth="1"/>
    <col min="14849" max="14849" width="11.85546875" style="117" customWidth="1"/>
    <col min="14850" max="14850" width="26.7109375" style="117" customWidth="1"/>
    <col min="14851" max="14851" width="16.28515625" style="117" customWidth="1"/>
    <col min="14852" max="14852" width="8.7109375" style="117" customWidth="1"/>
    <col min="14853" max="14853" width="12.85546875" style="117" customWidth="1"/>
    <col min="14854" max="14854" width="6.85546875" style="117" customWidth="1"/>
    <col min="14855" max="14855" width="14.140625" style="117" customWidth="1"/>
    <col min="14856" max="14856" width="6.42578125" style="117" customWidth="1"/>
    <col min="14857" max="14857" width="11.42578125" style="117" customWidth="1"/>
    <col min="14858" max="14858" width="16.28515625" style="117" customWidth="1"/>
    <col min="14859" max="14859" width="8.140625" style="117" customWidth="1"/>
    <col min="14860" max="14860" width="15" style="117" customWidth="1"/>
    <col min="14861" max="14861" width="8.5703125" style="117" customWidth="1"/>
    <col min="14862" max="14862" width="9.140625" style="117"/>
    <col min="14863" max="14863" width="10" style="117" bestFit="1" customWidth="1"/>
    <col min="14864" max="15103" width="9.140625" style="117"/>
    <col min="15104" max="15104" width="3.28515625" style="117" customWidth="1"/>
    <col min="15105" max="15105" width="11.85546875" style="117" customWidth="1"/>
    <col min="15106" max="15106" width="26.7109375" style="117" customWidth="1"/>
    <col min="15107" max="15107" width="16.28515625" style="117" customWidth="1"/>
    <col min="15108" max="15108" width="8.7109375" style="117" customWidth="1"/>
    <col min="15109" max="15109" width="12.85546875" style="117" customWidth="1"/>
    <col min="15110" max="15110" width="6.85546875" style="117" customWidth="1"/>
    <col min="15111" max="15111" width="14.140625" style="117" customWidth="1"/>
    <col min="15112" max="15112" width="6.42578125" style="117" customWidth="1"/>
    <col min="15113" max="15113" width="11.42578125" style="117" customWidth="1"/>
    <col min="15114" max="15114" width="16.28515625" style="117" customWidth="1"/>
    <col min="15115" max="15115" width="8.140625" style="117" customWidth="1"/>
    <col min="15116" max="15116" width="15" style="117" customWidth="1"/>
    <col min="15117" max="15117" width="8.5703125" style="117" customWidth="1"/>
    <col min="15118" max="15118" width="9.140625" style="117"/>
    <col min="15119" max="15119" width="10" style="117" bestFit="1" customWidth="1"/>
    <col min="15120" max="15359" width="9.140625" style="117"/>
    <col min="15360" max="15360" width="3.28515625" style="117" customWidth="1"/>
    <col min="15361" max="15361" width="11.85546875" style="117" customWidth="1"/>
    <col min="15362" max="15362" width="26.7109375" style="117" customWidth="1"/>
    <col min="15363" max="15363" width="16.28515625" style="117" customWidth="1"/>
    <col min="15364" max="15364" width="8.7109375" style="117" customWidth="1"/>
    <col min="15365" max="15365" width="12.85546875" style="117" customWidth="1"/>
    <col min="15366" max="15366" width="6.85546875" style="117" customWidth="1"/>
    <col min="15367" max="15367" width="14.140625" style="117" customWidth="1"/>
    <col min="15368" max="15368" width="6.42578125" style="117" customWidth="1"/>
    <col min="15369" max="15369" width="11.42578125" style="117" customWidth="1"/>
    <col min="15370" max="15370" width="16.28515625" style="117" customWidth="1"/>
    <col min="15371" max="15371" width="8.140625" style="117" customWidth="1"/>
    <col min="15372" max="15372" width="15" style="117" customWidth="1"/>
    <col min="15373" max="15373" width="8.5703125" style="117" customWidth="1"/>
    <col min="15374" max="15374" width="9.140625" style="117"/>
    <col min="15375" max="15375" width="10" style="117" bestFit="1" customWidth="1"/>
    <col min="15376" max="15615" width="9.140625" style="117"/>
    <col min="15616" max="15616" width="3.28515625" style="117" customWidth="1"/>
    <col min="15617" max="15617" width="11.85546875" style="117" customWidth="1"/>
    <col min="15618" max="15618" width="26.7109375" style="117" customWidth="1"/>
    <col min="15619" max="15619" width="16.28515625" style="117" customWidth="1"/>
    <col min="15620" max="15620" width="8.7109375" style="117" customWidth="1"/>
    <col min="15621" max="15621" width="12.85546875" style="117" customWidth="1"/>
    <col min="15622" max="15622" width="6.85546875" style="117" customWidth="1"/>
    <col min="15623" max="15623" width="14.140625" style="117" customWidth="1"/>
    <col min="15624" max="15624" width="6.42578125" style="117" customWidth="1"/>
    <col min="15625" max="15625" width="11.42578125" style="117" customWidth="1"/>
    <col min="15626" max="15626" width="16.28515625" style="117" customWidth="1"/>
    <col min="15627" max="15627" width="8.140625" style="117" customWidth="1"/>
    <col min="15628" max="15628" width="15" style="117" customWidth="1"/>
    <col min="15629" max="15629" width="8.5703125" style="117" customWidth="1"/>
    <col min="15630" max="15630" width="9.140625" style="117"/>
    <col min="15631" max="15631" width="10" style="117" bestFit="1" customWidth="1"/>
    <col min="15632" max="15871" width="9.140625" style="117"/>
    <col min="15872" max="15872" width="3.28515625" style="117" customWidth="1"/>
    <col min="15873" max="15873" width="11.85546875" style="117" customWidth="1"/>
    <col min="15874" max="15874" width="26.7109375" style="117" customWidth="1"/>
    <col min="15875" max="15875" width="16.28515625" style="117" customWidth="1"/>
    <col min="15876" max="15876" width="8.7109375" style="117" customWidth="1"/>
    <col min="15877" max="15877" width="12.85546875" style="117" customWidth="1"/>
    <col min="15878" max="15878" width="6.85546875" style="117" customWidth="1"/>
    <col min="15879" max="15879" width="14.140625" style="117" customWidth="1"/>
    <col min="15880" max="15880" width="6.42578125" style="117" customWidth="1"/>
    <col min="15881" max="15881" width="11.42578125" style="117" customWidth="1"/>
    <col min="15882" max="15882" width="16.28515625" style="117" customWidth="1"/>
    <col min="15883" max="15883" width="8.140625" style="117" customWidth="1"/>
    <col min="15884" max="15884" width="15" style="117" customWidth="1"/>
    <col min="15885" max="15885" width="8.5703125" style="117" customWidth="1"/>
    <col min="15886" max="15886" width="9.140625" style="117"/>
    <col min="15887" max="15887" width="10" style="117" bestFit="1" customWidth="1"/>
    <col min="15888" max="16127" width="9.140625" style="117"/>
    <col min="16128" max="16128" width="3.28515625" style="117" customWidth="1"/>
    <col min="16129" max="16129" width="11.85546875" style="117" customWidth="1"/>
    <col min="16130" max="16130" width="26.7109375" style="117" customWidth="1"/>
    <col min="16131" max="16131" width="16.28515625" style="117" customWidth="1"/>
    <col min="16132" max="16132" width="8.7109375" style="117" customWidth="1"/>
    <col min="16133" max="16133" width="12.85546875" style="117" customWidth="1"/>
    <col min="16134" max="16134" width="6.85546875" style="117" customWidth="1"/>
    <col min="16135" max="16135" width="14.140625" style="117" customWidth="1"/>
    <col min="16136" max="16136" width="6.42578125" style="117" customWidth="1"/>
    <col min="16137" max="16137" width="11.42578125" style="117" customWidth="1"/>
    <col min="16138" max="16138" width="16.28515625" style="117" customWidth="1"/>
    <col min="16139" max="16139" width="8.140625" style="117" customWidth="1"/>
    <col min="16140" max="16140" width="15" style="117" customWidth="1"/>
    <col min="16141" max="16141" width="8.5703125" style="117" customWidth="1"/>
    <col min="16142" max="16142" width="9.140625" style="117"/>
    <col min="16143" max="16143" width="10" style="117" bestFit="1" customWidth="1"/>
    <col min="16144" max="16384" width="9.140625" style="117"/>
  </cols>
  <sheetData>
    <row r="1" spans="1:16">
      <c r="A1" s="697" t="s">
        <v>50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</row>
    <row r="2" spans="1:16">
      <c r="A2" s="748" t="s">
        <v>94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</row>
    <row r="3" spans="1:16">
      <c r="A3" s="699" t="s">
        <v>0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</row>
    <row r="4" spans="1:16">
      <c r="A4" s="700" t="s">
        <v>51</v>
      </c>
      <c r="B4" s="692" t="s">
        <v>93</v>
      </c>
      <c r="C4" s="692"/>
      <c r="D4" s="692"/>
      <c r="E4" s="692" t="s">
        <v>1</v>
      </c>
      <c r="F4" s="692"/>
      <c r="G4" s="692" t="s">
        <v>113</v>
      </c>
      <c r="H4" s="692"/>
      <c r="I4" s="692"/>
      <c r="J4" s="692"/>
      <c r="K4" s="692"/>
      <c r="L4" s="692"/>
      <c r="M4" s="692"/>
    </row>
    <row r="5" spans="1:16">
      <c r="A5" s="700"/>
      <c r="B5" s="692"/>
      <c r="C5" s="692"/>
      <c r="D5" s="692"/>
      <c r="E5" s="692"/>
      <c r="F5" s="692"/>
      <c r="G5" s="692"/>
      <c r="H5" s="692"/>
      <c r="I5" s="692"/>
      <c r="J5" s="692"/>
      <c r="K5" s="692"/>
      <c r="L5" s="692"/>
      <c r="M5" s="692"/>
    </row>
    <row r="6" spans="1:16">
      <c r="A6" s="513" t="s">
        <v>52</v>
      </c>
      <c r="B6" s="692" t="s">
        <v>85</v>
      </c>
      <c r="C6" s="692"/>
      <c r="D6" s="692"/>
      <c r="E6" s="692" t="s">
        <v>53</v>
      </c>
      <c r="F6" s="692"/>
      <c r="G6" s="692" t="s">
        <v>84</v>
      </c>
      <c r="H6" s="692"/>
      <c r="I6" s="692"/>
      <c r="J6" s="692"/>
      <c r="K6" s="692"/>
      <c r="L6" s="692"/>
      <c r="M6" s="692"/>
    </row>
    <row r="7" spans="1:16">
      <c r="A7" s="693" t="s">
        <v>2</v>
      </c>
      <c r="B7" s="693"/>
      <c r="C7" s="692" t="s">
        <v>54</v>
      </c>
      <c r="D7" s="692"/>
      <c r="E7" s="692"/>
      <c r="F7" s="692"/>
      <c r="G7" s="692"/>
      <c r="H7" s="692"/>
      <c r="I7" s="692"/>
      <c r="J7" s="692"/>
      <c r="K7" s="692"/>
      <c r="L7" s="692"/>
      <c r="M7" s="692"/>
    </row>
    <row r="8" spans="1:16" ht="18">
      <c r="A8" s="693"/>
      <c r="B8" s="693"/>
      <c r="C8" s="514" t="s">
        <v>55</v>
      </c>
      <c r="D8" s="559">
        <v>2024</v>
      </c>
      <c r="E8" s="695" t="s">
        <v>3</v>
      </c>
      <c r="F8" s="695"/>
      <c r="G8" s="695" t="s">
        <v>3</v>
      </c>
      <c r="H8" s="695"/>
      <c r="I8" s="515" t="s">
        <v>3</v>
      </c>
      <c r="J8" s="695" t="s">
        <v>3</v>
      </c>
      <c r="K8" s="695"/>
      <c r="L8" s="696" t="s">
        <v>56</v>
      </c>
      <c r="M8" s="696" t="s">
        <v>4</v>
      </c>
    </row>
    <row r="9" spans="1:16" ht="27">
      <c r="A9" s="693"/>
      <c r="B9" s="693"/>
      <c r="C9" s="515" t="s">
        <v>57</v>
      </c>
      <c r="D9" s="515" t="s">
        <v>5</v>
      </c>
      <c r="E9" s="515" t="s">
        <v>78</v>
      </c>
      <c r="F9" s="515" t="s">
        <v>5</v>
      </c>
      <c r="G9" s="515" t="s">
        <v>79</v>
      </c>
      <c r="H9" s="515" t="s">
        <v>5</v>
      </c>
      <c r="I9" s="515" t="s">
        <v>58</v>
      </c>
      <c r="J9" s="515" t="s">
        <v>6</v>
      </c>
      <c r="K9" s="515" t="s">
        <v>5</v>
      </c>
      <c r="L9" s="696"/>
      <c r="M9" s="696"/>
    </row>
    <row r="10" spans="1:16" ht="15.75" thickBot="1">
      <c r="A10" s="694"/>
      <c r="B10" s="694"/>
      <c r="C10" s="516" t="s">
        <v>7</v>
      </c>
      <c r="D10" s="516" t="s">
        <v>8</v>
      </c>
      <c r="E10" s="516" t="s">
        <v>9</v>
      </c>
      <c r="F10" s="516" t="s">
        <v>10</v>
      </c>
      <c r="G10" s="516" t="s">
        <v>11</v>
      </c>
      <c r="H10" s="516" t="s">
        <v>12</v>
      </c>
      <c r="I10" s="516" t="s">
        <v>13</v>
      </c>
      <c r="J10" s="516" t="s">
        <v>14</v>
      </c>
      <c r="K10" s="516" t="s">
        <v>15</v>
      </c>
      <c r="L10" s="516" t="s">
        <v>16</v>
      </c>
      <c r="M10" s="516" t="s">
        <v>17</v>
      </c>
    </row>
    <row r="11" spans="1:16" ht="15.75" thickTop="1">
      <c r="A11" s="689" t="s">
        <v>22</v>
      </c>
      <c r="B11" s="689"/>
      <c r="C11" s="544"/>
      <c r="D11" s="544"/>
      <c r="E11" s="544"/>
      <c r="F11" s="544"/>
      <c r="G11" s="544"/>
      <c r="H11" s="544"/>
      <c r="I11" s="544"/>
      <c r="J11" s="545"/>
      <c r="K11" s="544"/>
      <c r="L11" s="544"/>
      <c r="M11" s="544"/>
    </row>
    <row r="12" spans="1:16">
      <c r="A12" s="546" t="s">
        <v>18</v>
      </c>
      <c r="B12" s="547" t="s">
        <v>19</v>
      </c>
      <c r="C12" s="548"/>
      <c r="D12" s="548"/>
      <c r="E12" s="548"/>
      <c r="F12" s="548"/>
      <c r="G12" s="548"/>
      <c r="H12" s="548"/>
      <c r="I12" s="548"/>
      <c r="J12" s="548"/>
      <c r="K12" s="548"/>
      <c r="L12" s="548"/>
      <c r="M12" s="548"/>
      <c r="N12" s="119"/>
      <c r="O12" s="120"/>
      <c r="P12" s="119"/>
    </row>
    <row r="13" spans="1:16">
      <c r="A13" s="121" t="s">
        <v>24</v>
      </c>
      <c r="B13" s="122" t="s">
        <v>25</v>
      </c>
      <c r="C13" s="45">
        <v>584137730</v>
      </c>
      <c r="D13" s="123">
        <f>100*C13/C$28</f>
        <v>30.656590399182424</v>
      </c>
      <c r="E13" s="45">
        <v>510836000</v>
      </c>
      <c r="F13" s="123">
        <f>100*E13/E$28</f>
        <v>26.801469045120673</v>
      </c>
      <c r="G13" s="45">
        <f>702836000</f>
        <v>702836000</v>
      </c>
      <c r="H13" s="45">
        <f>100*G13/G$28</f>
        <v>36.616722306854548</v>
      </c>
      <c r="I13" s="45">
        <f>G13-E13</f>
        <v>192000000</v>
      </c>
      <c r="J13" s="45">
        <v>695375308</v>
      </c>
      <c r="K13" s="124">
        <f>100*J13/J$28</f>
        <v>36.541061128193142</v>
      </c>
      <c r="L13" s="45">
        <f>G13-J13</f>
        <v>7460692</v>
      </c>
      <c r="M13" s="45">
        <f>(J13/G13)*100</f>
        <v>98.938487499217459</v>
      </c>
      <c r="N13" s="125"/>
      <c r="O13" s="126"/>
      <c r="P13" s="119"/>
    </row>
    <row r="14" spans="1:16">
      <c r="A14" s="121" t="s">
        <v>26</v>
      </c>
      <c r="B14" s="122" t="s">
        <v>27</v>
      </c>
      <c r="C14" s="45">
        <v>96245744</v>
      </c>
      <c r="D14" s="123">
        <f t="shared" ref="D14:D28" si="0">100*C14/C$28</f>
        <v>5.0511483849409444</v>
      </c>
      <c r="E14" s="45">
        <v>95000000</v>
      </c>
      <c r="F14" s="123">
        <f t="shared" ref="F14:F28" si="1">100*E14/E$28</f>
        <v>4.984260230849948</v>
      </c>
      <c r="G14" s="45">
        <v>117000000</v>
      </c>
      <c r="H14" s="45">
        <f t="shared" ref="H14:H28" si="2">100*G14/G$28</f>
        <v>6.0955279893203853</v>
      </c>
      <c r="I14" s="45">
        <f t="shared" ref="I14:I19" si="3">G14-E14</f>
        <v>22000000</v>
      </c>
      <c r="J14" s="45">
        <v>114015591</v>
      </c>
      <c r="K14" s="124">
        <f t="shared" ref="K14:K28" si="4">100*J14/J$28</f>
        <v>5.9913698866886831</v>
      </c>
      <c r="L14" s="45">
        <f t="shared" ref="L14:L22" si="5">G14-J14</f>
        <v>2984409</v>
      </c>
      <c r="M14" s="45">
        <f>(J14/G14)*100</f>
        <v>97.449223076923076</v>
      </c>
      <c r="N14" s="119"/>
      <c r="O14" s="126"/>
      <c r="P14" s="119"/>
    </row>
    <row r="15" spans="1:16">
      <c r="A15" s="121" t="s">
        <v>28</v>
      </c>
      <c r="B15" s="122" t="s">
        <v>29</v>
      </c>
      <c r="C15" s="45">
        <v>881452251</v>
      </c>
      <c r="D15" s="123">
        <f t="shared" si="0"/>
        <v>46.260186985943086</v>
      </c>
      <c r="E15" s="45">
        <v>798164000</v>
      </c>
      <c r="F15" s="123">
        <f t="shared" si="1"/>
        <v>41.876390346274924</v>
      </c>
      <c r="G15" s="45">
        <v>898164000</v>
      </c>
      <c r="H15" s="45">
        <f t="shared" si="2"/>
        <v>46.793023940170549</v>
      </c>
      <c r="I15" s="45">
        <f t="shared" si="3"/>
        <v>100000000</v>
      </c>
      <c r="J15" s="45">
        <v>895915200</v>
      </c>
      <c r="K15" s="124">
        <f t="shared" si="4"/>
        <v>47.079169640112369</v>
      </c>
      <c r="L15" s="45">
        <f t="shared" si="5"/>
        <v>2248800</v>
      </c>
      <c r="M15" s="45">
        <f>(J15/G15)*100</f>
        <v>99.749622563362593</v>
      </c>
      <c r="N15" s="125"/>
      <c r="O15" s="126"/>
      <c r="P15" s="119"/>
    </row>
    <row r="16" spans="1:16">
      <c r="A16" s="121" t="s">
        <v>30</v>
      </c>
      <c r="B16" s="122" t="s">
        <v>31</v>
      </c>
      <c r="C16" s="45">
        <v>0</v>
      </c>
      <c r="D16" s="123">
        <f t="shared" si="0"/>
        <v>0</v>
      </c>
      <c r="E16" s="45">
        <v>0</v>
      </c>
      <c r="F16" s="123">
        <f t="shared" si="1"/>
        <v>0</v>
      </c>
      <c r="G16" s="45">
        <v>0</v>
      </c>
      <c r="H16" s="45">
        <f t="shared" si="2"/>
        <v>0</v>
      </c>
      <c r="I16" s="45">
        <f t="shared" si="3"/>
        <v>0</v>
      </c>
      <c r="J16" s="45">
        <v>0</v>
      </c>
      <c r="K16" s="124">
        <f t="shared" si="4"/>
        <v>0</v>
      </c>
      <c r="L16" s="45">
        <f t="shared" si="5"/>
        <v>0</v>
      </c>
      <c r="M16" s="45"/>
      <c r="N16" s="119"/>
      <c r="O16" s="125"/>
      <c r="P16" s="119" t="s">
        <v>595</v>
      </c>
    </row>
    <row r="17" spans="1:16">
      <c r="A17" s="121" t="s">
        <v>32</v>
      </c>
      <c r="B17" s="122" t="s">
        <v>33</v>
      </c>
      <c r="C17" s="45">
        <v>0</v>
      </c>
      <c r="D17" s="123">
        <f t="shared" si="0"/>
        <v>0</v>
      </c>
      <c r="E17" s="45">
        <v>0</v>
      </c>
      <c r="F17" s="123">
        <f t="shared" si="1"/>
        <v>0</v>
      </c>
      <c r="G17" s="45">
        <v>0</v>
      </c>
      <c r="H17" s="45">
        <f t="shared" si="2"/>
        <v>0</v>
      </c>
      <c r="I17" s="45">
        <f t="shared" si="3"/>
        <v>0</v>
      </c>
      <c r="J17" s="45">
        <v>0</v>
      </c>
      <c r="K17" s="124">
        <f t="shared" si="4"/>
        <v>0</v>
      </c>
      <c r="L17" s="45">
        <f t="shared" si="5"/>
        <v>0</v>
      </c>
      <c r="M17" s="45"/>
      <c r="N17" s="119"/>
      <c r="O17" s="119"/>
      <c r="P17" s="119"/>
    </row>
    <row r="18" spans="1:16">
      <c r="A18" s="121" t="s">
        <v>34</v>
      </c>
      <c r="B18" s="122" t="s">
        <v>35</v>
      </c>
      <c r="C18" s="45">
        <v>0</v>
      </c>
      <c r="D18" s="123">
        <f t="shared" si="0"/>
        <v>0</v>
      </c>
      <c r="E18" s="45">
        <v>0</v>
      </c>
      <c r="F18" s="123">
        <f t="shared" si="1"/>
        <v>0</v>
      </c>
      <c r="G18" s="45">
        <v>0</v>
      </c>
      <c r="H18" s="45">
        <f t="shared" si="2"/>
        <v>0</v>
      </c>
      <c r="I18" s="45">
        <f t="shared" si="3"/>
        <v>0</v>
      </c>
      <c r="J18" s="45">
        <v>0</v>
      </c>
      <c r="K18" s="124">
        <f t="shared" si="4"/>
        <v>0</v>
      </c>
      <c r="L18" s="45">
        <f t="shared" si="5"/>
        <v>0</v>
      </c>
      <c r="M18" s="45"/>
      <c r="N18" s="119"/>
      <c r="O18" s="119"/>
      <c r="P18" s="119"/>
    </row>
    <row r="19" spans="1:16">
      <c r="A19" s="121" t="s">
        <v>36</v>
      </c>
      <c r="B19" s="122" t="s">
        <v>37</v>
      </c>
      <c r="C19" s="45">
        <v>4138197</v>
      </c>
      <c r="D19" s="123">
        <f t="shared" si="0"/>
        <v>0.21717996271209106</v>
      </c>
      <c r="E19" s="45">
        <v>2000000</v>
      </c>
      <c r="F19" s="123">
        <f t="shared" si="1"/>
        <v>0.1049317943336831</v>
      </c>
      <c r="G19" s="45">
        <v>4439960</v>
      </c>
      <c r="H19" s="123">
        <f t="shared" si="2"/>
        <v>0.23131538847404218</v>
      </c>
      <c r="I19" s="45">
        <f t="shared" si="3"/>
        <v>2439960</v>
      </c>
      <c r="J19" s="45">
        <v>4406131</v>
      </c>
      <c r="K19" s="124">
        <f t="shared" si="4"/>
        <v>0.23153640970212128</v>
      </c>
      <c r="L19" s="45">
        <f t="shared" si="5"/>
        <v>33829</v>
      </c>
      <c r="M19" s="45">
        <f>(J19/G19)*100</f>
        <v>99.238078721429929</v>
      </c>
    </row>
    <row r="20" spans="1:16">
      <c r="A20" s="127"/>
      <c r="B20" s="128" t="s">
        <v>59</v>
      </c>
      <c r="C20" s="129">
        <v>1565973922</v>
      </c>
      <c r="D20" s="130">
        <f t="shared" si="0"/>
        <v>82.185105732778553</v>
      </c>
      <c r="E20" s="129">
        <v>1406000000</v>
      </c>
      <c r="F20" s="130">
        <f t="shared" si="1"/>
        <v>73.767051416579221</v>
      </c>
      <c r="G20" s="129">
        <f>SUM(G13:G19)</f>
        <v>1722439960</v>
      </c>
      <c r="H20" s="129">
        <f t="shared" si="2"/>
        <v>89.73658962481953</v>
      </c>
      <c r="I20" s="129">
        <f>SUM(I13:I19)</f>
        <v>316439960</v>
      </c>
      <c r="J20" s="129">
        <f>SUM(J13:J19)</f>
        <v>1709712230</v>
      </c>
      <c r="K20" s="520">
        <f t="shared" si="4"/>
        <v>89.843137064696307</v>
      </c>
      <c r="L20" s="129">
        <f>SUM(L13:L19)</f>
        <v>12727730</v>
      </c>
      <c r="M20" s="129">
        <f>(J20/G20)*100</f>
        <v>99.261063938623437</v>
      </c>
      <c r="O20" s="141"/>
    </row>
    <row r="21" spans="1:16">
      <c r="A21" s="121" t="s">
        <v>38</v>
      </c>
      <c r="B21" s="122" t="s">
        <v>39</v>
      </c>
      <c r="C21" s="45">
        <v>0</v>
      </c>
      <c r="D21" s="123">
        <f t="shared" si="0"/>
        <v>0</v>
      </c>
      <c r="E21" s="45">
        <v>0</v>
      </c>
      <c r="F21" s="123">
        <f t="shared" si="1"/>
        <v>0</v>
      </c>
      <c r="G21" s="45">
        <v>0</v>
      </c>
      <c r="H21" s="45">
        <f t="shared" si="2"/>
        <v>0</v>
      </c>
      <c r="I21" s="45">
        <v>0</v>
      </c>
      <c r="J21" s="518">
        <v>0</v>
      </c>
      <c r="K21" s="124">
        <f t="shared" si="4"/>
        <v>0</v>
      </c>
      <c r="L21" s="45">
        <f t="shared" si="5"/>
        <v>0</v>
      </c>
      <c r="M21" s="45"/>
    </row>
    <row r="22" spans="1:16">
      <c r="A22" s="121" t="s">
        <v>40</v>
      </c>
      <c r="B22" s="122" t="s">
        <v>41</v>
      </c>
      <c r="C22" s="45">
        <v>339449096</v>
      </c>
      <c r="D22" s="123">
        <f t="shared" si="0"/>
        <v>17.814894267221455</v>
      </c>
      <c r="E22" s="45">
        <v>500000000</v>
      </c>
      <c r="F22" s="123">
        <f t="shared" si="1"/>
        <v>26.232948583420775</v>
      </c>
      <c r="G22" s="45">
        <v>197000000</v>
      </c>
      <c r="H22" s="45">
        <f t="shared" si="2"/>
        <v>10.263410375180477</v>
      </c>
      <c r="I22" s="45">
        <f>G22-E22</f>
        <v>-303000000</v>
      </c>
      <c r="J22" s="45">
        <v>193284800</v>
      </c>
      <c r="K22" s="124">
        <f t="shared" si="4"/>
        <v>10.156862935303687</v>
      </c>
      <c r="L22" s="45">
        <f t="shared" si="5"/>
        <v>3715200</v>
      </c>
      <c r="M22" s="45">
        <f>(J22/G22)*100</f>
        <v>98.114111675126907</v>
      </c>
    </row>
    <row r="23" spans="1:16">
      <c r="A23" s="127"/>
      <c r="B23" s="131" t="s">
        <v>60</v>
      </c>
      <c r="C23" s="129">
        <v>339449096</v>
      </c>
      <c r="D23" s="130">
        <f t="shared" si="0"/>
        <v>17.814894267221455</v>
      </c>
      <c r="E23" s="129">
        <v>500000000</v>
      </c>
      <c r="F23" s="130">
        <f t="shared" si="1"/>
        <v>26.232948583420775</v>
      </c>
      <c r="G23" s="129">
        <f>G21+G22</f>
        <v>197000000</v>
      </c>
      <c r="H23" s="129">
        <f t="shared" si="2"/>
        <v>10.263410375180477</v>
      </c>
      <c r="I23" s="129">
        <f>I21+I22</f>
        <v>-303000000</v>
      </c>
      <c r="J23" s="517">
        <f>J21+J22</f>
        <v>193284800</v>
      </c>
      <c r="K23" s="520">
        <f t="shared" si="4"/>
        <v>10.156862935303687</v>
      </c>
      <c r="L23" s="129">
        <f>L21+L22</f>
        <v>3715200</v>
      </c>
      <c r="M23" s="129">
        <f>(J23/G23)*100</f>
        <v>98.114111675126907</v>
      </c>
    </row>
    <row r="24" spans="1:16">
      <c r="A24" s="121" t="s">
        <v>38</v>
      </c>
      <c r="B24" s="122" t="s">
        <v>39</v>
      </c>
      <c r="C24" s="45">
        <v>0</v>
      </c>
      <c r="D24" s="123">
        <f t="shared" si="0"/>
        <v>0</v>
      </c>
      <c r="E24" s="45">
        <v>0</v>
      </c>
      <c r="F24" s="123">
        <f t="shared" si="1"/>
        <v>0</v>
      </c>
      <c r="G24" s="45">
        <v>0</v>
      </c>
      <c r="H24" s="45">
        <f t="shared" si="2"/>
        <v>0</v>
      </c>
      <c r="I24" s="45">
        <v>0</v>
      </c>
      <c r="J24" s="518">
        <v>0</v>
      </c>
      <c r="K24" s="124">
        <f t="shared" si="4"/>
        <v>0</v>
      </c>
      <c r="L24" s="45">
        <v>0</v>
      </c>
      <c r="M24" s="45"/>
    </row>
    <row r="25" spans="1:16">
      <c r="A25" s="121" t="s">
        <v>40</v>
      </c>
      <c r="B25" s="122" t="s">
        <v>41</v>
      </c>
      <c r="C25" s="45">
        <v>0</v>
      </c>
      <c r="D25" s="123">
        <f t="shared" si="0"/>
        <v>0</v>
      </c>
      <c r="E25" s="45">
        <v>0</v>
      </c>
      <c r="F25" s="123">
        <f t="shared" si="1"/>
        <v>0</v>
      </c>
      <c r="G25" s="45">
        <v>0</v>
      </c>
      <c r="H25" s="45">
        <f t="shared" si="2"/>
        <v>0</v>
      </c>
      <c r="I25" s="45">
        <v>0</v>
      </c>
      <c r="J25" s="518">
        <v>0</v>
      </c>
      <c r="K25" s="124">
        <f t="shared" si="4"/>
        <v>0</v>
      </c>
      <c r="L25" s="45">
        <v>0</v>
      </c>
      <c r="M25" s="45"/>
    </row>
    <row r="26" spans="1:16">
      <c r="A26" s="127"/>
      <c r="B26" s="131" t="s">
        <v>61</v>
      </c>
      <c r="C26" s="129">
        <v>0</v>
      </c>
      <c r="D26" s="130">
        <f t="shared" si="0"/>
        <v>0</v>
      </c>
      <c r="E26" s="129">
        <v>0</v>
      </c>
      <c r="F26" s="130">
        <f t="shared" si="1"/>
        <v>0</v>
      </c>
      <c r="G26" s="129">
        <v>0</v>
      </c>
      <c r="H26" s="45">
        <f t="shared" si="2"/>
        <v>0</v>
      </c>
      <c r="I26" s="129">
        <v>0</v>
      </c>
      <c r="J26" s="517">
        <v>0</v>
      </c>
      <c r="K26" s="124">
        <f t="shared" si="4"/>
        <v>0</v>
      </c>
      <c r="L26" s="129">
        <v>0</v>
      </c>
      <c r="M26" s="45"/>
    </row>
    <row r="27" spans="1:16">
      <c r="A27" s="118"/>
      <c r="B27" s="132" t="s">
        <v>62</v>
      </c>
      <c r="C27" s="133">
        <v>339449096</v>
      </c>
      <c r="D27" s="134">
        <f t="shared" si="0"/>
        <v>17.814894267221455</v>
      </c>
      <c r="E27" s="133">
        <v>500000000</v>
      </c>
      <c r="F27" s="134">
        <f t="shared" si="1"/>
        <v>26.232948583420775</v>
      </c>
      <c r="G27" s="133">
        <f>G23+G26</f>
        <v>197000000</v>
      </c>
      <c r="H27" s="133">
        <f t="shared" si="2"/>
        <v>10.263410375180477</v>
      </c>
      <c r="I27" s="133">
        <f>I23+I26</f>
        <v>-303000000</v>
      </c>
      <c r="J27" s="133">
        <f>J23+J26</f>
        <v>193284800</v>
      </c>
      <c r="K27" s="136">
        <f t="shared" si="4"/>
        <v>10.156862935303687</v>
      </c>
      <c r="L27" s="133">
        <f>L23+L26</f>
        <v>3715200</v>
      </c>
      <c r="M27" s="133">
        <f>(J27/G27)*100</f>
        <v>98.114111675126907</v>
      </c>
    </row>
    <row r="28" spans="1:16">
      <c r="A28" s="118"/>
      <c r="B28" s="135" t="s">
        <v>63</v>
      </c>
      <c r="C28" s="133">
        <v>1905423018</v>
      </c>
      <c r="D28" s="134">
        <f t="shared" si="0"/>
        <v>100</v>
      </c>
      <c r="E28" s="133">
        <v>1906000000</v>
      </c>
      <c r="F28" s="134">
        <f t="shared" si="1"/>
        <v>100</v>
      </c>
      <c r="G28" s="133">
        <f>G20+G23</f>
        <v>1919439960</v>
      </c>
      <c r="H28" s="133">
        <f t="shared" si="2"/>
        <v>100</v>
      </c>
      <c r="I28" s="133">
        <f>I20+I23</f>
        <v>13439960</v>
      </c>
      <c r="J28" s="133">
        <f>J27+J20</f>
        <v>1902997030</v>
      </c>
      <c r="K28" s="136">
        <f t="shared" si="4"/>
        <v>100</v>
      </c>
      <c r="L28" s="133">
        <f>L27+L20</f>
        <v>16442930</v>
      </c>
      <c r="M28" s="133">
        <f>(J28/G28)*100</f>
        <v>99.143347521013368</v>
      </c>
    </row>
    <row r="29" spans="1:16" ht="18">
      <c r="A29" s="127"/>
      <c r="B29" s="131" t="s">
        <v>64</v>
      </c>
      <c r="C29" s="129">
        <v>8459630</v>
      </c>
      <c r="D29" s="130"/>
      <c r="E29" s="129"/>
      <c r="F29" s="130"/>
      <c r="G29" s="129"/>
      <c r="H29" s="130"/>
      <c r="I29" s="129"/>
      <c r="J29" s="517">
        <f>5519195+2397120</f>
        <v>7916315</v>
      </c>
      <c r="K29" s="129"/>
      <c r="L29" s="129"/>
      <c r="M29" s="45"/>
    </row>
    <row r="30" spans="1:16" ht="18">
      <c r="A30" s="127"/>
      <c r="B30" s="131" t="s">
        <v>65</v>
      </c>
      <c r="C30" s="129">
        <v>3282015</v>
      </c>
      <c r="D30" s="130"/>
      <c r="E30" s="129"/>
      <c r="F30" s="130"/>
      <c r="G30" s="129"/>
      <c r="H30" s="130"/>
      <c r="I30" s="129"/>
      <c r="J30" s="517">
        <v>1209600</v>
      </c>
      <c r="K30" s="129"/>
      <c r="L30" s="129"/>
      <c r="M30" s="45"/>
    </row>
    <row r="31" spans="1:16">
      <c r="A31" s="118"/>
      <c r="B31" s="132" t="s">
        <v>66</v>
      </c>
      <c r="C31" s="133">
        <v>1917164663</v>
      </c>
      <c r="D31" s="134"/>
      <c r="E31" s="133"/>
      <c r="F31" s="134"/>
      <c r="G31" s="133"/>
      <c r="H31" s="134"/>
      <c r="I31" s="133"/>
      <c r="J31" s="133">
        <f>J28+J29+J30</f>
        <v>1912122945</v>
      </c>
      <c r="K31" s="133"/>
      <c r="L31" s="133"/>
      <c r="M31" s="45"/>
    </row>
    <row r="32" spans="1:16" ht="20.25" customHeight="1">
      <c r="A32" s="690" t="s">
        <v>67</v>
      </c>
      <c r="B32" s="690"/>
      <c r="C32" s="549"/>
      <c r="D32" s="550"/>
      <c r="E32" s="549"/>
      <c r="F32" s="550"/>
      <c r="G32" s="549"/>
      <c r="H32" s="550"/>
      <c r="I32" s="551"/>
      <c r="J32" s="552"/>
      <c r="K32" s="551"/>
      <c r="L32" s="551"/>
      <c r="M32" s="556"/>
    </row>
    <row r="33" spans="1:15">
      <c r="A33" s="547" t="s">
        <v>23</v>
      </c>
      <c r="B33" s="547" t="s">
        <v>19</v>
      </c>
      <c r="C33" s="553"/>
      <c r="D33" s="554"/>
      <c r="E33" s="553"/>
      <c r="F33" s="554"/>
      <c r="G33" s="553"/>
      <c r="H33" s="554"/>
      <c r="I33" s="548"/>
      <c r="J33" s="555"/>
      <c r="K33" s="548"/>
      <c r="L33" s="548"/>
      <c r="M33" s="557"/>
    </row>
    <row r="34" spans="1:15">
      <c r="A34" s="121"/>
      <c r="B34" s="135" t="s">
        <v>68</v>
      </c>
      <c r="C34" s="133">
        <f>C20</f>
        <v>1565973922</v>
      </c>
      <c r="D34" s="134">
        <f>100*C34/C$28</f>
        <v>82.185105732778553</v>
      </c>
      <c r="E34" s="133">
        <f>E20</f>
        <v>1406000000</v>
      </c>
      <c r="F34" s="134">
        <f>100*E34/E$28</f>
        <v>73.767051416579221</v>
      </c>
      <c r="G34" s="133">
        <f>G20</f>
        <v>1722439960</v>
      </c>
      <c r="H34" s="134">
        <f>100*G34/G$28</f>
        <v>89.73658962481953</v>
      </c>
      <c r="I34" s="136">
        <f>I20</f>
        <v>316439960</v>
      </c>
      <c r="J34" s="133">
        <f>J20</f>
        <v>1709712230</v>
      </c>
      <c r="K34" s="136">
        <f>100*J34/J$28</f>
        <v>89.843137064696307</v>
      </c>
      <c r="L34" s="133">
        <f>L20</f>
        <v>12727730</v>
      </c>
      <c r="M34" s="133">
        <f>(J34/G34)*100</f>
        <v>99.261063938623437</v>
      </c>
    </row>
    <row r="35" spans="1:15">
      <c r="A35" s="121" t="s">
        <v>69</v>
      </c>
      <c r="B35" s="137" t="s">
        <v>70</v>
      </c>
      <c r="C35" s="45"/>
      <c r="D35" s="123"/>
      <c r="E35" s="45"/>
      <c r="F35" s="123"/>
      <c r="G35" s="45"/>
      <c r="H35" s="123"/>
      <c r="I35" s="45"/>
      <c r="J35" s="146"/>
      <c r="K35" s="45"/>
      <c r="L35" s="45"/>
      <c r="M35" s="45"/>
    </row>
    <row r="36" spans="1:15">
      <c r="A36" s="121" t="s">
        <v>268</v>
      </c>
      <c r="B36" s="137" t="s">
        <v>269</v>
      </c>
      <c r="C36" s="45">
        <v>1565973922</v>
      </c>
      <c r="D36" s="123">
        <f t="shared" ref="D36:D51" si="6">100*C36/C$28</f>
        <v>82.185105732778553</v>
      </c>
      <c r="E36" s="45">
        <v>1406000000</v>
      </c>
      <c r="F36" s="123">
        <f t="shared" ref="F36:F43" si="7">100*E36/E$28</f>
        <v>73.767051416579221</v>
      </c>
      <c r="G36" s="45">
        <f>G34</f>
        <v>1722439960</v>
      </c>
      <c r="H36" s="123">
        <f t="shared" ref="H36:H41" si="8">100*G36/G$28</f>
        <v>89.73658962481953</v>
      </c>
      <c r="I36" s="45">
        <f>G36-E36</f>
        <v>316439960</v>
      </c>
      <c r="J36" s="518">
        <f>J34</f>
        <v>1709712230</v>
      </c>
      <c r="K36" s="124">
        <f t="shared" ref="K36:K43" si="9">100*J36/J$28</f>
        <v>89.843137064696307</v>
      </c>
      <c r="L36" s="45">
        <f>L34</f>
        <v>12727730</v>
      </c>
      <c r="M36" s="45">
        <f>(J36/G36)*100</f>
        <v>99.261063938623437</v>
      </c>
    </row>
    <row r="37" spans="1:15">
      <c r="A37" s="121"/>
      <c r="B37" s="135" t="s">
        <v>71</v>
      </c>
      <c r="C37" s="133">
        <f>C27</f>
        <v>339449096</v>
      </c>
      <c r="D37" s="134">
        <f t="shared" si="6"/>
        <v>17.814894267221455</v>
      </c>
      <c r="E37" s="133">
        <f>E27</f>
        <v>500000000</v>
      </c>
      <c r="F37" s="134">
        <f t="shared" si="7"/>
        <v>26.232948583420775</v>
      </c>
      <c r="G37" s="133">
        <f>G27</f>
        <v>197000000</v>
      </c>
      <c r="H37" s="123">
        <f t="shared" si="8"/>
        <v>10.263410375180477</v>
      </c>
      <c r="I37" s="518">
        <v>0</v>
      </c>
      <c r="J37" s="133">
        <f>J27</f>
        <v>193284800</v>
      </c>
      <c r="K37" s="124">
        <f t="shared" si="9"/>
        <v>10.156862935303687</v>
      </c>
      <c r="L37" s="133">
        <f>L27</f>
        <v>3715200</v>
      </c>
      <c r="M37" s="133">
        <f>(J37/G37)*100</f>
        <v>98.114111675126907</v>
      </c>
    </row>
    <row r="38" spans="1:15">
      <c r="A38" s="121" t="s">
        <v>69</v>
      </c>
      <c r="B38" s="137" t="s">
        <v>70</v>
      </c>
      <c r="C38" s="45"/>
      <c r="D38" s="123">
        <f t="shared" si="6"/>
        <v>0</v>
      </c>
      <c r="E38" s="45"/>
      <c r="F38" s="123"/>
      <c r="G38" s="45"/>
      <c r="H38" s="123"/>
      <c r="I38" s="45"/>
      <c r="J38" s="146"/>
      <c r="K38" s="45"/>
      <c r="L38" s="45"/>
      <c r="M38" s="45"/>
    </row>
    <row r="39" spans="1:15">
      <c r="A39" s="121" t="s">
        <v>270</v>
      </c>
      <c r="B39" s="137" t="s">
        <v>271</v>
      </c>
      <c r="C39" s="45">
        <v>10550000</v>
      </c>
      <c r="D39" s="123">
        <f t="shared" si="6"/>
        <v>0.55368282530110591</v>
      </c>
      <c r="E39" s="45">
        <v>460000000</v>
      </c>
      <c r="F39" s="123">
        <f t="shared" si="7"/>
        <v>24.134312696747113</v>
      </c>
      <c r="G39" s="45">
        <f>197000000-G40</f>
        <v>137000000</v>
      </c>
      <c r="H39" s="123">
        <f t="shared" si="8"/>
        <v>7.1374985857854076</v>
      </c>
      <c r="I39" s="45">
        <v>0</v>
      </c>
      <c r="J39" s="519">
        <f>36170081+98094879+2735040</f>
        <v>137000000</v>
      </c>
      <c r="K39" s="124">
        <f t="shared" si="9"/>
        <v>7.1991704579801681</v>
      </c>
      <c r="L39" s="45">
        <f>G39-J39</f>
        <v>0</v>
      </c>
      <c r="M39" s="45">
        <f>(J39/G39)*100</f>
        <v>100</v>
      </c>
    </row>
    <row r="40" spans="1:15">
      <c r="A40" s="121" t="s">
        <v>272</v>
      </c>
      <c r="B40" s="137" t="s">
        <v>273</v>
      </c>
      <c r="C40" s="45">
        <v>328899096</v>
      </c>
      <c r="D40" s="123">
        <f t="shared" si="6"/>
        <v>17.261211441920349</v>
      </c>
      <c r="E40" s="45">
        <v>40000000</v>
      </c>
      <c r="F40" s="123">
        <f t="shared" si="7"/>
        <v>2.0986358866736623</v>
      </c>
      <c r="G40" s="138">
        <f>40000000+20000000</f>
        <v>60000000</v>
      </c>
      <c r="H40" s="123">
        <f t="shared" si="8"/>
        <v>3.1259117893950692</v>
      </c>
      <c r="I40" s="45">
        <v>0</v>
      </c>
      <c r="J40" s="518">
        <v>56284800</v>
      </c>
      <c r="K40" s="124">
        <f t="shared" si="9"/>
        <v>2.9576924773235196</v>
      </c>
      <c r="L40" s="45">
        <f>G40-J40</f>
        <v>3715200</v>
      </c>
      <c r="M40" s="45">
        <f>(J40/G40)*100</f>
        <v>93.808000000000007</v>
      </c>
    </row>
    <row r="41" spans="1:15">
      <c r="A41" s="121"/>
      <c r="B41" s="131" t="s">
        <v>60</v>
      </c>
      <c r="C41" s="517">
        <f>C39+C40</f>
        <v>339449096</v>
      </c>
      <c r="D41" s="558">
        <f t="shared" si="6"/>
        <v>17.814894267221455</v>
      </c>
      <c r="E41" s="517">
        <f>E39+E40</f>
        <v>500000000</v>
      </c>
      <c r="F41" s="558">
        <f t="shared" si="7"/>
        <v>26.232948583420775</v>
      </c>
      <c r="G41" s="517">
        <f>G39+G40</f>
        <v>197000000</v>
      </c>
      <c r="H41" s="558">
        <f t="shared" si="8"/>
        <v>10.263410375180477</v>
      </c>
      <c r="I41" s="517">
        <v>0</v>
      </c>
      <c r="J41" s="517">
        <f>J39+J40</f>
        <v>193284800</v>
      </c>
      <c r="K41" s="521">
        <f t="shared" si="9"/>
        <v>10.156862935303687</v>
      </c>
      <c r="L41" s="517">
        <f>L39+L40</f>
        <v>3715200</v>
      </c>
      <c r="M41" s="517">
        <f>(J41/G41)*100</f>
        <v>98.114111675126907</v>
      </c>
    </row>
    <row r="42" spans="1:15">
      <c r="A42" s="121" t="s">
        <v>69</v>
      </c>
      <c r="B42" s="137" t="s">
        <v>70</v>
      </c>
      <c r="C42" s="45"/>
      <c r="D42" s="123"/>
      <c r="E42" s="45"/>
      <c r="F42" s="123"/>
      <c r="G42" s="45"/>
      <c r="H42" s="123"/>
      <c r="I42" s="45"/>
      <c r="J42" s="146"/>
      <c r="K42" s="45"/>
      <c r="L42" s="45"/>
      <c r="M42" s="45"/>
    </row>
    <row r="43" spans="1:15">
      <c r="A43" s="121"/>
      <c r="B43" s="131" t="s">
        <v>61</v>
      </c>
      <c r="C43" s="129">
        <v>0</v>
      </c>
      <c r="D43" s="130">
        <f t="shared" si="6"/>
        <v>0</v>
      </c>
      <c r="E43" s="129">
        <v>0</v>
      </c>
      <c r="F43" s="130">
        <f t="shared" si="7"/>
        <v>0</v>
      </c>
      <c r="G43" s="129">
        <v>0</v>
      </c>
      <c r="H43" s="130">
        <f>100*G43/G$28</f>
        <v>0</v>
      </c>
      <c r="I43" s="129">
        <v>0</v>
      </c>
      <c r="J43" s="517">
        <v>0</v>
      </c>
      <c r="K43" s="129">
        <f t="shared" si="9"/>
        <v>0</v>
      </c>
      <c r="L43" s="129">
        <v>0</v>
      </c>
      <c r="M43" s="129">
        <v>0</v>
      </c>
    </row>
    <row r="44" spans="1:15">
      <c r="A44" s="121"/>
      <c r="B44" s="135" t="s">
        <v>73</v>
      </c>
      <c r="C44" s="133">
        <v>11741645</v>
      </c>
      <c r="D44" s="134">
        <f t="shared" si="6"/>
        <v>0.61622248125901458</v>
      </c>
      <c r="E44" s="133"/>
      <c r="F44" s="134"/>
      <c r="G44" s="133"/>
      <c r="H44" s="134"/>
      <c r="I44" s="133"/>
      <c r="J44" s="133">
        <f>J45+J48</f>
        <v>9125915</v>
      </c>
      <c r="K44" s="133"/>
      <c r="L44" s="133"/>
      <c r="M44" s="133"/>
    </row>
    <row r="45" spans="1:15">
      <c r="A45" s="121"/>
      <c r="B45" s="135" t="s">
        <v>74</v>
      </c>
      <c r="C45" s="133">
        <v>8459630</v>
      </c>
      <c r="D45" s="134">
        <f t="shared" si="6"/>
        <v>0.44397647766843551</v>
      </c>
      <c r="E45" s="133"/>
      <c r="F45" s="134"/>
      <c r="G45" s="133"/>
      <c r="H45" s="134"/>
      <c r="I45" s="133"/>
      <c r="J45" s="133">
        <f>J29</f>
        <v>7916315</v>
      </c>
      <c r="K45" s="133"/>
      <c r="L45" s="133"/>
      <c r="M45" s="133"/>
      <c r="O45" s="141"/>
    </row>
    <row r="46" spans="1:15">
      <c r="A46" s="121" t="s">
        <v>69</v>
      </c>
      <c r="B46" s="137" t="s">
        <v>70</v>
      </c>
      <c r="C46" s="45"/>
      <c r="D46" s="123"/>
      <c r="E46" s="45"/>
      <c r="F46" s="123"/>
      <c r="G46" s="45"/>
      <c r="H46" s="123"/>
      <c r="I46" s="45"/>
      <c r="J46" s="146"/>
      <c r="K46" s="45"/>
      <c r="L46" s="45"/>
      <c r="M46" s="45"/>
    </row>
    <row r="47" spans="1:15">
      <c r="A47" s="121" t="s">
        <v>268</v>
      </c>
      <c r="B47" s="137" t="s">
        <v>269</v>
      </c>
      <c r="C47" s="45">
        <v>8459630</v>
      </c>
      <c r="D47" s="123">
        <f t="shared" si="6"/>
        <v>0.44397647766843551</v>
      </c>
      <c r="E47" s="45"/>
      <c r="F47" s="123"/>
      <c r="G47" s="45"/>
      <c r="H47" s="123"/>
      <c r="I47" s="45"/>
      <c r="J47" s="518">
        <f>J29</f>
        <v>7916315</v>
      </c>
      <c r="K47" s="45"/>
      <c r="L47" s="45"/>
      <c r="M47" s="45"/>
    </row>
    <row r="48" spans="1:15" ht="18">
      <c r="A48" s="121"/>
      <c r="B48" s="135" t="s">
        <v>75</v>
      </c>
      <c r="C48" s="133">
        <v>3282015</v>
      </c>
      <c r="D48" s="134">
        <f t="shared" si="6"/>
        <v>0.17224600359057907</v>
      </c>
      <c r="E48" s="133"/>
      <c r="F48" s="134"/>
      <c r="G48" s="133"/>
      <c r="H48" s="134"/>
      <c r="I48" s="133"/>
      <c r="J48" s="133">
        <f>J30</f>
        <v>1209600</v>
      </c>
      <c r="K48" s="133"/>
      <c r="L48" s="133"/>
      <c r="M48" s="133"/>
    </row>
    <row r="49" spans="1:13">
      <c r="A49" s="121" t="s">
        <v>69</v>
      </c>
      <c r="B49" s="137" t="s">
        <v>70</v>
      </c>
      <c r="C49" s="45"/>
      <c r="D49" s="123">
        <f t="shared" si="6"/>
        <v>0</v>
      </c>
      <c r="E49" s="45"/>
      <c r="F49" s="123"/>
      <c r="G49" s="45"/>
      <c r="H49" s="123"/>
      <c r="I49" s="45"/>
      <c r="J49" s="146"/>
      <c r="K49" s="45"/>
      <c r="L49" s="45"/>
      <c r="M49" s="45"/>
    </row>
    <row r="50" spans="1:13">
      <c r="A50" s="121" t="s">
        <v>274</v>
      </c>
      <c r="B50" s="137" t="s">
        <v>275</v>
      </c>
      <c r="C50" s="45">
        <v>199315</v>
      </c>
      <c r="D50" s="123">
        <f t="shared" si="6"/>
        <v>1.0460406855439804E-2</v>
      </c>
      <c r="E50" s="45"/>
      <c r="F50" s="123"/>
      <c r="G50" s="45"/>
      <c r="H50" s="123"/>
      <c r="I50" s="45"/>
      <c r="J50" s="518">
        <v>1209600</v>
      </c>
      <c r="K50" s="45"/>
      <c r="L50" s="45"/>
      <c r="M50" s="45"/>
    </row>
    <row r="51" spans="1:13">
      <c r="A51" s="121" t="s">
        <v>237</v>
      </c>
      <c r="B51" s="137" t="s">
        <v>238</v>
      </c>
      <c r="C51" s="45">
        <v>3082700</v>
      </c>
      <c r="D51" s="123">
        <f t="shared" si="6"/>
        <v>0.16178559673513926</v>
      </c>
      <c r="E51" s="45"/>
      <c r="F51" s="123"/>
      <c r="G51" s="45"/>
      <c r="H51" s="123"/>
      <c r="I51" s="45"/>
      <c r="J51" s="518">
        <v>0</v>
      </c>
      <c r="K51" s="45"/>
      <c r="L51" s="45"/>
      <c r="M51" s="45"/>
    </row>
    <row r="52" spans="1:13">
      <c r="A52" s="121"/>
      <c r="B52" s="139" t="s">
        <v>66</v>
      </c>
      <c r="C52" s="140">
        <v>1917164663</v>
      </c>
      <c r="D52" s="140">
        <v>100</v>
      </c>
      <c r="E52" s="140">
        <v>1906000000</v>
      </c>
      <c r="F52" s="140">
        <v>100</v>
      </c>
      <c r="G52" s="140">
        <f>G28</f>
        <v>1919439960</v>
      </c>
      <c r="H52" s="140">
        <f t="shared" ref="H52:L52" si="10">H28</f>
        <v>100</v>
      </c>
      <c r="I52" s="140">
        <f t="shared" si="10"/>
        <v>13439960</v>
      </c>
      <c r="J52" s="140">
        <f>J28</f>
        <v>1902997030</v>
      </c>
      <c r="K52" s="140">
        <f t="shared" si="10"/>
        <v>100</v>
      </c>
      <c r="L52" s="140">
        <f t="shared" si="10"/>
        <v>16442930</v>
      </c>
      <c r="M52" s="140">
        <f>100*J52/G52</f>
        <v>99.143347521013368</v>
      </c>
    </row>
    <row r="53" spans="1:13" ht="20.25" customHeight="1">
      <c r="A53" s="691"/>
      <c r="B53" s="691"/>
      <c r="C53" s="691"/>
      <c r="D53" s="691"/>
      <c r="E53" s="691"/>
      <c r="F53" s="691"/>
      <c r="G53" s="691"/>
      <c r="H53" s="691"/>
      <c r="I53" s="691"/>
      <c r="J53" s="691"/>
      <c r="K53" s="691"/>
      <c r="L53" s="691"/>
      <c r="M53" s="691"/>
    </row>
  </sheetData>
  <mergeCells count="20">
    <mergeCell ref="A1:M1"/>
    <mergeCell ref="A2:M2"/>
    <mergeCell ref="A3:M3"/>
    <mergeCell ref="A4:A5"/>
    <mergeCell ref="B4:D5"/>
    <mergeCell ref="E4:F5"/>
    <mergeCell ref="G4:M5"/>
    <mergeCell ref="A11:B11"/>
    <mergeCell ref="A32:B32"/>
    <mergeCell ref="A53:M53"/>
    <mergeCell ref="B6:D6"/>
    <mergeCell ref="E6:F6"/>
    <mergeCell ref="G6:M6"/>
    <mergeCell ref="A7:B10"/>
    <mergeCell ref="C7:M7"/>
    <mergeCell ref="E8:F8"/>
    <mergeCell ref="G8:H8"/>
    <mergeCell ref="J8:K8"/>
    <mergeCell ref="L8:L9"/>
    <mergeCell ref="M8:M9"/>
  </mergeCells>
  <pageMargins left="0.7" right="0.7" top="0.75" bottom="0.75" header="0.3" footer="0.3"/>
  <pageSetup scale="63" fitToHeight="0" orientation="landscape" horizontalDpi="300" verticalDpi="300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P60"/>
  <sheetViews>
    <sheetView zoomScale="90" zoomScaleNormal="90" workbookViewId="0">
      <selection sqref="A1:M1"/>
    </sheetView>
  </sheetViews>
  <sheetFormatPr defaultRowHeight="11.25"/>
  <cols>
    <col min="1" max="1" width="11.42578125" style="46" customWidth="1"/>
    <col min="2" max="2" width="46.5703125" style="46" customWidth="1"/>
    <col min="3" max="3" width="14.140625" style="46" customWidth="1"/>
    <col min="4" max="4" width="11.42578125" style="46" customWidth="1"/>
    <col min="5" max="5" width="18.28515625" style="46" customWidth="1"/>
    <col min="6" max="6" width="10.85546875" style="46" customWidth="1"/>
    <col min="7" max="7" width="17.28515625" style="46" customWidth="1"/>
    <col min="8" max="9" width="13.42578125" style="46" customWidth="1"/>
    <col min="10" max="10" width="15" style="46" customWidth="1"/>
    <col min="11" max="11" width="12.42578125" style="46" customWidth="1"/>
    <col min="12" max="12" width="14.85546875" style="46" customWidth="1"/>
    <col min="13" max="13" width="10" style="357" customWidth="1"/>
    <col min="14" max="16384" width="9.140625" style="46"/>
  </cols>
  <sheetData>
    <row r="1" spans="1:16">
      <c r="A1" s="715" t="s">
        <v>50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</row>
    <row r="2" spans="1:16">
      <c r="A2" s="716" t="s">
        <v>92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</row>
    <row r="3" spans="1:16" ht="12" thickBot="1">
      <c r="A3" s="717" t="s">
        <v>0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717"/>
    </row>
    <row r="4" spans="1:16" ht="12.75" thickTop="1" thickBot="1">
      <c r="A4" s="704" t="s">
        <v>51</v>
      </c>
      <c r="B4" s="705" t="s">
        <v>93</v>
      </c>
      <c r="C4" s="705"/>
      <c r="D4" s="705"/>
      <c r="E4" s="706" t="s">
        <v>1</v>
      </c>
      <c r="F4" s="706"/>
      <c r="G4" s="707" t="s">
        <v>113</v>
      </c>
      <c r="H4" s="707"/>
      <c r="I4" s="707"/>
      <c r="J4" s="707"/>
      <c r="K4" s="707"/>
      <c r="L4" s="707"/>
      <c r="M4" s="707"/>
    </row>
    <row r="5" spans="1:16" ht="12" thickTop="1">
      <c r="A5" s="704"/>
      <c r="B5" s="705"/>
      <c r="C5" s="705"/>
      <c r="D5" s="705"/>
      <c r="E5" s="706"/>
      <c r="F5" s="706"/>
      <c r="G5" s="707"/>
      <c r="H5" s="707"/>
      <c r="I5" s="707"/>
      <c r="J5" s="707"/>
      <c r="K5" s="707"/>
      <c r="L5" s="707"/>
      <c r="M5" s="707"/>
    </row>
    <row r="6" spans="1:16">
      <c r="A6" s="358" t="s">
        <v>52</v>
      </c>
      <c r="B6" s="718" t="s">
        <v>87</v>
      </c>
      <c r="C6" s="718"/>
      <c r="D6" s="718"/>
      <c r="E6" s="719" t="s">
        <v>53</v>
      </c>
      <c r="F6" s="719"/>
      <c r="G6" s="720" t="s">
        <v>86</v>
      </c>
      <c r="H6" s="720"/>
      <c r="I6" s="720"/>
      <c r="J6" s="720"/>
      <c r="K6" s="720"/>
      <c r="L6" s="720"/>
      <c r="M6" s="720"/>
    </row>
    <row r="7" spans="1:16" ht="12" thickBot="1">
      <c r="A7" s="708" t="s">
        <v>2</v>
      </c>
      <c r="B7" s="708"/>
      <c r="C7" s="709" t="s">
        <v>54</v>
      </c>
      <c r="D7" s="709"/>
      <c r="E7" s="709"/>
      <c r="F7" s="709"/>
      <c r="G7" s="709"/>
      <c r="H7" s="709"/>
      <c r="I7" s="709"/>
      <c r="J7" s="709"/>
      <c r="K7" s="709"/>
      <c r="L7" s="709"/>
      <c r="M7" s="709"/>
    </row>
    <row r="8" spans="1:16" ht="22.5" customHeight="1" thickTop="1" thickBot="1">
      <c r="A8" s="708"/>
      <c r="B8" s="708"/>
      <c r="C8" s="713" t="s">
        <v>55</v>
      </c>
      <c r="D8" s="714"/>
      <c r="E8" s="710" t="s">
        <v>3</v>
      </c>
      <c r="F8" s="710"/>
      <c r="G8" s="710" t="s">
        <v>3</v>
      </c>
      <c r="H8" s="710"/>
      <c r="I8" s="359" t="s">
        <v>3</v>
      </c>
      <c r="J8" s="710" t="s">
        <v>3</v>
      </c>
      <c r="K8" s="710"/>
      <c r="L8" s="711" t="s">
        <v>56</v>
      </c>
      <c r="M8" s="712" t="s">
        <v>4</v>
      </c>
    </row>
    <row r="9" spans="1:16" ht="43.5" thickTop="1" thickBot="1">
      <c r="A9" s="708"/>
      <c r="B9" s="708"/>
      <c r="C9" s="360" t="s">
        <v>57</v>
      </c>
      <c r="D9" s="361" t="s">
        <v>5</v>
      </c>
      <c r="E9" s="362" t="s">
        <v>78</v>
      </c>
      <c r="F9" s="363" t="s">
        <v>5</v>
      </c>
      <c r="G9" s="362" t="s">
        <v>79</v>
      </c>
      <c r="H9" s="363" t="s">
        <v>5</v>
      </c>
      <c r="I9" s="364" t="s">
        <v>58</v>
      </c>
      <c r="J9" s="362" t="s">
        <v>241</v>
      </c>
      <c r="K9" s="363" t="s">
        <v>5</v>
      </c>
      <c r="L9" s="711"/>
      <c r="M9" s="712"/>
    </row>
    <row r="10" spans="1:16" ht="12.75" thickTop="1" thickBot="1">
      <c r="A10" s="708"/>
      <c r="B10" s="708"/>
      <c r="C10" s="365" t="s">
        <v>7</v>
      </c>
      <c r="D10" s="365" t="s">
        <v>8</v>
      </c>
      <c r="E10" s="365" t="s">
        <v>9</v>
      </c>
      <c r="F10" s="365" t="s">
        <v>10</v>
      </c>
      <c r="G10" s="365" t="s">
        <v>11</v>
      </c>
      <c r="H10" s="365" t="s">
        <v>12</v>
      </c>
      <c r="I10" s="365" t="s">
        <v>13</v>
      </c>
      <c r="J10" s="365" t="s">
        <v>14</v>
      </c>
      <c r="K10" s="365" t="s">
        <v>15</v>
      </c>
      <c r="L10" s="365" t="s">
        <v>16</v>
      </c>
      <c r="M10" s="366" t="s">
        <v>17</v>
      </c>
    </row>
    <row r="11" spans="1:16" ht="12" thickTop="1">
      <c r="A11" s="701" t="s">
        <v>22</v>
      </c>
      <c r="B11" s="701"/>
      <c r="C11" s="367"/>
      <c r="D11" s="368"/>
      <c r="E11" s="367"/>
      <c r="F11" s="368"/>
      <c r="G11" s="367"/>
      <c r="H11" s="368"/>
      <c r="I11" s="369"/>
      <c r="J11" s="367"/>
      <c r="K11" s="368"/>
      <c r="L11" s="367"/>
      <c r="M11" s="370"/>
    </row>
    <row r="12" spans="1:16">
      <c r="A12" s="371" t="s">
        <v>18</v>
      </c>
      <c r="B12" s="372" t="s">
        <v>19</v>
      </c>
      <c r="C12" s="367"/>
      <c r="D12" s="368"/>
      <c r="E12" s="367"/>
      <c r="F12" s="368"/>
      <c r="G12" s="373"/>
      <c r="H12" s="368"/>
      <c r="I12" s="374"/>
      <c r="J12" s="373"/>
      <c r="K12" s="368"/>
      <c r="L12" s="367"/>
      <c r="M12" s="370"/>
    </row>
    <row r="13" spans="1:16">
      <c r="A13" s="375" t="s">
        <v>24</v>
      </c>
      <c r="B13" s="376" t="s">
        <v>25</v>
      </c>
      <c r="C13" s="377">
        <v>418063966</v>
      </c>
      <c r="D13" s="377">
        <f>100*C13/C$31</f>
        <v>35.557063454682648</v>
      </c>
      <c r="E13" s="377">
        <v>549000000</v>
      </c>
      <c r="F13" s="377">
        <f>100*E13/E$31</f>
        <v>38.464223789287551</v>
      </c>
      <c r="G13" s="377">
        <v>503290000</v>
      </c>
      <c r="H13" s="343">
        <f>100*G13/G$31</f>
        <v>34.521978152383141</v>
      </c>
      <c r="I13" s="377">
        <f>G13-E13</f>
        <v>-45710000</v>
      </c>
      <c r="J13" s="377">
        <v>478323136</v>
      </c>
      <c r="K13" s="344">
        <f>100*J13/J$31</f>
        <v>35.536221959415649</v>
      </c>
      <c r="L13" s="345">
        <f>G13-J13</f>
        <v>24966864</v>
      </c>
      <c r="M13" s="346">
        <v>95.039268811222158</v>
      </c>
    </row>
    <row r="14" spans="1:16">
      <c r="A14" s="375" t="s">
        <v>26</v>
      </c>
      <c r="B14" s="376" t="s">
        <v>27</v>
      </c>
      <c r="C14" s="377">
        <v>99767190</v>
      </c>
      <c r="D14" s="377">
        <f t="shared" ref="D14:D31" si="0">100*C14/C$31</f>
        <v>8.4853720818535709</v>
      </c>
      <c r="E14" s="377">
        <v>100000000</v>
      </c>
      <c r="F14" s="377">
        <f t="shared" ref="F14:F31" si="1">100*E14/E$31</f>
        <v>7.0062338414002827</v>
      </c>
      <c r="G14" s="377">
        <v>119700000</v>
      </c>
      <c r="H14" s="343">
        <f t="shared" ref="H14:H31" si="2">100*G14/G$31</f>
        <v>8.2105362412133402</v>
      </c>
      <c r="I14" s="377">
        <f>G14-E14</f>
        <v>19700000</v>
      </c>
      <c r="J14" s="377">
        <v>117426725</v>
      </c>
      <c r="K14" s="523">
        <f t="shared" ref="K14:K31" si="3">100*J14/J$31</f>
        <v>8.7240232585514388</v>
      </c>
      <c r="L14" s="345">
        <f t="shared" ref="L14:L31" si="4">G14-J14</f>
        <v>2273275</v>
      </c>
      <c r="M14" s="346">
        <v>98.100856307435265</v>
      </c>
    </row>
    <row r="15" spans="1:16">
      <c r="A15" s="375" t="s">
        <v>28</v>
      </c>
      <c r="B15" s="376" t="s">
        <v>29</v>
      </c>
      <c r="C15" s="377">
        <v>100127602</v>
      </c>
      <c r="D15" s="377">
        <f t="shared" si="0"/>
        <v>8.5160257458764317</v>
      </c>
      <c r="E15" s="377">
        <v>81000000</v>
      </c>
      <c r="F15" s="377">
        <f t="shared" si="1"/>
        <v>5.6750494115342285</v>
      </c>
      <c r="G15" s="377">
        <v>107510000</v>
      </c>
      <c r="H15" s="343">
        <f t="shared" si="2"/>
        <v>7.3743922413771612</v>
      </c>
      <c r="I15" s="377">
        <f t="shared" ref="I15:I31" si="5">G15-E15</f>
        <v>26510000</v>
      </c>
      <c r="J15" s="377">
        <v>100983829</v>
      </c>
      <c r="K15" s="523">
        <f t="shared" si="3"/>
        <v>7.5024256440225274</v>
      </c>
      <c r="L15" s="345">
        <f t="shared" si="4"/>
        <v>6526171</v>
      </c>
      <c r="M15" s="346">
        <v>93.929707934145654</v>
      </c>
      <c r="N15" s="378"/>
      <c r="O15" s="378"/>
    </row>
    <row r="16" spans="1:16">
      <c r="A16" s="375" t="s">
        <v>30</v>
      </c>
      <c r="B16" s="376" t="s">
        <v>31</v>
      </c>
      <c r="C16" s="377"/>
      <c r="D16" s="377">
        <f t="shared" si="0"/>
        <v>0</v>
      </c>
      <c r="E16" s="377"/>
      <c r="F16" s="377">
        <f t="shared" si="1"/>
        <v>0</v>
      </c>
      <c r="G16" s="377"/>
      <c r="H16" s="343">
        <f t="shared" si="2"/>
        <v>0</v>
      </c>
      <c r="I16" s="379">
        <f t="shared" si="5"/>
        <v>0</v>
      </c>
      <c r="J16" s="377">
        <v>0</v>
      </c>
      <c r="K16" s="523">
        <f t="shared" si="3"/>
        <v>0</v>
      </c>
      <c r="L16" s="379">
        <f t="shared" si="4"/>
        <v>0</v>
      </c>
      <c r="M16" s="530">
        <v>0</v>
      </c>
      <c r="N16" s="378"/>
      <c r="O16" s="378"/>
      <c r="P16" s="46" t="s">
        <v>595</v>
      </c>
    </row>
    <row r="17" spans="1:16">
      <c r="A17" s="375" t="s">
        <v>32</v>
      </c>
      <c r="B17" s="376" t="s">
        <v>33</v>
      </c>
      <c r="C17" s="377"/>
      <c r="D17" s="377">
        <f t="shared" si="0"/>
        <v>0</v>
      </c>
      <c r="E17" s="377"/>
      <c r="F17" s="377">
        <f t="shared" si="1"/>
        <v>0</v>
      </c>
      <c r="G17" s="377"/>
      <c r="H17" s="343">
        <f t="shared" si="2"/>
        <v>0</v>
      </c>
      <c r="I17" s="379">
        <f t="shared" si="5"/>
        <v>0</v>
      </c>
      <c r="J17" s="377">
        <v>0</v>
      </c>
      <c r="K17" s="523">
        <f t="shared" si="3"/>
        <v>0</v>
      </c>
      <c r="L17" s="379">
        <f t="shared" si="4"/>
        <v>0</v>
      </c>
      <c r="M17" s="530">
        <v>0</v>
      </c>
      <c r="N17" s="378"/>
      <c r="O17" s="378"/>
      <c r="P17" s="46" t="s">
        <v>595</v>
      </c>
    </row>
    <row r="18" spans="1:16">
      <c r="A18" s="375" t="s">
        <v>34</v>
      </c>
      <c r="B18" s="376" t="s">
        <v>35</v>
      </c>
      <c r="C18" s="377"/>
      <c r="D18" s="377">
        <f t="shared" si="0"/>
        <v>0</v>
      </c>
      <c r="E18" s="377"/>
      <c r="F18" s="377">
        <f t="shared" si="1"/>
        <v>0</v>
      </c>
      <c r="G18" s="377"/>
      <c r="H18" s="343">
        <f t="shared" si="2"/>
        <v>0</v>
      </c>
      <c r="I18" s="379">
        <f t="shared" si="5"/>
        <v>0</v>
      </c>
      <c r="J18" s="377">
        <v>0</v>
      </c>
      <c r="K18" s="523">
        <f t="shared" si="3"/>
        <v>0</v>
      </c>
      <c r="L18" s="379">
        <f t="shared" si="4"/>
        <v>0</v>
      </c>
      <c r="M18" s="530">
        <v>0</v>
      </c>
      <c r="N18" s="378"/>
      <c r="O18" s="378"/>
    </row>
    <row r="19" spans="1:16">
      <c r="A19" s="375" t="s">
        <v>36</v>
      </c>
      <c r="B19" s="376" t="s">
        <v>37</v>
      </c>
      <c r="C19" s="377">
        <v>197765958</v>
      </c>
      <c r="D19" s="377">
        <f t="shared" si="0"/>
        <v>16.820336813678182</v>
      </c>
      <c r="E19" s="377">
        <v>140000000</v>
      </c>
      <c r="F19" s="377">
        <f t="shared" si="1"/>
        <v>9.8087273779603947</v>
      </c>
      <c r="G19" s="377">
        <v>259270855</v>
      </c>
      <c r="H19" s="343">
        <f t="shared" si="2"/>
        <v>17.784066426632155</v>
      </c>
      <c r="I19" s="377">
        <f t="shared" si="5"/>
        <v>119270855</v>
      </c>
      <c r="J19" s="377">
        <v>249232267</v>
      </c>
      <c r="K19" s="523">
        <f t="shared" si="3"/>
        <v>18.51629681479665</v>
      </c>
      <c r="L19" s="345">
        <f t="shared" si="4"/>
        <v>10038588</v>
      </c>
      <c r="M19" s="346">
        <v>96.128146374184638</v>
      </c>
      <c r="N19" s="378"/>
      <c r="O19" s="378"/>
    </row>
    <row r="20" spans="1:16">
      <c r="A20" s="380"/>
      <c r="B20" s="381" t="s">
        <v>59</v>
      </c>
      <c r="C20" s="382">
        <v>815724716</v>
      </c>
      <c r="D20" s="377">
        <f t="shared" si="0"/>
        <v>69.378798096090833</v>
      </c>
      <c r="E20" s="382">
        <v>870000000</v>
      </c>
      <c r="F20" s="382">
        <f t="shared" si="1"/>
        <v>60.954234420182459</v>
      </c>
      <c r="G20" s="382">
        <v>989770855</v>
      </c>
      <c r="H20" s="347">
        <f t="shared" si="2"/>
        <v>67.890973061605791</v>
      </c>
      <c r="I20" s="347">
        <f t="shared" si="5"/>
        <v>119770855</v>
      </c>
      <c r="J20" s="347">
        <v>945965957</v>
      </c>
      <c r="K20" s="524">
        <f t="shared" si="3"/>
        <v>70.278967676786266</v>
      </c>
      <c r="L20" s="347">
        <f t="shared" si="4"/>
        <v>43804898</v>
      </c>
      <c r="M20" s="346">
        <v>95.574238443301098</v>
      </c>
      <c r="N20" s="378"/>
      <c r="O20" s="378"/>
    </row>
    <row r="21" spans="1:16">
      <c r="A21" s="375" t="s">
        <v>38</v>
      </c>
      <c r="B21" s="376" t="s">
        <v>39</v>
      </c>
      <c r="C21" s="377"/>
      <c r="D21" s="377">
        <f t="shared" si="0"/>
        <v>0</v>
      </c>
      <c r="E21" s="377"/>
      <c r="F21" s="377">
        <f t="shared" si="1"/>
        <v>0</v>
      </c>
      <c r="G21" s="377"/>
      <c r="H21" s="377">
        <f t="shared" si="2"/>
        <v>0</v>
      </c>
      <c r="I21" s="377">
        <f t="shared" si="5"/>
        <v>0</v>
      </c>
      <c r="J21" s="377">
        <v>0</v>
      </c>
      <c r="K21" s="525">
        <f t="shared" si="3"/>
        <v>0</v>
      </c>
      <c r="L21" s="379">
        <f t="shared" si="4"/>
        <v>0</v>
      </c>
      <c r="M21" s="346"/>
      <c r="N21" s="378"/>
      <c r="O21" s="378"/>
    </row>
    <row r="22" spans="1:16">
      <c r="A22" s="375" t="s">
        <v>40</v>
      </c>
      <c r="B22" s="376" t="s">
        <v>41</v>
      </c>
      <c r="C22" s="345">
        <v>356148700</v>
      </c>
      <c r="D22" s="377">
        <f t="shared" si="0"/>
        <v>30.291062983416118</v>
      </c>
      <c r="E22" s="345">
        <v>557000000</v>
      </c>
      <c r="F22" s="345">
        <f t="shared" si="1"/>
        <v>39.024722496599573</v>
      </c>
      <c r="G22" s="345">
        <v>462031000</v>
      </c>
      <c r="H22" s="345">
        <f t="shared" si="2"/>
        <v>31.69191537229775</v>
      </c>
      <c r="I22" s="345">
        <f t="shared" si="5"/>
        <v>-94969000</v>
      </c>
      <c r="J22" s="345">
        <v>396904849</v>
      </c>
      <c r="K22" s="526">
        <f t="shared" si="3"/>
        <v>29.48738572167321</v>
      </c>
      <c r="L22" s="345">
        <f t="shared" si="4"/>
        <v>65126151</v>
      </c>
      <c r="M22" s="346">
        <v>85.904376329726801</v>
      </c>
      <c r="N22" s="378"/>
      <c r="O22" s="348"/>
    </row>
    <row r="23" spans="1:16">
      <c r="A23" s="380"/>
      <c r="B23" s="381" t="s">
        <v>60</v>
      </c>
      <c r="C23" s="382">
        <v>356148700</v>
      </c>
      <c r="D23" s="382">
        <f t="shared" si="0"/>
        <v>30.291062983416118</v>
      </c>
      <c r="E23" s="382">
        <v>557000000</v>
      </c>
      <c r="F23" s="382">
        <f t="shared" si="1"/>
        <v>39.024722496599573</v>
      </c>
      <c r="G23" s="382">
        <v>462031000</v>
      </c>
      <c r="H23" s="347">
        <f t="shared" si="2"/>
        <v>31.69191537229775</v>
      </c>
      <c r="I23" s="347">
        <f t="shared" si="5"/>
        <v>-94969000</v>
      </c>
      <c r="J23" s="347">
        <v>396904849</v>
      </c>
      <c r="K23" s="524">
        <f t="shared" si="3"/>
        <v>29.48738572167321</v>
      </c>
      <c r="L23" s="347">
        <f t="shared" si="4"/>
        <v>65126151</v>
      </c>
      <c r="M23" s="346">
        <v>85.904376329726801</v>
      </c>
      <c r="N23" s="378"/>
      <c r="O23" s="378"/>
      <c r="P23" s="46" t="s">
        <v>595</v>
      </c>
    </row>
    <row r="24" spans="1:16">
      <c r="A24" s="375" t="s">
        <v>38</v>
      </c>
      <c r="B24" s="376" t="s">
        <v>39</v>
      </c>
      <c r="C24" s="377">
        <v>0</v>
      </c>
      <c r="D24" s="377">
        <f t="shared" si="0"/>
        <v>0</v>
      </c>
      <c r="E24" s="377">
        <v>0</v>
      </c>
      <c r="F24" s="377">
        <f t="shared" si="1"/>
        <v>0</v>
      </c>
      <c r="G24" s="377">
        <v>0</v>
      </c>
      <c r="H24" s="377">
        <f t="shared" si="2"/>
        <v>0</v>
      </c>
      <c r="I24" s="379">
        <f t="shared" si="5"/>
        <v>0</v>
      </c>
      <c r="J24" s="379">
        <v>0</v>
      </c>
      <c r="K24" s="526">
        <f t="shared" si="3"/>
        <v>0</v>
      </c>
      <c r="L24" s="379">
        <f t="shared" si="4"/>
        <v>0</v>
      </c>
      <c r="M24" s="346"/>
      <c r="N24" s="378"/>
      <c r="O24" s="378"/>
    </row>
    <row r="25" spans="1:16">
      <c r="A25" s="375" t="s">
        <v>40</v>
      </c>
      <c r="B25" s="376" t="s">
        <v>41</v>
      </c>
      <c r="C25" s="377">
        <v>0</v>
      </c>
      <c r="D25" s="377">
        <f t="shared" si="0"/>
        <v>0</v>
      </c>
      <c r="E25" s="377">
        <v>0</v>
      </c>
      <c r="F25" s="377">
        <f t="shared" si="1"/>
        <v>0</v>
      </c>
      <c r="G25" s="377">
        <v>0</v>
      </c>
      <c r="H25" s="377">
        <f t="shared" si="2"/>
        <v>0</v>
      </c>
      <c r="I25" s="379">
        <f t="shared" si="5"/>
        <v>0</v>
      </c>
      <c r="J25" s="379">
        <v>0</v>
      </c>
      <c r="K25" s="526">
        <f t="shared" si="3"/>
        <v>0</v>
      </c>
      <c r="L25" s="379">
        <f t="shared" si="4"/>
        <v>0</v>
      </c>
      <c r="M25" s="346"/>
      <c r="N25" s="378"/>
      <c r="O25" s="378"/>
    </row>
    <row r="26" spans="1:16">
      <c r="A26" s="380"/>
      <c r="B26" s="381" t="s">
        <v>61</v>
      </c>
      <c r="C26" s="382">
        <v>0</v>
      </c>
      <c r="D26" s="382">
        <f t="shared" si="0"/>
        <v>0</v>
      </c>
      <c r="E26" s="382">
        <v>0</v>
      </c>
      <c r="F26" s="382">
        <f t="shared" si="1"/>
        <v>0</v>
      </c>
      <c r="G26" s="382">
        <v>0</v>
      </c>
      <c r="H26" s="377">
        <f t="shared" si="2"/>
        <v>0</v>
      </c>
      <c r="I26" s="379">
        <f t="shared" si="5"/>
        <v>0</v>
      </c>
      <c r="J26" s="379">
        <v>0</v>
      </c>
      <c r="K26" s="524">
        <f t="shared" si="3"/>
        <v>0</v>
      </c>
      <c r="L26" s="379">
        <f t="shared" si="4"/>
        <v>0</v>
      </c>
      <c r="M26" s="346"/>
      <c r="N26" s="378"/>
      <c r="O26" s="378"/>
    </row>
    <row r="27" spans="1:16">
      <c r="A27" s="383"/>
      <c r="B27" s="384" t="s">
        <v>62</v>
      </c>
      <c r="C27" s="385">
        <v>356148700</v>
      </c>
      <c r="D27" s="385">
        <f t="shared" si="0"/>
        <v>30.291062983416118</v>
      </c>
      <c r="E27" s="385">
        <v>557000000</v>
      </c>
      <c r="F27" s="385">
        <f t="shared" si="1"/>
        <v>39.024722496599573</v>
      </c>
      <c r="G27" s="385">
        <v>462031000</v>
      </c>
      <c r="H27" s="349">
        <f t="shared" si="2"/>
        <v>31.69191537229775</v>
      </c>
      <c r="I27" s="349">
        <f t="shared" si="5"/>
        <v>-94969000</v>
      </c>
      <c r="J27" s="349">
        <v>396904849</v>
      </c>
      <c r="K27" s="527">
        <f t="shared" si="3"/>
        <v>29.48738572167321</v>
      </c>
      <c r="L27" s="349">
        <f t="shared" si="4"/>
        <v>65126151</v>
      </c>
      <c r="M27" s="346">
        <v>85.904376329726801</v>
      </c>
      <c r="N27" s="378"/>
      <c r="O27" s="378"/>
    </row>
    <row r="28" spans="1:16">
      <c r="A28" s="383"/>
      <c r="B28" s="386" t="s">
        <v>63</v>
      </c>
      <c r="C28" s="387">
        <v>1171873416</v>
      </c>
      <c r="D28" s="387">
        <f t="shared" si="0"/>
        <v>99.669861079506958</v>
      </c>
      <c r="E28" s="387">
        <v>1427000000</v>
      </c>
      <c r="F28" s="387">
        <f t="shared" si="1"/>
        <v>99.978956916782025</v>
      </c>
      <c r="G28" s="387">
        <v>1451801855</v>
      </c>
      <c r="H28" s="387">
        <f t="shared" si="2"/>
        <v>99.582888433903548</v>
      </c>
      <c r="I28" s="387">
        <f t="shared" si="5"/>
        <v>24801855</v>
      </c>
      <c r="J28" s="387">
        <v>1342870806</v>
      </c>
      <c r="K28" s="528">
        <f t="shared" si="3"/>
        <v>99.766353398459472</v>
      </c>
      <c r="L28" s="387">
        <f t="shared" si="4"/>
        <v>108931049</v>
      </c>
      <c r="M28" s="346">
        <v>92.496837731344542</v>
      </c>
      <c r="N28" s="378"/>
      <c r="O28" s="378"/>
    </row>
    <row r="29" spans="1:16">
      <c r="A29" s="380"/>
      <c r="B29" s="381" t="s">
        <v>64</v>
      </c>
      <c r="C29" s="382">
        <v>3881625</v>
      </c>
      <c r="D29" s="382">
        <f t="shared" si="0"/>
        <v>0.33013892049304849</v>
      </c>
      <c r="E29" s="382">
        <v>300348</v>
      </c>
      <c r="F29" s="382">
        <f t="shared" si="1"/>
        <v>2.1043083217968921E-2</v>
      </c>
      <c r="G29" s="382">
        <v>6080998</v>
      </c>
      <c r="H29" s="382">
        <f t="shared" si="2"/>
        <v>0.41711156609645644</v>
      </c>
      <c r="I29" s="382">
        <f t="shared" si="5"/>
        <v>5780650</v>
      </c>
      <c r="J29" s="382">
        <v>3144920</v>
      </c>
      <c r="K29" s="524">
        <f t="shared" si="3"/>
        <v>0.23364660154052316</v>
      </c>
      <c r="L29" s="382">
        <f t="shared" si="4"/>
        <v>2936078</v>
      </c>
      <c r="M29" s="346">
        <v>51.717168793674986</v>
      </c>
      <c r="N29" s="378"/>
      <c r="O29" s="378"/>
    </row>
    <row r="30" spans="1:16">
      <c r="A30" s="380"/>
      <c r="B30" s="381" t="s">
        <v>65</v>
      </c>
      <c r="C30" s="382">
        <v>0</v>
      </c>
      <c r="D30" s="382">
        <f t="shared" si="0"/>
        <v>0</v>
      </c>
      <c r="E30" s="382"/>
      <c r="F30" s="382">
        <f t="shared" si="1"/>
        <v>0</v>
      </c>
      <c r="G30" s="382"/>
      <c r="H30" s="382">
        <f t="shared" si="2"/>
        <v>0</v>
      </c>
      <c r="I30" s="382">
        <f t="shared" si="5"/>
        <v>0</v>
      </c>
      <c r="J30" s="382">
        <v>0</v>
      </c>
      <c r="K30" s="529">
        <f t="shared" si="3"/>
        <v>0</v>
      </c>
      <c r="L30" s="382">
        <f t="shared" si="4"/>
        <v>0</v>
      </c>
      <c r="M30" s="346"/>
      <c r="N30" s="378"/>
      <c r="O30" s="378"/>
    </row>
    <row r="31" spans="1:16" ht="12" thickBot="1">
      <c r="A31" s="383"/>
      <c r="B31" s="386" t="s">
        <v>66</v>
      </c>
      <c r="C31" s="387">
        <v>1175755041</v>
      </c>
      <c r="D31" s="387">
        <f t="shared" si="0"/>
        <v>100</v>
      </c>
      <c r="E31" s="387">
        <v>1427300348</v>
      </c>
      <c r="F31" s="387">
        <f t="shared" si="1"/>
        <v>100</v>
      </c>
      <c r="G31" s="387">
        <v>1457882853</v>
      </c>
      <c r="H31" s="387">
        <f t="shared" si="2"/>
        <v>100</v>
      </c>
      <c r="I31" s="387">
        <f t="shared" si="5"/>
        <v>30582505</v>
      </c>
      <c r="J31" s="387">
        <v>1346015726</v>
      </c>
      <c r="K31" s="528">
        <f t="shared" si="3"/>
        <v>100</v>
      </c>
      <c r="L31" s="387">
        <f t="shared" si="4"/>
        <v>111867127</v>
      </c>
      <c r="M31" s="346">
        <v>92.326741015589675</v>
      </c>
    </row>
    <row r="32" spans="1:16" ht="12" thickTop="1">
      <c r="A32" s="702" t="s">
        <v>67</v>
      </c>
      <c r="B32" s="702"/>
      <c r="C32" s="388"/>
      <c r="D32" s="389"/>
      <c r="E32" s="390"/>
      <c r="F32" s="389"/>
      <c r="G32" s="390"/>
      <c r="H32" s="389"/>
      <c r="I32" s="391"/>
      <c r="J32" s="388"/>
      <c r="K32" s="389"/>
      <c r="L32" s="390"/>
      <c r="M32" s="350"/>
    </row>
    <row r="33" spans="1:13">
      <c r="A33" s="371" t="s">
        <v>23</v>
      </c>
      <c r="B33" s="372" t="s">
        <v>19</v>
      </c>
      <c r="C33" s="373"/>
      <c r="D33" s="368"/>
      <c r="E33" s="367"/>
      <c r="F33" s="368"/>
      <c r="G33" s="367"/>
      <c r="H33" s="368"/>
      <c r="I33" s="374"/>
      <c r="J33" s="373"/>
      <c r="K33" s="368"/>
      <c r="L33" s="367"/>
      <c r="M33" s="351"/>
    </row>
    <row r="34" spans="1:13">
      <c r="A34" s="375"/>
      <c r="B34" s="392" t="s">
        <v>68</v>
      </c>
      <c r="C34" s="387">
        <v>815724716</v>
      </c>
      <c r="D34" s="387">
        <f>100*C34/C$34</f>
        <v>100</v>
      </c>
      <c r="E34" s="387">
        <v>870000000</v>
      </c>
      <c r="F34" s="387">
        <f>100*E34/E$34</f>
        <v>100</v>
      </c>
      <c r="G34" s="387">
        <v>989770855</v>
      </c>
      <c r="H34" s="387">
        <f>100*G34/G$34</f>
        <v>100</v>
      </c>
      <c r="I34" s="387">
        <f t="shared" ref="I34:I58" si="6">G34-E34</f>
        <v>119770855</v>
      </c>
      <c r="J34" s="387">
        <v>945965957</v>
      </c>
      <c r="K34" s="387">
        <f>100*J34/J$34</f>
        <v>100</v>
      </c>
      <c r="L34" s="387">
        <f t="shared" ref="L34:L59" si="7">G34-J34</f>
        <v>43804898</v>
      </c>
      <c r="M34" s="346">
        <f>100*J34/G34</f>
        <v>95.574238443301098</v>
      </c>
    </row>
    <row r="35" spans="1:13">
      <c r="A35" s="375" t="s">
        <v>69</v>
      </c>
      <c r="B35" s="393" t="s">
        <v>70</v>
      </c>
      <c r="C35" s="377"/>
      <c r="D35" s="377"/>
      <c r="E35" s="377"/>
      <c r="F35" s="377"/>
      <c r="G35" s="377"/>
      <c r="H35" s="377"/>
      <c r="I35" s="377">
        <f t="shared" si="6"/>
        <v>0</v>
      </c>
      <c r="J35" s="377"/>
      <c r="K35" s="377"/>
      <c r="L35" s="377">
        <f t="shared" si="7"/>
        <v>0</v>
      </c>
      <c r="M35" s="394"/>
    </row>
    <row r="36" spans="1:13">
      <c r="A36" s="375" t="s">
        <v>242</v>
      </c>
      <c r="B36" s="393" t="s">
        <v>243</v>
      </c>
      <c r="C36" s="377">
        <v>815724716</v>
      </c>
      <c r="D36" s="377">
        <f t="shared" ref="D36" si="8">100*C36/C$37</f>
        <v>229.04048674051035</v>
      </c>
      <c r="E36" s="377">
        <v>870000000</v>
      </c>
      <c r="F36" s="377">
        <f>100*E36/E$34</f>
        <v>100</v>
      </c>
      <c r="G36" s="377">
        <v>989770855</v>
      </c>
      <c r="H36" s="377">
        <f>100*G36/G$34</f>
        <v>100</v>
      </c>
      <c r="I36" s="377">
        <f t="shared" si="6"/>
        <v>119770855</v>
      </c>
      <c r="J36" s="377">
        <v>945965957</v>
      </c>
      <c r="K36" s="377">
        <f>100*J36/J$34</f>
        <v>100</v>
      </c>
      <c r="L36" s="377">
        <f t="shared" si="7"/>
        <v>43804898</v>
      </c>
      <c r="M36" s="352">
        <f t="shared" ref="M36:M59" si="9">100*J36/G36</f>
        <v>95.574238443301098</v>
      </c>
    </row>
    <row r="37" spans="1:13">
      <c r="A37" s="375"/>
      <c r="B37" s="392" t="s">
        <v>71</v>
      </c>
      <c r="C37" s="353">
        <v>356148700</v>
      </c>
      <c r="D37" s="353">
        <f>100*C37/C$37</f>
        <v>100</v>
      </c>
      <c r="E37" s="353">
        <v>557000000</v>
      </c>
      <c r="F37" s="353">
        <f>100*E37/E$37</f>
        <v>100</v>
      </c>
      <c r="G37" s="353">
        <v>462031000</v>
      </c>
      <c r="H37" s="353">
        <f>100*G37/G$37</f>
        <v>100</v>
      </c>
      <c r="I37" s="353">
        <f t="shared" si="6"/>
        <v>-94969000</v>
      </c>
      <c r="J37" s="353">
        <v>396904849</v>
      </c>
      <c r="K37" s="353">
        <f>100*J37/J$37</f>
        <v>100</v>
      </c>
      <c r="L37" s="353">
        <f t="shared" si="7"/>
        <v>65126151</v>
      </c>
      <c r="M37" s="346">
        <f t="shared" si="9"/>
        <v>85.904376329726787</v>
      </c>
    </row>
    <row r="38" spans="1:13">
      <c r="A38" s="375" t="s">
        <v>69</v>
      </c>
      <c r="B38" s="393" t="s">
        <v>70</v>
      </c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52"/>
    </row>
    <row r="39" spans="1:13">
      <c r="A39" s="375" t="s">
        <v>244</v>
      </c>
      <c r="B39" s="393" t="s">
        <v>245</v>
      </c>
      <c r="C39" s="345">
        <v>3731311</v>
      </c>
      <c r="D39" s="345">
        <f t="shared" ref="D39:D54" si="10">100*C39/C$37</f>
        <v>1.0476834535686919</v>
      </c>
      <c r="E39" s="345"/>
      <c r="F39" s="345">
        <f t="shared" ref="F39:F54" si="11">100*E39/E$37</f>
        <v>0</v>
      </c>
      <c r="G39" s="345"/>
      <c r="H39" s="345">
        <f t="shared" ref="H39:H54" si="12">100*G39/G$37</f>
        <v>0</v>
      </c>
      <c r="I39" s="345">
        <f t="shared" si="6"/>
        <v>0</v>
      </c>
      <c r="J39" s="345"/>
      <c r="K39" s="345">
        <f t="shared" ref="K39:K54" si="13">100*J39/J$37</f>
        <v>0</v>
      </c>
      <c r="L39" s="345">
        <f t="shared" si="7"/>
        <v>0</v>
      </c>
      <c r="M39" s="352">
        <v>0</v>
      </c>
    </row>
    <row r="40" spans="1:13" ht="22.5">
      <c r="A40" s="375" t="s">
        <v>246</v>
      </c>
      <c r="B40" s="393" t="s">
        <v>247</v>
      </c>
      <c r="C40" s="345">
        <v>12686630</v>
      </c>
      <c r="D40" s="345">
        <f t="shared" si="10"/>
        <v>3.5621722050368287</v>
      </c>
      <c r="E40" s="345"/>
      <c r="F40" s="345">
        <f t="shared" si="11"/>
        <v>0</v>
      </c>
      <c r="G40" s="345"/>
      <c r="H40" s="345">
        <f t="shared" si="12"/>
        <v>0</v>
      </c>
      <c r="I40" s="345">
        <f t="shared" si="6"/>
        <v>0</v>
      </c>
      <c r="J40" s="345"/>
      <c r="K40" s="345">
        <f t="shared" si="13"/>
        <v>0</v>
      </c>
      <c r="L40" s="345">
        <f t="shared" si="7"/>
        <v>0</v>
      </c>
      <c r="M40" s="352">
        <v>0</v>
      </c>
    </row>
    <row r="41" spans="1:13">
      <c r="A41" s="375" t="s">
        <v>248</v>
      </c>
      <c r="B41" s="393" t="s">
        <v>249</v>
      </c>
      <c r="C41" s="345">
        <v>265234605</v>
      </c>
      <c r="D41" s="345">
        <f t="shared" si="10"/>
        <v>74.472995408940136</v>
      </c>
      <c r="E41" s="345">
        <v>160178000</v>
      </c>
      <c r="F41" s="345">
        <f t="shared" si="11"/>
        <v>28.757271095152603</v>
      </c>
      <c r="G41" s="345">
        <v>180719902</v>
      </c>
      <c r="H41" s="345">
        <f t="shared" si="12"/>
        <v>39.114237356367866</v>
      </c>
      <c r="I41" s="345">
        <f t="shared" si="6"/>
        <v>20541902</v>
      </c>
      <c r="J41" s="345">
        <v>159102021</v>
      </c>
      <c r="K41" s="345">
        <f t="shared" si="13"/>
        <v>40.08568335732275</v>
      </c>
      <c r="L41" s="345">
        <f t="shared" si="7"/>
        <v>21617881</v>
      </c>
      <c r="M41" s="352">
        <f t="shared" si="9"/>
        <v>88.037907966550364</v>
      </c>
    </row>
    <row r="42" spans="1:13">
      <c r="A42" s="375" t="s">
        <v>250</v>
      </c>
      <c r="B42" s="393" t="s">
        <v>251</v>
      </c>
      <c r="C42" s="345">
        <v>7999900</v>
      </c>
      <c r="D42" s="345">
        <f t="shared" si="10"/>
        <v>2.2462246808706587</v>
      </c>
      <c r="E42" s="345">
        <v>45000000</v>
      </c>
      <c r="F42" s="345">
        <f t="shared" si="11"/>
        <v>8.0789946140035909</v>
      </c>
      <c r="G42" s="345">
        <v>82612654</v>
      </c>
      <c r="H42" s="345">
        <f t="shared" si="12"/>
        <v>17.880327077620333</v>
      </c>
      <c r="I42" s="345">
        <f t="shared" si="6"/>
        <v>37612654</v>
      </c>
      <c r="J42" s="345">
        <v>82612654</v>
      </c>
      <c r="K42" s="345">
        <f t="shared" si="13"/>
        <v>20.814221395415604</v>
      </c>
      <c r="L42" s="345">
        <f t="shared" si="7"/>
        <v>0</v>
      </c>
      <c r="M42" s="352">
        <f t="shared" si="9"/>
        <v>100</v>
      </c>
    </row>
    <row r="43" spans="1:13" ht="22.5">
      <c r="A43" s="375" t="s">
        <v>252</v>
      </c>
      <c r="B43" s="393" t="s">
        <v>253</v>
      </c>
      <c r="C43" s="345">
        <v>0</v>
      </c>
      <c r="D43" s="345">
        <f t="shared" si="10"/>
        <v>0</v>
      </c>
      <c r="E43" s="345">
        <v>132837000</v>
      </c>
      <c r="F43" s="345">
        <f t="shared" si="11"/>
        <v>23.848653500897665</v>
      </c>
      <c r="G43" s="345">
        <v>122494635</v>
      </c>
      <c r="H43" s="345">
        <f t="shared" si="12"/>
        <v>26.512211301839056</v>
      </c>
      <c r="I43" s="345">
        <f t="shared" si="6"/>
        <v>-10342365</v>
      </c>
      <c r="J43" s="345">
        <v>100494494</v>
      </c>
      <c r="K43" s="345">
        <f t="shared" si="13"/>
        <v>25.319543022262245</v>
      </c>
      <c r="L43" s="345">
        <f t="shared" si="7"/>
        <v>22000141</v>
      </c>
      <c r="M43" s="352">
        <f t="shared" si="9"/>
        <v>82.039914646057767</v>
      </c>
    </row>
    <row r="44" spans="1:13" ht="22.5">
      <c r="A44" s="375" t="s">
        <v>254</v>
      </c>
      <c r="B44" s="393" t="s">
        <v>255</v>
      </c>
      <c r="C44" s="345">
        <v>57773142</v>
      </c>
      <c r="D44" s="345">
        <f t="shared" si="10"/>
        <v>16.221634951917554</v>
      </c>
      <c r="E44" s="345">
        <v>20000000</v>
      </c>
      <c r="F44" s="345">
        <f t="shared" si="11"/>
        <v>3.5906642728904847</v>
      </c>
      <c r="G44" s="345">
        <v>20000000</v>
      </c>
      <c r="H44" s="345">
        <f t="shared" si="12"/>
        <v>4.3287138741772742</v>
      </c>
      <c r="I44" s="345">
        <f t="shared" si="6"/>
        <v>0</v>
      </c>
      <c r="J44" s="345">
        <v>0</v>
      </c>
      <c r="K44" s="345">
        <f t="shared" si="13"/>
        <v>0</v>
      </c>
      <c r="L44" s="345">
        <f t="shared" si="7"/>
        <v>20000000</v>
      </c>
      <c r="M44" s="352">
        <f t="shared" si="9"/>
        <v>0</v>
      </c>
    </row>
    <row r="45" spans="1:13">
      <c r="A45" s="375" t="s">
        <v>256</v>
      </c>
      <c r="B45" s="393" t="s">
        <v>257</v>
      </c>
      <c r="C45" s="345">
        <v>280752</v>
      </c>
      <c r="D45" s="345">
        <f t="shared" si="10"/>
        <v>7.8829994325403968E-2</v>
      </c>
      <c r="E45" s="345">
        <v>1200000</v>
      </c>
      <c r="F45" s="345">
        <f t="shared" si="11"/>
        <v>0.21543985637342908</v>
      </c>
      <c r="G45" s="345">
        <v>1060000</v>
      </c>
      <c r="H45" s="345">
        <f t="shared" si="12"/>
        <v>0.22942183533139551</v>
      </c>
      <c r="I45" s="345">
        <f t="shared" si="6"/>
        <v>-140000</v>
      </c>
      <c r="J45" s="345">
        <v>0</v>
      </c>
      <c r="K45" s="345">
        <f t="shared" si="13"/>
        <v>0</v>
      </c>
      <c r="L45" s="345">
        <f t="shared" si="7"/>
        <v>1060000</v>
      </c>
      <c r="M45" s="352">
        <f t="shared" si="9"/>
        <v>0</v>
      </c>
    </row>
    <row r="46" spans="1:13" ht="22.5">
      <c r="A46" s="375" t="s">
        <v>258</v>
      </c>
      <c r="B46" s="393" t="s">
        <v>259</v>
      </c>
      <c r="C46" s="345">
        <v>8442360</v>
      </c>
      <c r="D46" s="345">
        <f t="shared" si="10"/>
        <v>2.3704593053407188</v>
      </c>
      <c r="E46" s="345"/>
      <c r="F46" s="345">
        <f t="shared" si="11"/>
        <v>0</v>
      </c>
      <c r="G46" s="345"/>
      <c r="H46" s="345">
        <f t="shared" si="12"/>
        <v>0</v>
      </c>
      <c r="I46" s="345">
        <f t="shared" si="6"/>
        <v>0</v>
      </c>
      <c r="J46" s="345"/>
      <c r="K46" s="345">
        <f t="shared" si="13"/>
        <v>0</v>
      </c>
      <c r="L46" s="345">
        <f t="shared" si="7"/>
        <v>0</v>
      </c>
      <c r="M46" s="352">
        <v>0</v>
      </c>
    </row>
    <row r="47" spans="1:13">
      <c r="A47" s="375" t="s">
        <v>260</v>
      </c>
      <c r="B47" s="393" t="s">
        <v>261</v>
      </c>
      <c r="C47" s="345">
        <v>0</v>
      </c>
      <c r="D47" s="345">
        <f t="shared" si="10"/>
        <v>0</v>
      </c>
      <c r="E47" s="345">
        <v>30000000</v>
      </c>
      <c r="F47" s="345">
        <f t="shared" si="11"/>
        <v>5.3859964093357275</v>
      </c>
      <c r="G47" s="345">
        <v>17390000</v>
      </c>
      <c r="H47" s="345">
        <f t="shared" si="12"/>
        <v>3.7638167135971394</v>
      </c>
      <c r="I47" s="345">
        <f t="shared" si="6"/>
        <v>-12610000</v>
      </c>
      <c r="J47" s="345">
        <v>16941973</v>
      </c>
      <c r="K47" s="345">
        <f t="shared" si="13"/>
        <v>4.2685225546337433</v>
      </c>
      <c r="L47" s="345">
        <f t="shared" si="7"/>
        <v>448027</v>
      </c>
      <c r="M47" s="352">
        <f t="shared" si="9"/>
        <v>97.423651523864294</v>
      </c>
    </row>
    <row r="48" spans="1:13">
      <c r="A48" s="375" t="s">
        <v>262</v>
      </c>
      <c r="B48" s="393" t="s">
        <v>263</v>
      </c>
      <c r="C48" s="345">
        <v>0</v>
      </c>
      <c r="D48" s="345">
        <f t="shared" si="10"/>
        <v>0</v>
      </c>
      <c r="E48" s="345">
        <v>42785000</v>
      </c>
      <c r="F48" s="345">
        <f t="shared" si="11"/>
        <v>7.6813285457809695</v>
      </c>
      <c r="G48" s="345">
        <v>0</v>
      </c>
      <c r="H48" s="345">
        <f t="shared" si="12"/>
        <v>0</v>
      </c>
      <c r="I48" s="345">
        <f t="shared" si="6"/>
        <v>-42785000</v>
      </c>
      <c r="J48" s="345"/>
      <c r="K48" s="345">
        <f t="shared" si="13"/>
        <v>0</v>
      </c>
      <c r="L48" s="345">
        <f t="shared" si="7"/>
        <v>0</v>
      </c>
      <c r="M48" s="352">
        <v>0</v>
      </c>
    </row>
    <row r="49" spans="1:13">
      <c r="A49" s="375" t="s">
        <v>264</v>
      </c>
      <c r="B49" s="393" t="s">
        <v>265</v>
      </c>
      <c r="C49" s="345">
        <v>0</v>
      </c>
      <c r="D49" s="345">
        <f t="shared" si="10"/>
        <v>0</v>
      </c>
      <c r="E49" s="345">
        <v>80000000</v>
      </c>
      <c r="F49" s="345">
        <f t="shared" si="11"/>
        <v>14.362657091561939</v>
      </c>
      <c r="G49" s="345">
        <v>0</v>
      </c>
      <c r="H49" s="345">
        <f t="shared" si="12"/>
        <v>0</v>
      </c>
      <c r="I49" s="345">
        <f t="shared" si="6"/>
        <v>-80000000</v>
      </c>
      <c r="J49" s="345">
        <v>0</v>
      </c>
      <c r="K49" s="345">
        <f t="shared" si="13"/>
        <v>0</v>
      </c>
      <c r="L49" s="345">
        <f t="shared" si="7"/>
        <v>0</v>
      </c>
      <c r="M49" s="352">
        <v>0</v>
      </c>
    </row>
    <row r="50" spans="1:13">
      <c r="A50" s="375" t="s">
        <v>266</v>
      </c>
      <c r="B50" s="393" t="s">
        <v>267</v>
      </c>
      <c r="C50" s="345">
        <v>0</v>
      </c>
      <c r="D50" s="345">
        <f t="shared" si="10"/>
        <v>0</v>
      </c>
      <c r="E50" s="345">
        <v>0</v>
      </c>
      <c r="F50" s="345">
        <f t="shared" si="11"/>
        <v>0</v>
      </c>
      <c r="G50" s="345">
        <v>37753809</v>
      </c>
      <c r="H50" s="345">
        <f t="shared" si="12"/>
        <v>8.1712718410669414</v>
      </c>
      <c r="I50" s="345">
        <f t="shared" si="6"/>
        <v>37753809</v>
      </c>
      <c r="J50" s="345">
        <v>37753707</v>
      </c>
      <c r="K50" s="345">
        <f t="shared" si="13"/>
        <v>9.5120296703656546</v>
      </c>
      <c r="L50" s="345">
        <f t="shared" si="7"/>
        <v>102</v>
      </c>
      <c r="M50" s="352">
        <f t="shared" si="9"/>
        <v>99.999729828584975</v>
      </c>
    </row>
    <row r="51" spans="1:13">
      <c r="A51" s="375" t="s">
        <v>111</v>
      </c>
      <c r="B51" s="393" t="s">
        <v>112</v>
      </c>
      <c r="C51" s="345">
        <v>0</v>
      </c>
      <c r="D51" s="345">
        <f t="shared" si="10"/>
        <v>0</v>
      </c>
      <c r="E51" s="345">
        <v>45000000</v>
      </c>
      <c r="F51" s="345">
        <f t="shared" si="11"/>
        <v>8.0789946140035909</v>
      </c>
      <c r="G51" s="345">
        <v>0</v>
      </c>
      <c r="H51" s="345">
        <f t="shared" si="12"/>
        <v>0</v>
      </c>
      <c r="I51" s="345">
        <f t="shared" si="6"/>
        <v>-45000000</v>
      </c>
      <c r="J51" s="345">
        <v>0</v>
      </c>
      <c r="K51" s="345">
        <f t="shared" si="13"/>
        <v>0</v>
      </c>
      <c r="L51" s="345">
        <f t="shared" si="7"/>
        <v>0</v>
      </c>
      <c r="M51" s="352">
        <v>0</v>
      </c>
    </row>
    <row r="52" spans="1:13">
      <c r="A52" s="375"/>
      <c r="B52" s="395" t="s">
        <v>60</v>
      </c>
      <c r="C52" s="347">
        <v>356148700</v>
      </c>
      <c r="D52" s="347">
        <f t="shared" si="10"/>
        <v>100</v>
      </c>
      <c r="E52" s="347">
        <v>557000000</v>
      </c>
      <c r="F52" s="347">
        <f t="shared" si="11"/>
        <v>100</v>
      </c>
      <c r="G52" s="347">
        <v>462031000</v>
      </c>
      <c r="H52" s="347">
        <f t="shared" si="12"/>
        <v>100</v>
      </c>
      <c r="I52" s="347">
        <f t="shared" si="6"/>
        <v>-94969000</v>
      </c>
      <c r="J52" s="347">
        <v>396904849</v>
      </c>
      <c r="K52" s="347">
        <f t="shared" si="13"/>
        <v>100</v>
      </c>
      <c r="L52" s="347">
        <f t="shared" si="7"/>
        <v>65126151</v>
      </c>
      <c r="M52" s="354">
        <f t="shared" si="9"/>
        <v>85.904376329726787</v>
      </c>
    </row>
    <row r="53" spans="1:13">
      <c r="A53" s="375" t="s">
        <v>69</v>
      </c>
      <c r="B53" s="393" t="s">
        <v>70</v>
      </c>
      <c r="C53" s="345"/>
      <c r="D53" s="345">
        <f t="shared" si="10"/>
        <v>0</v>
      </c>
      <c r="E53" s="345"/>
      <c r="F53" s="345">
        <f t="shared" si="11"/>
        <v>0</v>
      </c>
      <c r="G53" s="345"/>
      <c r="H53" s="345">
        <f t="shared" si="12"/>
        <v>0</v>
      </c>
      <c r="I53" s="345"/>
      <c r="J53" s="345"/>
      <c r="K53" s="345">
        <f t="shared" si="13"/>
        <v>0</v>
      </c>
      <c r="L53" s="345"/>
      <c r="M53" s="352"/>
    </row>
    <row r="54" spans="1:13">
      <c r="A54" s="375"/>
      <c r="B54" s="395" t="s">
        <v>61</v>
      </c>
      <c r="C54" s="347">
        <v>0</v>
      </c>
      <c r="D54" s="347">
        <f t="shared" si="10"/>
        <v>0</v>
      </c>
      <c r="E54" s="347"/>
      <c r="F54" s="347">
        <f t="shared" si="11"/>
        <v>0</v>
      </c>
      <c r="G54" s="347"/>
      <c r="H54" s="347">
        <f t="shared" si="12"/>
        <v>0</v>
      </c>
      <c r="I54" s="347"/>
      <c r="J54" s="347"/>
      <c r="K54" s="347">
        <f t="shared" si="13"/>
        <v>0</v>
      </c>
      <c r="L54" s="347"/>
      <c r="M54" s="354"/>
    </row>
    <row r="55" spans="1:13">
      <c r="A55" s="375"/>
      <c r="B55" s="392" t="s">
        <v>73</v>
      </c>
      <c r="C55" s="353">
        <v>3881625</v>
      </c>
      <c r="D55" s="353">
        <v>100</v>
      </c>
      <c r="E55" s="353">
        <v>300348</v>
      </c>
      <c r="F55" s="353">
        <v>100</v>
      </c>
      <c r="G55" s="353">
        <v>6080998</v>
      </c>
      <c r="H55" s="353">
        <v>100</v>
      </c>
      <c r="I55" s="353">
        <f t="shared" si="6"/>
        <v>5780650</v>
      </c>
      <c r="J55" s="353">
        <v>3144920</v>
      </c>
      <c r="K55" s="353">
        <v>100</v>
      </c>
      <c r="L55" s="353">
        <f t="shared" si="7"/>
        <v>2936078</v>
      </c>
      <c r="M55" s="346">
        <f t="shared" si="9"/>
        <v>51.717168793674986</v>
      </c>
    </row>
    <row r="56" spans="1:13">
      <c r="A56" s="375"/>
      <c r="B56" s="392" t="s">
        <v>74</v>
      </c>
      <c r="C56" s="353">
        <v>3881625</v>
      </c>
      <c r="D56" s="353">
        <v>100</v>
      </c>
      <c r="E56" s="353">
        <v>300348</v>
      </c>
      <c r="F56" s="353">
        <v>100</v>
      </c>
      <c r="G56" s="353">
        <v>6080998</v>
      </c>
      <c r="H56" s="353">
        <v>100</v>
      </c>
      <c r="I56" s="353">
        <f t="shared" si="6"/>
        <v>5780650</v>
      </c>
      <c r="J56" s="353">
        <v>3144920</v>
      </c>
      <c r="K56" s="353">
        <v>100</v>
      </c>
      <c r="L56" s="353">
        <f t="shared" si="7"/>
        <v>2936078</v>
      </c>
      <c r="M56" s="346">
        <f t="shared" si="9"/>
        <v>51.717168793674986</v>
      </c>
    </row>
    <row r="57" spans="1:13">
      <c r="A57" s="375" t="s">
        <v>69</v>
      </c>
      <c r="B57" s="393" t="s">
        <v>70</v>
      </c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52"/>
    </row>
    <row r="58" spans="1:13">
      <c r="A58" s="375" t="s">
        <v>242</v>
      </c>
      <c r="B58" s="393" t="s">
        <v>243</v>
      </c>
      <c r="C58" s="345">
        <v>3881625</v>
      </c>
      <c r="D58" s="345">
        <v>100</v>
      </c>
      <c r="E58" s="345">
        <v>300348</v>
      </c>
      <c r="F58" s="345">
        <v>100</v>
      </c>
      <c r="G58" s="345">
        <v>6080998</v>
      </c>
      <c r="H58" s="345">
        <v>100</v>
      </c>
      <c r="I58" s="345">
        <f t="shared" si="6"/>
        <v>5780650</v>
      </c>
      <c r="J58" s="345">
        <v>3144920</v>
      </c>
      <c r="K58" s="345">
        <v>100</v>
      </c>
      <c r="L58" s="345">
        <f t="shared" si="7"/>
        <v>2936078</v>
      </c>
      <c r="M58" s="352">
        <f t="shared" si="9"/>
        <v>51.717168793674986</v>
      </c>
    </row>
    <row r="59" spans="1:13" ht="12" thickBot="1">
      <c r="A59" s="375"/>
      <c r="B59" s="396" t="s">
        <v>66</v>
      </c>
      <c r="C59" s="397">
        <v>1175755041</v>
      </c>
      <c r="D59" s="397">
        <v>100</v>
      </c>
      <c r="E59" s="397">
        <v>1427000000</v>
      </c>
      <c r="F59" s="397">
        <v>100</v>
      </c>
      <c r="G59" s="397">
        <v>1451801855</v>
      </c>
      <c r="H59" s="397">
        <v>100</v>
      </c>
      <c r="I59" s="397">
        <f>G59-E59</f>
        <v>24801855</v>
      </c>
      <c r="J59" s="397">
        <v>1342870806</v>
      </c>
      <c r="K59" s="355">
        <v>100</v>
      </c>
      <c r="L59" s="397">
        <f t="shared" si="7"/>
        <v>108931049</v>
      </c>
      <c r="M59" s="356">
        <f t="shared" si="9"/>
        <v>92.496837731344542</v>
      </c>
    </row>
    <row r="60" spans="1:13" ht="12" thickTop="1">
      <c r="A60" s="703"/>
      <c r="B60" s="703"/>
      <c r="C60" s="703"/>
      <c r="D60" s="703"/>
      <c r="E60" s="703"/>
      <c r="F60" s="703"/>
      <c r="G60" s="703"/>
      <c r="H60" s="703"/>
      <c r="I60" s="703"/>
      <c r="J60" s="703"/>
      <c r="K60" s="703"/>
      <c r="L60" s="703"/>
      <c r="M60" s="703"/>
    </row>
  </sheetData>
  <mergeCells count="21">
    <mergeCell ref="A1:M1"/>
    <mergeCell ref="A2:M2"/>
    <mergeCell ref="A3:M3"/>
    <mergeCell ref="B6:D6"/>
    <mergeCell ref="E6:F6"/>
    <mergeCell ref="G6:M6"/>
    <mergeCell ref="A11:B11"/>
    <mergeCell ref="A32:B32"/>
    <mergeCell ref="A60:M60"/>
    <mergeCell ref="A4:A5"/>
    <mergeCell ref="B4:D5"/>
    <mergeCell ref="E4:F5"/>
    <mergeCell ref="G4:M5"/>
    <mergeCell ref="A7:B10"/>
    <mergeCell ref="C7:M7"/>
    <mergeCell ref="E8:F8"/>
    <mergeCell ref="G8:H8"/>
    <mergeCell ref="J8:K8"/>
    <mergeCell ref="L8:L9"/>
    <mergeCell ref="M8:M9"/>
    <mergeCell ref="C8:D8"/>
  </mergeCells>
  <printOptions horizontalCentered="1"/>
  <pageMargins left="0.17" right="0.17" top="0.17" bottom="0.17" header="0.17" footer="0.17"/>
  <pageSetup scale="54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Sheet3</vt:lpstr>
      <vt:lpstr>Sheet2</vt:lpstr>
      <vt:lpstr>Sheet4</vt:lpstr>
      <vt:lpstr>Aneksi 2.0 Planif</vt:lpstr>
      <vt:lpstr>Aneksi 2.0 Forcat e Luftimit</vt:lpstr>
      <vt:lpstr>123</vt:lpstr>
      <vt:lpstr>Aneksi 2.0 MBSHT.LUFTIMIT</vt:lpstr>
      <vt:lpstr>Aneksi 2.0 Mbësht .Shëndetësinë</vt:lpstr>
      <vt:lpstr>Aneksi 2.0 Arsimi Ushtarak</vt:lpstr>
      <vt:lpstr>Aneksi 2.0 Mbeshtet. Ushtaraket</vt:lpstr>
      <vt:lpstr>Aneksi 2.0 Emergjencat Civile</vt:lpstr>
      <vt:lpstr>'Aneksi 2.0 Arsimi Ushtarak'!Print_Area</vt:lpstr>
      <vt:lpstr>'Aneksi 2.0 Emergjencat Civile'!Print_Area</vt:lpstr>
      <vt:lpstr>'Aneksi 2.0 Forcat e Luftimit'!Print_Area</vt:lpstr>
      <vt:lpstr>'Aneksi 2.0 Mbësht .Shëndetësinë'!Print_Area</vt:lpstr>
      <vt:lpstr>'Aneksi 2.0 Mbeshtet. Ushtaraket'!Print_Area</vt:lpstr>
      <vt:lpstr>'Aneksi 2.0 MBSHT.LUFTIMIT'!Print_Area</vt:lpstr>
      <vt:lpstr>'Aneksi 2.0 Planif'!Print_Area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2026-05-06T12:53:05Z</dcterms:modified>
</cp:coreProperties>
</file>