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13_ncr:1_{AA886E15-2270-45F6-813B-858FC8C1A438}" xr6:coauthVersionLast="47" xr6:coauthVersionMax="47" xr10:uidLastSave="{00000000-0000-0000-0000-000000000000}"/>
  <bookViews>
    <workbookView xWindow="-120" yWindow="-120" windowWidth="29040" windowHeight="15720" firstSheet="2" activeTab="17" xr2:uid="{00000000-000D-0000-FFFF-FFFF00000000}"/>
  </bookViews>
  <sheets>
    <sheet name="Aneksi nr.1.1" sheetId="8" state="hidden" r:id="rId1"/>
    <sheet name="Aneksi nr.1.2" sheetId="7" state="hidden" r:id="rId2"/>
    <sheet name="01110" sheetId="6" r:id="rId3"/>
    <sheet name="Aneksi nr.2.1" sheetId="5" state="hidden" r:id="rId4"/>
    <sheet name="Aneksi nr.3" sheetId="1" state="hidden" r:id="rId5"/>
    <sheet name="Aneksi nr.3.1" sheetId="2" state="hidden" r:id="rId6"/>
    <sheet name="Aneksi nr.3.2" sheetId="3" state="hidden" r:id="rId7"/>
    <sheet name="Aneksi nr.4" sheetId="4" state="hidden" r:id="rId8"/>
    <sheet name="06370" sheetId="11" r:id="rId9"/>
    <sheet name="04610" sheetId="12" r:id="rId10"/>
    <sheet name="04430" sheetId="13" r:id="rId11"/>
    <sheet name="04540" sheetId="14" r:id="rId12"/>
    <sheet name="04320" sheetId="15" r:id="rId13"/>
    <sheet name="04550" sheetId="16" r:id="rId14"/>
    <sheet name="04440" sheetId="17" r:id="rId15"/>
    <sheet name="06180" sheetId="18" r:id="rId16"/>
    <sheet name="04520" sheetId="19" r:id="rId17"/>
    <sheet name="04560" sheetId="20" r:id="rId18"/>
  </sheets>
  <definedNames>
    <definedName name="_xlnm._FilterDatabase" localSheetId="8" hidden="1">'06370'!$B$2:$B$455</definedName>
    <definedName name="JR_PAGE_ANCHOR_0_1" localSheetId="2">'01110'!$A$1</definedName>
    <definedName name="JR_PAGE_ANCHOR_0_1" localSheetId="12">'04320'!#REF!</definedName>
    <definedName name="JR_PAGE_ANCHOR_0_1" localSheetId="10">'04430'!$A$1</definedName>
    <definedName name="JR_PAGE_ANCHOR_0_1" localSheetId="14">'04440'!$A$1</definedName>
    <definedName name="JR_PAGE_ANCHOR_0_1" localSheetId="16">'04520'!$A$1</definedName>
    <definedName name="JR_PAGE_ANCHOR_0_1" localSheetId="11">'04540'!$A$1</definedName>
    <definedName name="JR_PAGE_ANCHOR_0_1" localSheetId="13">'04550'!#REF!</definedName>
    <definedName name="JR_PAGE_ANCHOR_0_1" localSheetId="17">'04560'!$A$1</definedName>
    <definedName name="JR_PAGE_ANCHOR_0_1" localSheetId="15">'06180'!$A$1</definedName>
    <definedName name="JR_PAGE_ANCHOR_0_1" localSheetId="8">'06370'!$A$2</definedName>
    <definedName name="JR_PAGE_ANCHOR_0_1" localSheetId="0">'Aneksi nr.1.1'!$A$1</definedName>
    <definedName name="JR_PAGE_ANCHOR_0_1" localSheetId="1">'Aneksi nr.1.2'!$A$1</definedName>
    <definedName name="JR_PAGE_ANCHOR_0_1" localSheetId="3">'Aneksi nr.2.1'!$A$1</definedName>
    <definedName name="JR_PAGE_ANCHOR_0_1" localSheetId="5">'Aneksi nr.3.1'!$A$1</definedName>
    <definedName name="JR_PAGE_ANCHOR_0_1" localSheetId="6">'Aneksi nr.3.2'!$A$1</definedName>
    <definedName name="JR_PAGE_ANCHOR_0_1" localSheetId="7">'Aneksi nr.4'!$A$1</definedName>
    <definedName name="JR_PAGE_ANCHOR_0_1">'Aneksi nr.3'!$A$1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20" l="1"/>
  <c r="E44" i="20"/>
  <c r="E43" i="20"/>
  <c r="E42" i="20"/>
  <c r="E41" i="20"/>
  <c r="E40" i="20"/>
  <c r="E39" i="20"/>
  <c r="E37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H354" i="19"/>
  <c r="G37" i="19"/>
  <c r="F37" i="19"/>
  <c r="G353" i="19"/>
  <c r="G352" i="19"/>
  <c r="G351" i="19"/>
  <c r="G350" i="19"/>
  <c r="G349" i="19"/>
  <c r="G348" i="19"/>
  <c r="G347" i="19"/>
  <c r="G346" i="19"/>
  <c r="G345" i="19"/>
  <c r="G344" i="19"/>
  <c r="G343" i="19"/>
  <c r="G342" i="19"/>
  <c r="G341" i="19"/>
  <c r="G340" i="19"/>
  <c r="G339" i="19"/>
  <c r="G338" i="19"/>
  <c r="G337" i="19"/>
  <c r="G336" i="19"/>
  <c r="G335" i="19"/>
  <c r="G334" i="19"/>
  <c r="G333" i="19"/>
  <c r="G332" i="19"/>
  <c r="G331" i="19"/>
  <c r="G330" i="19"/>
  <c r="G329" i="19"/>
  <c r="G328" i="19"/>
  <c r="G327" i="19"/>
  <c r="G326" i="19"/>
  <c r="G325" i="19"/>
  <c r="G324" i="19"/>
  <c r="G323" i="19"/>
  <c r="G322" i="19"/>
  <c r="G321" i="19"/>
  <c r="G320" i="19"/>
  <c r="G319" i="19"/>
  <c r="G318" i="19"/>
  <c r="G317" i="19"/>
  <c r="G316" i="19"/>
  <c r="G315" i="19"/>
  <c r="G314" i="19"/>
  <c r="G313" i="19"/>
  <c r="G312" i="19"/>
  <c r="G311" i="19"/>
  <c r="G310" i="19"/>
  <c r="G309" i="19"/>
  <c r="G307" i="19"/>
  <c r="G306" i="19"/>
  <c r="G305" i="19"/>
  <c r="G304" i="19"/>
  <c r="G303" i="19"/>
  <c r="G302" i="19"/>
  <c r="G301" i="19"/>
  <c r="G300" i="19"/>
  <c r="G299" i="19"/>
  <c r="G298" i="19"/>
  <c r="G297" i="19"/>
  <c r="G296" i="19"/>
  <c r="G295" i="19"/>
  <c r="G294" i="19"/>
  <c r="G293" i="19"/>
  <c r="G292" i="19"/>
  <c r="G291" i="19"/>
  <c r="G290" i="19"/>
  <c r="G289" i="19"/>
  <c r="G288" i="19"/>
  <c r="G287" i="19"/>
  <c r="G286" i="19"/>
  <c r="G285" i="19"/>
  <c r="G284" i="19"/>
  <c r="G283" i="19"/>
  <c r="G282" i="19"/>
  <c r="G281" i="19"/>
  <c r="G280" i="19"/>
  <c r="G279" i="19"/>
  <c r="G278" i="19"/>
  <c r="G277" i="19"/>
  <c r="G276" i="19"/>
  <c r="G275" i="19"/>
  <c r="G274" i="19"/>
  <c r="G273" i="19"/>
  <c r="G272" i="19"/>
  <c r="G271" i="19"/>
  <c r="G270" i="19"/>
  <c r="G269" i="19"/>
  <c r="G268" i="19"/>
  <c r="G267" i="19"/>
  <c r="G266" i="19"/>
  <c r="G265" i="19"/>
  <c r="G264" i="19"/>
  <c r="G263" i="19"/>
  <c r="G262" i="19"/>
  <c r="G261" i="19"/>
  <c r="G260" i="19"/>
  <c r="G259" i="19"/>
  <c r="G258" i="19"/>
  <c r="G257" i="19"/>
  <c r="G256" i="19"/>
  <c r="G255" i="19"/>
  <c r="G254" i="19"/>
  <c r="G253" i="19"/>
  <c r="G252" i="19"/>
  <c r="G251" i="19"/>
  <c r="G250" i="19"/>
  <c r="G249" i="19"/>
  <c r="G248" i="19"/>
  <c r="G247" i="19"/>
  <c r="G246" i="19"/>
  <c r="G245" i="19"/>
  <c r="G244" i="19"/>
  <c r="G243" i="19"/>
  <c r="G242" i="19"/>
  <c r="G241" i="19"/>
  <c r="G240" i="19"/>
  <c r="G239" i="19"/>
  <c r="G238" i="19"/>
  <c r="G237" i="19"/>
  <c r="G236" i="19"/>
  <c r="G235" i="19"/>
  <c r="G234" i="19"/>
  <c r="G233" i="19"/>
  <c r="G232" i="19"/>
  <c r="G231" i="19"/>
  <c r="G230" i="19"/>
  <c r="G229" i="19"/>
  <c r="G228" i="19"/>
  <c r="G227" i="19"/>
  <c r="G226" i="19"/>
  <c r="G225" i="19"/>
  <c r="G224" i="19"/>
  <c r="G223" i="19"/>
  <c r="G222" i="19"/>
  <c r="G221" i="19"/>
  <c r="G220" i="19"/>
  <c r="G219" i="19"/>
  <c r="G218" i="19"/>
  <c r="G217" i="19"/>
  <c r="G216" i="19"/>
  <c r="G215" i="19"/>
  <c r="G214" i="19"/>
  <c r="G213" i="19"/>
  <c r="G212" i="19"/>
  <c r="G211" i="19"/>
  <c r="G210" i="19"/>
  <c r="G209" i="19"/>
  <c r="G208" i="19"/>
  <c r="G207" i="19"/>
  <c r="G206" i="19"/>
  <c r="G205" i="19"/>
  <c r="G204" i="19"/>
  <c r="G203" i="19"/>
  <c r="G202" i="19"/>
  <c r="G201" i="19"/>
  <c r="G200" i="19"/>
  <c r="G199" i="19"/>
  <c r="G198" i="19"/>
  <c r="G197" i="19"/>
  <c r="G196" i="19"/>
  <c r="G195" i="19"/>
  <c r="G194" i="19"/>
  <c r="G193" i="19"/>
  <c r="G192" i="19"/>
  <c r="G191" i="19"/>
  <c r="G190" i="19"/>
  <c r="G189" i="19"/>
  <c r="G188" i="19"/>
  <c r="G187" i="19"/>
  <c r="G186" i="19"/>
  <c r="G185" i="19"/>
  <c r="G184" i="19"/>
  <c r="G183" i="19"/>
  <c r="G182" i="19"/>
  <c r="G181" i="19"/>
  <c r="G180" i="19"/>
  <c r="G179" i="19"/>
  <c r="G178" i="19"/>
  <c r="G177" i="19"/>
  <c r="G176" i="19"/>
  <c r="G175" i="19"/>
  <c r="G174" i="19"/>
  <c r="G173" i="19"/>
  <c r="G172" i="19"/>
  <c r="G171" i="19"/>
  <c r="G170" i="19"/>
  <c r="G169" i="19"/>
  <c r="G168" i="19"/>
  <c r="G167" i="19"/>
  <c r="G166" i="19"/>
  <c r="G165" i="19"/>
  <c r="G164" i="19"/>
  <c r="G163" i="19"/>
  <c r="G162" i="19"/>
  <c r="G161" i="19"/>
  <c r="G160" i="19"/>
  <c r="G159" i="19"/>
  <c r="G158" i="19"/>
  <c r="G157" i="19"/>
  <c r="G156" i="19"/>
  <c r="G155" i="19"/>
  <c r="G154" i="19"/>
  <c r="G153" i="19"/>
  <c r="G152" i="19"/>
  <c r="G151" i="19"/>
  <c r="G150" i="19"/>
  <c r="G149" i="19"/>
  <c r="G148" i="19"/>
  <c r="G147" i="19"/>
  <c r="G146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1" i="19"/>
  <c r="G120" i="19"/>
  <c r="G119" i="19"/>
  <c r="G118" i="19"/>
  <c r="G117" i="19"/>
  <c r="G116" i="19"/>
  <c r="G115" i="19"/>
  <c r="G114" i="19"/>
  <c r="G113" i="19"/>
  <c r="G112" i="19"/>
  <c r="G111" i="19"/>
  <c r="G110" i="19"/>
  <c r="G109" i="19"/>
  <c r="G108" i="19"/>
  <c r="G107" i="19"/>
  <c r="G106" i="19"/>
  <c r="G105" i="19"/>
  <c r="G104" i="19"/>
  <c r="G103" i="19"/>
  <c r="G102" i="19"/>
  <c r="G101" i="19"/>
  <c r="G100" i="19"/>
  <c r="G99" i="19"/>
  <c r="G98" i="19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1" i="19"/>
  <c r="G40" i="19"/>
  <c r="G39" i="19"/>
  <c r="E354" i="19"/>
  <c r="E353" i="19"/>
  <c r="E352" i="19"/>
  <c r="E351" i="19"/>
  <c r="E350" i="19"/>
  <c r="E349" i="19"/>
  <c r="E348" i="19"/>
  <c r="E347" i="19"/>
  <c r="E346" i="19"/>
  <c r="E345" i="19"/>
  <c r="E344" i="19"/>
  <c r="E343" i="19"/>
  <c r="E342" i="19"/>
  <c r="E341" i="19"/>
  <c r="E340" i="19"/>
  <c r="E339" i="19"/>
  <c r="E338" i="19"/>
  <c r="E337" i="19"/>
  <c r="E336" i="19"/>
  <c r="E335" i="19"/>
  <c r="E334" i="19"/>
  <c r="E333" i="19"/>
  <c r="E332" i="19"/>
  <c r="E331" i="19"/>
  <c r="E330" i="19"/>
  <c r="E329" i="19"/>
  <c r="E328" i="19"/>
  <c r="E327" i="19"/>
  <c r="E326" i="19"/>
  <c r="E325" i="19"/>
  <c r="E324" i="19"/>
  <c r="E323" i="19"/>
  <c r="E322" i="19"/>
  <c r="E321" i="19"/>
  <c r="E320" i="19"/>
  <c r="E319" i="19"/>
  <c r="E318" i="19"/>
  <c r="E317" i="19"/>
  <c r="E316" i="19"/>
  <c r="E315" i="19"/>
  <c r="E314" i="19"/>
  <c r="E313" i="19"/>
  <c r="E312" i="19"/>
  <c r="E311" i="19"/>
  <c r="E310" i="19"/>
  <c r="E309" i="19"/>
  <c r="E308" i="19"/>
  <c r="E307" i="19"/>
  <c r="E306" i="19"/>
  <c r="E305" i="19"/>
  <c r="E304" i="19"/>
  <c r="E303" i="19"/>
  <c r="E302" i="19"/>
  <c r="E301" i="19"/>
  <c r="E300" i="19"/>
  <c r="E299" i="19"/>
  <c r="E298" i="19"/>
  <c r="E297" i="19"/>
  <c r="E296" i="19"/>
  <c r="E295" i="19"/>
  <c r="E294" i="19"/>
  <c r="E293" i="19"/>
  <c r="E292" i="19"/>
  <c r="E291" i="19"/>
  <c r="E290" i="19"/>
  <c r="E289" i="19"/>
  <c r="E288" i="19"/>
  <c r="E287" i="19"/>
  <c r="E286" i="19"/>
  <c r="E285" i="19"/>
  <c r="E284" i="19"/>
  <c r="E283" i="19"/>
  <c r="E282" i="19"/>
  <c r="E281" i="19"/>
  <c r="E280" i="19"/>
  <c r="E279" i="19"/>
  <c r="E278" i="19"/>
  <c r="E277" i="19"/>
  <c r="E276" i="19"/>
  <c r="E275" i="19"/>
  <c r="E274" i="19"/>
  <c r="E273" i="19"/>
  <c r="E272" i="19"/>
  <c r="E271" i="19"/>
  <c r="E270" i="19"/>
  <c r="E269" i="19"/>
  <c r="E268" i="19"/>
  <c r="E267" i="19"/>
  <c r="E266" i="19"/>
  <c r="E265" i="19"/>
  <c r="E264" i="19"/>
  <c r="E263" i="19"/>
  <c r="E262" i="19"/>
  <c r="E261" i="19"/>
  <c r="E260" i="19"/>
  <c r="E259" i="19"/>
  <c r="E258" i="19"/>
  <c r="E257" i="19"/>
  <c r="E256" i="19"/>
  <c r="E255" i="19"/>
  <c r="E254" i="19"/>
  <c r="E253" i="19"/>
  <c r="E252" i="19"/>
  <c r="E251" i="19"/>
  <c r="E250" i="19"/>
  <c r="E249" i="19"/>
  <c r="E248" i="19"/>
  <c r="E247" i="19"/>
  <c r="E246" i="19"/>
  <c r="E245" i="19"/>
  <c r="E244" i="19"/>
  <c r="E243" i="19"/>
  <c r="E242" i="19"/>
  <c r="E241" i="19"/>
  <c r="E240" i="19"/>
  <c r="E239" i="19"/>
  <c r="E238" i="19"/>
  <c r="E237" i="19"/>
  <c r="E236" i="19"/>
  <c r="E235" i="19"/>
  <c r="E234" i="19"/>
  <c r="E233" i="19"/>
  <c r="E232" i="19"/>
  <c r="E231" i="19"/>
  <c r="E230" i="19"/>
  <c r="E229" i="19"/>
  <c r="E228" i="19"/>
  <c r="E227" i="19"/>
  <c r="E226" i="19"/>
  <c r="E225" i="19"/>
  <c r="E224" i="19"/>
  <c r="E223" i="19"/>
  <c r="E222" i="19"/>
  <c r="E221" i="19"/>
  <c r="E220" i="19"/>
  <c r="E219" i="19"/>
  <c r="E218" i="19"/>
  <c r="E217" i="19"/>
  <c r="E216" i="19"/>
  <c r="E215" i="19"/>
  <c r="E214" i="19"/>
  <c r="E213" i="19"/>
  <c r="E212" i="19"/>
  <c r="E211" i="19"/>
  <c r="E210" i="19"/>
  <c r="E209" i="19"/>
  <c r="E208" i="19"/>
  <c r="E207" i="19"/>
  <c r="E206" i="19"/>
  <c r="E205" i="19"/>
  <c r="E204" i="19"/>
  <c r="E203" i="19"/>
  <c r="E202" i="19"/>
  <c r="E201" i="19"/>
  <c r="E200" i="19"/>
  <c r="E199" i="19"/>
  <c r="E198" i="19"/>
  <c r="E197" i="19"/>
  <c r="E196" i="19"/>
  <c r="E195" i="19"/>
  <c r="E194" i="19"/>
  <c r="E193" i="19"/>
  <c r="E192" i="19"/>
  <c r="E191" i="19"/>
  <c r="E190" i="19"/>
  <c r="E189" i="19"/>
  <c r="E188" i="19"/>
  <c r="E187" i="19"/>
  <c r="E186" i="19"/>
  <c r="E185" i="19"/>
  <c r="E184" i="19"/>
  <c r="E183" i="19"/>
  <c r="E182" i="19"/>
  <c r="E181" i="19"/>
  <c r="E180" i="19"/>
  <c r="E179" i="19"/>
  <c r="E178" i="19"/>
  <c r="E177" i="19"/>
  <c r="E176" i="19"/>
  <c r="E175" i="19"/>
  <c r="E174" i="19"/>
  <c r="E173" i="19"/>
  <c r="E172" i="19"/>
  <c r="E171" i="19"/>
  <c r="E170" i="19"/>
  <c r="E169" i="19"/>
  <c r="E168" i="19"/>
  <c r="E167" i="19"/>
  <c r="E166" i="19"/>
  <c r="E165" i="19"/>
  <c r="E164" i="19"/>
  <c r="E163" i="19"/>
  <c r="E162" i="19"/>
  <c r="E161" i="19"/>
  <c r="E160" i="19"/>
  <c r="E159" i="19"/>
  <c r="E158" i="19"/>
  <c r="E157" i="19"/>
  <c r="E156" i="19"/>
  <c r="E155" i="19"/>
  <c r="E154" i="19"/>
  <c r="E153" i="19"/>
  <c r="E152" i="19"/>
  <c r="E151" i="19"/>
  <c r="E150" i="19"/>
  <c r="E149" i="19"/>
  <c r="E148" i="19"/>
  <c r="E147" i="19"/>
  <c r="E146" i="19"/>
  <c r="E145" i="19"/>
  <c r="E144" i="19"/>
  <c r="E143" i="19"/>
  <c r="E142" i="19"/>
  <c r="E141" i="19"/>
  <c r="E140" i="19"/>
  <c r="E139" i="19"/>
  <c r="E138" i="19"/>
  <c r="E137" i="19"/>
  <c r="E136" i="19"/>
  <c r="E135" i="19"/>
  <c r="E134" i="19"/>
  <c r="E133" i="19"/>
  <c r="E132" i="19"/>
  <c r="E131" i="19"/>
  <c r="E130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3" i="19"/>
  <c r="E112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1" i="19"/>
  <c r="E30" i="19"/>
  <c r="E29" i="19"/>
  <c r="E28" i="19"/>
  <c r="E27" i="19"/>
  <c r="E25" i="19"/>
  <c r="E24" i="19"/>
  <c r="E23" i="19"/>
  <c r="E22" i="19"/>
  <c r="E21" i="19"/>
  <c r="E20" i="19"/>
  <c r="E19" i="19"/>
  <c r="E18" i="19"/>
  <c r="E17" i="19"/>
  <c r="E16" i="19"/>
  <c r="E15" i="19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6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41" i="17"/>
  <c r="E40" i="17"/>
  <c r="E39" i="17"/>
  <c r="E38" i="17"/>
  <c r="E36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94" i="16"/>
  <c r="E93" i="16"/>
  <c r="E92" i="16"/>
  <c r="E91" i="16"/>
  <c r="E90" i="16"/>
  <c r="E89" i="16"/>
  <c r="E88" i="16"/>
  <c r="E87" i="16"/>
  <c r="E86" i="16"/>
  <c r="E85" i="16"/>
  <c r="E84" i="16"/>
  <c r="E83" i="16"/>
  <c r="E82" i="16"/>
  <c r="E81" i="16"/>
  <c r="E80" i="16"/>
  <c r="E79" i="16"/>
  <c r="E78" i="16"/>
  <c r="E77" i="16"/>
  <c r="E76" i="16"/>
  <c r="E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1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5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66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6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69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36" i="13"/>
  <c r="E40" i="13"/>
  <c r="E39" i="13"/>
  <c r="E37" i="13"/>
  <c r="E38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443" i="11"/>
  <c r="E447" i="11"/>
  <c r="E446" i="11"/>
  <c r="E445" i="11"/>
  <c r="E444" i="11"/>
  <c r="E442" i="11"/>
  <c r="E441" i="11"/>
  <c r="E440" i="11"/>
  <c r="E439" i="11"/>
  <c r="E438" i="11"/>
  <c r="E437" i="11"/>
  <c r="E436" i="11"/>
  <c r="E435" i="11"/>
  <c r="E434" i="11"/>
  <c r="E433" i="11"/>
  <c r="E432" i="11"/>
  <c r="E431" i="11"/>
  <c r="E430" i="11"/>
  <c r="E429" i="11"/>
  <c r="E428" i="11"/>
  <c r="E427" i="11"/>
  <c r="E426" i="11"/>
  <c r="E425" i="11"/>
  <c r="E424" i="11"/>
  <c r="E423" i="11"/>
  <c r="E422" i="11"/>
  <c r="E421" i="11"/>
  <c r="E420" i="11"/>
  <c r="E419" i="11"/>
  <c r="E418" i="11"/>
  <c r="E417" i="11"/>
  <c r="E416" i="11"/>
  <c r="E415" i="11"/>
  <c r="E414" i="11"/>
  <c r="E413" i="11"/>
  <c r="E412" i="11"/>
  <c r="E411" i="11"/>
  <c r="E410" i="11"/>
  <c r="E409" i="11"/>
  <c r="E408" i="11"/>
  <c r="E407" i="11"/>
  <c r="E406" i="11"/>
  <c r="E405" i="11"/>
  <c r="E404" i="11"/>
  <c r="E403" i="11"/>
  <c r="E402" i="11"/>
  <c r="E401" i="11"/>
  <c r="E400" i="11"/>
  <c r="E399" i="11"/>
  <c r="E398" i="11"/>
  <c r="E397" i="11"/>
  <c r="E396" i="11"/>
  <c r="E395" i="11"/>
  <c r="E394" i="11"/>
  <c r="E393" i="11"/>
  <c r="E392" i="11"/>
  <c r="E391" i="11"/>
  <c r="E390" i="11"/>
  <c r="E389" i="11"/>
  <c r="E388" i="11"/>
  <c r="E387" i="11"/>
  <c r="E386" i="11"/>
  <c r="E385" i="11"/>
  <c r="E384" i="11"/>
  <c r="E383" i="11"/>
  <c r="E382" i="11"/>
  <c r="E381" i="11"/>
  <c r="E380" i="11"/>
  <c r="E379" i="11"/>
  <c r="E378" i="11"/>
  <c r="E377" i="11"/>
  <c r="E376" i="11"/>
  <c r="E375" i="11"/>
  <c r="E374" i="11"/>
  <c r="E373" i="11"/>
  <c r="E372" i="11"/>
  <c r="E371" i="11"/>
  <c r="E370" i="11"/>
  <c r="E369" i="11"/>
  <c r="E368" i="11"/>
  <c r="E367" i="11"/>
  <c r="E366" i="11"/>
  <c r="E365" i="11"/>
  <c r="E364" i="11"/>
  <c r="E363" i="11"/>
  <c r="E362" i="11"/>
  <c r="E361" i="11"/>
  <c r="E360" i="11"/>
  <c r="E359" i="11"/>
  <c r="E358" i="11"/>
  <c r="E357" i="11"/>
  <c r="E356" i="11"/>
  <c r="E355" i="11"/>
  <c r="E354" i="11"/>
  <c r="E353" i="11"/>
  <c r="E352" i="11"/>
  <c r="E351" i="11"/>
  <c r="E350" i="11"/>
  <c r="E349" i="11"/>
  <c r="E348" i="11"/>
  <c r="E347" i="11"/>
  <c r="E346" i="11"/>
  <c r="E345" i="11"/>
  <c r="E344" i="11"/>
  <c r="E343" i="11"/>
  <c r="E342" i="11"/>
  <c r="E341" i="11"/>
  <c r="E340" i="11"/>
  <c r="E339" i="11"/>
  <c r="E338" i="11"/>
  <c r="E337" i="11"/>
  <c r="E336" i="11"/>
  <c r="E335" i="11"/>
  <c r="E334" i="11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454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N15" i="6"/>
  <c r="E56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6" i="6"/>
  <c r="E30" i="6" l="1"/>
  <c r="E29" i="6"/>
  <c r="E28" i="6"/>
  <c r="E27" i="6"/>
  <c r="E26" i="6"/>
  <c r="E25" i="6"/>
  <c r="E24" i="6"/>
  <c r="E23" i="6"/>
  <c r="E21" i="6"/>
  <c r="E20" i="6"/>
  <c r="E19" i="6"/>
  <c r="E18" i="6"/>
  <c r="E17" i="6"/>
  <c r="E16" i="6"/>
  <c r="E15" i="6"/>
  <c r="M44" i="20" l="1"/>
  <c r="J44" i="20"/>
  <c r="M43" i="20"/>
  <c r="J43" i="20"/>
  <c r="M42" i="20"/>
  <c r="M40" i="20" s="1"/>
  <c r="M45" i="20" s="1"/>
  <c r="J42" i="20"/>
  <c r="J40" i="20" s="1"/>
  <c r="J45" i="20" s="1"/>
  <c r="K40" i="20"/>
  <c r="H40" i="20"/>
  <c r="F40" i="20"/>
  <c r="K39" i="20"/>
  <c r="F37" i="20"/>
  <c r="H30" i="20"/>
  <c r="F30" i="20"/>
  <c r="J29" i="20"/>
  <c r="J28" i="20"/>
  <c r="J27" i="20"/>
  <c r="K26" i="20"/>
  <c r="H26" i="20"/>
  <c r="N25" i="20"/>
  <c r="M25" i="20"/>
  <c r="J25" i="20"/>
  <c r="N24" i="20"/>
  <c r="M24" i="20"/>
  <c r="M26" i="20" s="1"/>
  <c r="M30" i="20" s="1"/>
  <c r="J24" i="20"/>
  <c r="J23" i="20"/>
  <c r="J26" i="20" s="1"/>
  <c r="J30" i="20" s="1"/>
  <c r="K22" i="20"/>
  <c r="H22" i="20"/>
  <c r="N21" i="20"/>
  <c r="M21" i="20"/>
  <c r="J21" i="20"/>
  <c r="M20" i="20"/>
  <c r="J20" i="20"/>
  <c r="M19" i="20"/>
  <c r="J19" i="20"/>
  <c r="M18" i="20"/>
  <c r="J18" i="20"/>
  <c r="N17" i="20"/>
  <c r="M17" i="20"/>
  <c r="J17" i="20"/>
  <c r="N16" i="20"/>
  <c r="M16" i="20"/>
  <c r="J16" i="20"/>
  <c r="N15" i="20"/>
  <c r="M15" i="20"/>
  <c r="J15" i="20"/>
  <c r="I30" i="20" l="1"/>
  <c r="K37" i="20"/>
  <c r="F45" i="20"/>
  <c r="F31" i="20"/>
  <c r="G30" i="20"/>
  <c r="J22" i="20"/>
  <c r="J39" i="20" s="1"/>
  <c r="J37" i="20" s="1"/>
  <c r="J50" i="20" s="1"/>
  <c r="H45" i="20"/>
  <c r="N40" i="20"/>
  <c r="M22" i="20"/>
  <c r="M31" i="20" s="1"/>
  <c r="M34" i="20" s="1"/>
  <c r="I26" i="20"/>
  <c r="F50" i="20"/>
  <c r="K50" i="20"/>
  <c r="J31" i="20"/>
  <c r="J34" i="20" s="1"/>
  <c r="H39" i="20"/>
  <c r="H31" i="20"/>
  <c r="N22" i="20"/>
  <c r="N26" i="20"/>
  <c r="K45" i="20"/>
  <c r="K30" i="20"/>
  <c r="N39" i="20"/>
  <c r="L44" i="20" l="1"/>
  <c r="L43" i="20"/>
  <c r="L41" i="20"/>
  <c r="L42" i="20"/>
  <c r="G41" i="20"/>
  <c r="G44" i="20"/>
  <c r="G43" i="20"/>
  <c r="G42" i="20"/>
  <c r="G39" i="20"/>
  <c r="L40" i="20"/>
  <c r="N30" i="20"/>
  <c r="F34" i="20"/>
  <c r="G17" i="20"/>
  <c r="G16" i="20"/>
  <c r="G28" i="20"/>
  <c r="G26" i="20"/>
  <c r="G24" i="20"/>
  <c r="G29" i="20"/>
  <c r="G23" i="20"/>
  <c r="G31" i="20"/>
  <c r="G34" i="20" s="1"/>
  <c r="G25" i="20"/>
  <c r="G27" i="20"/>
  <c r="G22" i="20"/>
  <c r="G18" i="20"/>
  <c r="G15" i="20"/>
  <c r="G21" i="20"/>
  <c r="G19" i="20"/>
  <c r="G20" i="20"/>
  <c r="N45" i="20"/>
  <c r="L45" i="20"/>
  <c r="G40" i="20"/>
  <c r="G45" i="20"/>
  <c r="H34" i="20"/>
  <c r="I20" i="20"/>
  <c r="I19" i="20"/>
  <c r="I31" i="20"/>
  <c r="I34" i="20" s="1"/>
  <c r="I25" i="20"/>
  <c r="I24" i="20"/>
  <c r="I23" i="20"/>
  <c r="I21" i="20"/>
  <c r="I18" i="20"/>
  <c r="I17" i="20"/>
  <c r="I16" i="20"/>
  <c r="I29" i="20"/>
  <c r="I28" i="20"/>
  <c r="I27" i="20"/>
  <c r="I15" i="20"/>
  <c r="L39" i="20"/>
  <c r="M37" i="20"/>
  <c r="M50" i="20" s="1"/>
  <c r="L37" i="20"/>
  <c r="I22" i="20"/>
  <c r="G37" i="20"/>
  <c r="M39" i="20"/>
  <c r="H37" i="20"/>
  <c r="K31" i="20"/>
  <c r="L24" i="20" l="1"/>
  <c r="L23" i="20"/>
  <c r="L17" i="20"/>
  <c r="L29" i="20"/>
  <c r="L15" i="20"/>
  <c r="L31" i="20"/>
  <c r="L28" i="20"/>
  <c r="L25" i="20"/>
  <c r="L16" i="20"/>
  <c r="L27" i="20"/>
  <c r="L21" i="20"/>
  <c r="L18" i="20"/>
  <c r="L19" i="20"/>
  <c r="L20" i="20"/>
  <c r="L22" i="20"/>
  <c r="L26" i="20"/>
  <c r="L30" i="20"/>
  <c r="H50" i="20"/>
  <c r="N37" i="20"/>
  <c r="K34" i="20"/>
  <c r="N31" i="20"/>
  <c r="N34" i="20" s="1"/>
  <c r="N50" i="20" l="1"/>
  <c r="I44" i="20"/>
  <c r="I41" i="20"/>
  <c r="I43" i="20"/>
  <c r="I42" i="20"/>
  <c r="I40" i="20"/>
  <c r="I39" i="20"/>
  <c r="I45" i="20"/>
  <c r="I37" i="20"/>
  <c r="M357" i="19"/>
  <c r="J357" i="19"/>
  <c r="M356" i="19"/>
  <c r="J356" i="19"/>
  <c r="M355" i="19"/>
  <c r="J355" i="19"/>
  <c r="K354" i="19"/>
  <c r="F354" i="19"/>
  <c r="G354" i="19" s="1"/>
  <c r="M353" i="19"/>
  <c r="J353" i="19"/>
  <c r="M352" i="19"/>
  <c r="J352" i="19"/>
  <c r="M351" i="19"/>
  <c r="J351" i="19"/>
  <c r="M350" i="19"/>
  <c r="J350" i="19"/>
  <c r="M349" i="19"/>
  <c r="J349" i="19"/>
  <c r="M348" i="19"/>
  <c r="J348" i="19"/>
  <c r="M347" i="19"/>
  <c r="J347" i="19"/>
  <c r="M346" i="19"/>
  <c r="J346" i="19"/>
  <c r="M345" i="19"/>
  <c r="J345" i="19"/>
  <c r="M344" i="19"/>
  <c r="J344" i="19"/>
  <c r="M343" i="19"/>
  <c r="J343" i="19"/>
  <c r="M342" i="19"/>
  <c r="J342" i="19"/>
  <c r="M341" i="19"/>
  <c r="J341" i="19"/>
  <c r="M340" i="19"/>
  <c r="J340" i="19"/>
  <c r="M339" i="19"/>
  <c r="J339" i="19"/>
  <c r="M338" i="19"/>
  <c r="J338" i="19"/>
  <c r="M337" i="19"/>
  <c r="J337" i="19"/>
  <c r="M336" i="19"/>
  <c r="J336" i="19"/>
  <c r="M335" i="19"/>
  <c r="J335" i="19"/>
  <c r="M334" i="19"/>
  <c r="J334" i="19"/>
  <c r="M333" i="19"/>
  <c r="J333" i="19"/>
  <c r="M332" i="19"/>
  <c r="J332" i="19"/>
  <c r="M331" i="19"/>
  <c r="J331" i="19"/>
  <c r="M330" i="19"/>
  <c r="J330" i="19"/>
  <c r="M329" i="19"/>
  <c r="J329" i="19"/>
  <c r="M328" i="19"/>
  <c r="J328" i="19"/>
  <c r="M327" i="19"/>
  <c r="J327" i="19"/>
  <c r="M326" i="19"/>
  <c r="J326" i="19"/>
  <c r="M325" i="19"/>
  <c r="J325" i="19"/>
  <c r="M324" i="19"/>
  <c r="J324" i="19"/>
  <c r="M323" i="19"/>
  <c r="J323" i="19"/>
  <c r="M322" i="19"/>
  <c r="J322" i="19"/>
  <c r="M321" i="19"/>
  <c r="J321" i="19"/>
  <c r="M320" i="19"/>
  <c r="J320" i="19"/>
  <c r="M319" i="19"/>
  <c r="J319" i="19"/>
  <c r="M318" i="19"/>
  <c r="J318" i="19"/>
  <c r="M317" i="19"/>
  <c r="J317" i="19"/>
  <c r="M316" i="19"/>
  <c r="J316" i="19"/>
  <c r="M315" i="19"/>
  <c r="J315" i="19"/>
  <c r="M314" i="19"/>
  <c r="J314" i="19"/>
  <c r="M313" i="19"/>
  <c r="J313" i="19"/>
  <c r="M312" i="19"/>
  <c r="J312" i="19"/>
  <c r="M311" i="19"/>
  <c r="J311" i="19"/>
  <c r="M310" i="19"/>
  <c r="J310" i="19"/>
  <c r="M309" i="19"/>
  <c r="J309" i="19"/>
  <c r="H308" i="19"/>
  <c r="F308" i="19"/>
  <c r="N307" i="19"/>
  <c r="M307" i="19"/>
  <c r="J307" i="19"/>
  <c r="N306" i="19"/>
  <c r="M306" i="19"/>
  <c r="J306" i="19"/>
  <c r="N305" i="19"/>
  <c r="M305" i="19"/>
  <c r="J305" i="19"/>
  <c r="N304" i="19"/>
  <c r="M304" i="19"/>
  <c r="J304" i="19"/>
  <c r="N303" i="19"/>
  <c r="M303" i="19"/>
  <c r="J303" i="19"/>
  <c r="N302" i="19"/>
  <c r="M302" i="19"/>
  <c r="J302" i="19"/>
  <c r="N301" i="19"/>
  <c r="M301" i="19"/>
  <c r="J301" i="19"/>
  <c r="N300" i="19"/>
  <c r="M300" i="19"/>
  <c r="J300" i="19"/>
  <c r="N299" i="19"/>
  <c r="M299" i="19"/>
  <c r="J299" i="19"/>
  <c r="N298" i="19"/>
  <c r="M298" i="19"/>
  <c r="J298" i="19"/>
  <c r="N297" i="19"/>
  <c r="M297" i="19"/>
  <c r="J297" i="19"/>
  <c r="N296" i="19"/>
  <c r="M296" i="19"/>
  <c r="J296" i="19"/>
  <c r="N295" i="19"/>
  <c r="M295" i="19"/>
  <c r="J295" i="19"/>
  <c r="N294" i="19"/>
  <c r="M294" i="19"/>
  <c r="J294" i="19"/>
  <c r="N293" i="19"/>
  <c r="M293" i="19"/>
  <c r="J293" i="19"/>
  <c r="N292" i="19"/>
  <c r="M292" i="19"/>
  <c r="J292" i="19"/>
  <c r="N291" i="19"/>
  <c r="M291" i="19"/>
  <c r="J291" i="19"/>
  <c r="N290" i="19"/>
  <c r="M290" i="19"/>
  <c r="J290" i="19"/>
  <c r="N289" i="19"/>
  <c r="M289" i="19"/>
  <c r="J289" i="19"/>
  <c r="N288" i="19"/>
  <c r="M288" i="19"/>
  <c r="J288" i="19"/>
  <c r="N287" i="19"/>
  <c r="M287" i="19"/>
  <c r="J287" i="19"/>
  <c r="N286" i="19"/>
  <c r="M286" i="19"/>
  <c r="J286" i="19"/>
  <c r="N285" i="19"/>
  <c r="M285" i="19"/>
  <c r="J285" i="19"/>
  <c r="N284" i="19"/>
  <c r="M284" i="19"/>
  <c r="J284" i="19"/>
  <c r="N283" i="19"/>
  <c r="M283" i="19"/>
  <c r="J283" i="19"/>
  <c r="N282" i="19"/>
  <c r="M282" i="19"/>
  <c r="J282" i="19"/>
  <c r="N281" i="19"/>
  <c r="M281" i="19"/>
  <c r="J281" i="19"/>
  <c r="N280" i="19"/>
  <c r="M280" i="19"/>
  <c r="J280" i="19"/>
  <c r="N279" i="19"/>
  <c r="M279" i="19"/>
  <c r="J279" i="19"/>
  <c r="N278" i="19"/>
  <c r="M278" i="19"/>
  <c r="J278" i="19"/>
  <c r="N277" i="19"/>
  <c r="M277" i="19"/>
  <c r="J277" i="19"/>
  <c r="N276" i="19"/>
  <c r="M276" i="19"/>
  <c r="J276" i="19"/>
  <c r="N275" i="19"/>
  <c r="M275" i="19"/>
  <c r="J275" i="19"/>
  <c r="N274" i="19"/>
  <c r="M274" i="19"/>
  <c r="J274" i="19"/>
  <c r="N273" i="19"/>
  <c r="M273" i="19"/>
  <c r="J273" i="19"/>
  <c r="N272" i="19"/>
  <c r="M272" i="19"/>
  <c r="J272" i="19"/>
  <c r="N271" i="19"/>
  <c r="M271" i="19"/>
  <c r="J271" i="19"/>
  <c r="N270" i="19"/>
  <c r="M270" i="19"/>
  <c r="J270" i="19"/>
  <c r="N269" i="19"/>
  <c r="M269" i="19"/>
  <c r="J269" i="19"/>
  <c r="N268" i="19"/>
  <c r="M268" i="19"/>
  <c r="J268" i="19"/>
  <c r="N267" i="19"/>
  <c r="M267" i="19"/>
  <c r="J267" i="19"/>
  <c r="N266" i="19"/>
  <c r="M266" i="19"/>
  <c r="J266" i="19"/>
  <c r="N265" i="19"/>
  <c r="M265" i="19"/>
  <c r="J265" i="19"/>
  <c r="N264" i="19"/>
  <c r="M264" i="19"/>
  <c r="J264" i="19"/>
  <c r="N263" i="19"/>
  <c r="M263" i="19"/>
  <c r="J263" i="19"/>
  <c r="N262" i="19"/>
  <c r="M262" i="19"/>
  <c r="J262" i="19"/>
  <c r="N261" i="19"/>
  <c r="M261" i="19"/>
  <c r="J261" i="19"/>
  <c r="N260" i="19"/>
  <c r="M260" i="19"/>
  <c r="J260" i="19"/>
  <c r="N259" i="19"/>
  <c r="M259" i="19"/>
  <c r="J259" i="19"/>
  <c r="N258" i="19"/>
  <c r="M258" i="19"/>
  <c r="J258" i="19"/>
  <c r="N257" i="19"/>
  <c r="M257" i="19"/>
  <c r="J257" i="19"/>
  <c r="N256" i="19"/>
  <c r="M256" i="19"/>
  <c r="J256" i="19"/>
  <c r="N255" i="19"/>
  <c r="M255" i="19"/>
  <c r="J255" i="19"/>
  <c r="N254" i="19"/>
  <c r="M254" i="19"/>
  <c r="J254" i="19"/>
  <c r="N253" i="19"/>
  <c r="M253" i="19"/>
  <c r="J253" i="19"/>
  <c r="N252" i="19"/>
  <c r="M252" i="19"/>
  <c r="J252" i="19"/>
  <c r="N251" i="19"/>
  <c r="M251" i="19"/>
  <c r="J251" i="19"/>
  <c r="N250" i="19"/>
  <c r="M250" i="19"/>
  <c r="J250" i="19"/>
  <c r="N249" i="19"/>
  <c r="M249" i="19"/>
  <c r="J249" i="19"/>
  <c r="N248" i="19"/>
  <c r="M248" i="19"/>
  <c r="J248" i="19"/>
  <c r="N247" i="19"/>
  <c r="M247" i="19"/>
  <c r="J247" i="19"/>
  <c r="N246" i="19"/>
  <c r="M246" i="19"/>
  <c r="J246" i="19"/>
  <c r="N245" i="19"/>
  <c r="M245" i="19"/>
  <c r="J245" i="19"/>
  <c r="N244" i="19"/>
  <c r="M244" i="19"/>
  <c r="J244" i="19"/>
  <c r="N243" i="19"/>
  <c r="M243" i="19"/>
  <c r="J243" i="19"/>
  <c r="N242" i="19"/>
  <c r="M242" i="19"/>
  <c r="J242" i="19"/>
  <c r="N241" i="19"/>
  <c r="M241" i="19"/>
  <c r="J241" i="19"/>
  <c r="N240" i="19"/>
  <c r="M240" i="19"/>
  <c r="J240" i="19"/>
  <c r="N239" i="19"/>
  <c r="M239" i="19"/>
  <c r="J239" i="19"/>
  <c r="N238" i="19"/>
  <c r="M238" i="19"/>
  <c r="J238" i="19"/>
  <c r="N237" i="19"/>
  <c r="M237" i="19"/>
  <c r="J237" i="19"/>
  <c r="N236" i="19"/>
  <c r="M236" i="19"/>
  <c r="J236" i="19"/>
  <c r="N235" i="19"/>
  <c r="M235" i="19"/>
  <c r="J235" i="19"/>
  <c r="N234" i="19"/>
  <c r="M234" i="19"/>
  <c r="J234" i="19"/>
  <c r="N233" i="19"/>
  <c r="M233" i="19"/>
  <c r="J233" i="19"/>
  <c r="N232" i="19"/>
  <c r="M232" i="19"/>
  <c r="J232" i="19"/>
  <c r="N231" i="19"/>
  <c r="M231" i="19"/>
  <c r="J231" i="19"/>
  <c r="N230" i="19"/>
  <c r="M230" i="19"/>
  <c r="J230" i="19"/>
  <c r="N229" i="19"/>
  <c r="M229" i="19"/>
  <c r="J229" i="19"/>
  <c r="N228" i="19"/>
  <c r="M228" i="19"/>
  <c r="J228" i="19"/>
  <c r="N227" i="19"/>
  <c r="M227" i="19"/>
  <c r="J227" i="19"/>
  <c r="N226" i="19"/>
  <c r="M226" i="19"/>
  <c r="J226" i="19"/>
  <c r="N225" i="19"/>
  <c r="M225" i="19"/>
  <c r="J225" i="19"/>
  <c r="N224" i="19"/>
  <c r="M224" i="19"/>
  <c r="J224" i="19"/>
  <c r="N223" i="19"/>
  <c r="M223" i="19"/>
  <c r="J223" i="19"/>
  <c r="N222" i="19"/>
  <c r="M222" i="19"/>
  <c r="J222" i="19"/>
  <c r="N221" i="19"/>
  <c r="M221" i="19"/>
  <c r="J221" i="19"/>
  <c r="N220" i="19"/>
  <c r="M220" i="19"/>
  <c r="J220" i="19"/>
  <c r="N219" i="19"/>
  <c r="M219" i="19"/>
  <c r="J219" i="19"/>
  <c r="N218" i="19"/>
  <c r="M218" i="19"/>
  <c r="J218" i="19"/>
  <c r="N217" i="19"/>
  <c r="M217" i="19"/>
  <c r="J217" i="19"/>
  <c r="N216" i="19"/>
  <c r="M216" i="19"/>
  <c r="J216" i="19"/>
  <c r="N215" i="19"/>
  <c r="M215" i="19"/>
  <c r="J215" i="19"/>
  <c r="N214" i="19"/>
  <c r="M214" i="19"/>
  <c r="J214" i="19"/>
  <c r="N213" i="19"/>
  <c r="M213" i="19"/>
  <c r="J213" i="19"/>
  <c r="N212" i="19"/>
  <c r="M212" i="19"/>
  <c r="J212" i="19"/>
  <c r="N211" i="19"/>
  <c r="M211" i="19"/>
  <c r="J211" i="19"/>
  <c r="N210" i="19"/>
  <c r="M210" i="19"/>
  <c r="J210" i="19"/>
  <c r="N209" i="19"/>
  <c r="M209" i="19"/>
  <c r="J209" i="19"/>
  <c r="N208" i="19"/>
  <c r="M208" i="19"/>
  <c r="J208" i="19"/>
  <c r="N207" i="19"/>
  <c r="M207" i="19"/>
  <c r="J207" i="19"/>
  <c r="N206" i="19"/>
  <c r="M206" i="19"/>
  <c r="J206" i="19"/>
  <c r="N205" i="19"/>
  <c r="M205" i="19"/>
  <c r="J205" i="19"/>
  <c r="N204" i="19"/>
  <c r="M204" i="19"/>
  <c r="J204" i="19"/>
  <c r="N203" i="19"/>
  <c r="M203" i="19"/>
  <c r="J203" i="19"/>
  <c r="N202" i="19"/>
  <c r="M202" i="19"/>
  <c r="J202" i="19"/>
  <c r="N201" i="19"/>
  <c r="M201" i="19"/>
  <c r="J201" i="19"/>
  <c r="N200" i="19"/>
  <c r="M200" i="19"/>
  <c r="J200" i="19"/>
  <c r="N199" i="19"/>
  <c r="M199" i="19"/>
  <c r="J199" i="19"/>
  <c r="N198" i="19"/>
  <c r="M198" i="19"/>
  <c r="J198" i="19"/>
  <c r="N197" i="19"/>
  <c r="M197" i="19"/>
  <c r="J197" i="19"/>
  <c r="N196" i="19"/>
  <c r="M196" i="19"/>
  <c r="J196" i="19"/>
  <c r="N195" i="19"/>
  <c r="M195" i="19"/>
  <c r="J195" i="19"/>
  <c r="N194" i="19"/>
  <c r="M194" i="19"/>
  <c r="J194" i="19"/>
  <c r="N193" i="19"/>
  <c r="M193" i="19"/>
  <c r="J193" i="19"/>
  <c r="N192" i="19"/>
  <c r="M192" i="19"/>
  <c r="J192" i="19"/>
  <c r="N191" i="19"/>
  <c r="M191" i="19"/>
  <c r="J191" i="19"/>
  <c r="N190" i="19"/>
  <c r="M190" i="19"/>
  <c r="J190" i="19"/>
  <c r="N189" i="19"/>
  <c r="M189" i="19"/>
  <c r="J189" i="19"/>
  <c r="N188" i="19"/>
  <c r="M188" i="19"/>
  <c r="J188" i="19"/>
  <c r="N187" i="19"/>
  <c r="M187" i="19"/>
  <c r="J187" i="19"/>
  <c r="N186" i="19"/>
  <c r="M186" i="19"/>
  <c r="J186" i="19"/>
  <c r="N185" i="19"/>
  <c r="M185" i="19"/>
  <c r="J185" i="19"/>
  <c r="N184" i="19"/>
  <c r="M184" i="19"/>
  <c r="J184" i="19"/>
  <c r="N183" i="19"/>
  <c r="M183" i="19"/>
  <c r="J183" i="19"/>
  <c r="N182" i="19"/>
  <c r="M182" i="19"/>
  <c r="J182" i="19"/>
  <c r="N181" i="19"/>
  <c r="M181" i="19"/>
  <c r="J181" i="19"/>
  <c r="N180" i="19"/>
  <c r="M180" i="19"/>
  <c r="J180" i="19"/>
  <c r="N179" i="19"/>
  <c r="M179" i="19"/>
  <c r="J179" i="19"/>
  <c r="N178" i="19"/>
  <c r="M178" i="19"/>
  <c r="J178" i="19"/>
  <c r="N177" i="19"/>
  <c r="M177" i="19"/>
  <c r="J177" i="19"/>
  <c r="N176" i="19"/>
  <c r="M176" i="19"/>
  <c r="J176" i="19"/>
  <c r="N175" i="19"/>
  <c r="M175" i="19"/>
  <c r="J175" i="19"/>
  <c r="N174" i="19"/>
  <c r="M174" i="19"/>
  <c r="J174" i="19"/>
  <c r="N173" i="19"/>
  <c r="M173" i="19"/>
  <c r="J173" i="19"/>
  <c r="N172" i="19"/>
  <c r="M172" i="19"/>
  <c r="J172" i="19"/>
  <c r="N171" i="19"/>
  <c r="M171" i="19"/>
  <c r="J171" i="19"/>
  <c r="N170" i="19"/>
  <c r="M170" i="19"/>
  <c r="J170" i="19"/>
  <c r="N169" i="19"/>
  <c r="M169" i="19"/>
  <c r="J169" i="19"/>
  <c r="N168" i="19"/>
  <c r="M168" i="19"/>
  <c r="J168" i="19"/>
  <c r="N167" i="19"/>
  <c r="M167" i="19"/>
  <c r="J167" i="19"/>
  <c r="N166" i="19"/>
  <c r="M166" i="19"/>
  <c r="J166" i="19"/>
  <c r="N165" i="19"/>
  <c r="M165" i="19"/>
  <c r="J165" i="19"/>
  <c r="N164" i="19"/>
  <c r="M164" i="19"/>
  <c r="J164" i="19"/>
  <c r="N163" i="19"/>
  <c r="M163" i="19"/>
  <c r="J163" i="19"/>
  <c r="N162" i="19"/>
  <c r="M162" i="19"/>
  <c r="J162" i="19"/>
  <c r="N161" i="19"/>
  <c r="M161" i="19"/>
  <c r="J161" i="19"/>
  <c r="N160" i="19"/>
  <c r="M160" i="19"/>
  <c r="J160" i="19"/>
  <c r="N159" i="19"/>
  <c r="M159" i="19"/>
  <c r="J159" i="19"/>
  <c r="N158" i="19"/>
  <c r="M158" i="19"/>
  <c r="J158" i="19"/>
  <c r="N157" i="19"/>
  <c r="M157" i="19"/>
  <c r="J157" i="19"/>
  <c r="N156" i="19"/>
  <c r="M156" i="19"/>
  <c r="J156" i="19"/>
  <c r="N155" i="19"/>
  <c r="M155" i="19"/>
  <c r="J155" i="19"/>
  <c r="N154" i="19"/>
  <c r="M154" i="19"/>
  <c r="J154" i="19"/>
  <c r="N153" i="19"/>
  <c r="M153" i="19"/>
  <c r="J153" i="19"/>
  <c r="N152" i="19"/>
  <c r="M152" i="19"/>
  <c r="J152" i="19"/>
  <c r="N151" i="19"/>
  <c r="M151" i="19"/>
  <c r="J151" i="19"/>
  <c r="N150" i="19"/>
  <c r="M150" i="19"/>
  <c r="J150" i="19"/>
  <c r="N149" i="19"/>
  <c r="M149" i="19"/>
  <c r="J149" i="19"/>
  <c r="N148" i="19"/>
  <c r="M148" i="19"/>
  <c r="J148" i="19"/>
  <c r="N147" i="19"/>
  <c r="M147" i="19"/>
  <c r="J147" i="19"/>
  <c r="N146" i="19"/>
  <c r="M146" i="19"/>
  <c r="J146" i="19"/>
  <c r="N145" i="19"/>
  <c r="M145" i="19"/>
  <c r="J145" i="19"/>
  <c r="N144" i="19"/>
  <c r="M144" i="19"/>
  <c r="J144" i="19"/>
  <c r="N143" i="19"/>
  <c r="M143" i="19"/>
  <c r="J143" i="19"/>
  <c r="N142" i="19"/>
  <c r="M142" i="19"/>
  <c r="J142" i="19"/>
  <c r="N141" i="19"/>
  <c r="M141" i="19"/>
  <c r="J141" i="19"/>
  <c r="N140" i="19"/>
  <c r="M140" i="19"/>
  <c r="J140" i="19"/>
  <c r="N139" i="19"/>
  <c r="M139" i="19"/>
  <c r="J139" i="19"/>
  <c r="N138" i="19"/>
  <c r="M138" i="19"/>
  <c r="J138" i="19"/>
  <c r="N137" i="19"/>
  <c r="M137" i="19"/>
  <c r="J137" i="19"/>
  <c r="N136" i="19"/>
  <c r="M136" i="19"/>
  <c r="J136" i="19"/>
  <c r="N135" i="19"/>
  <c r="M135" i="19"/>
  <c r="J135" i="19"/>
  <c r="N134" i="19"/>
  <c r="M134" i="19"/>
  <c r="J134" i="19"/>
  <c r="N133" i="19"/>
  <c r="M133" i="19"/>
  <c r="J133" i="19"/>
  <c r="N132" i="19"/>
  <c r="M132" i="19"/>
  <c r="J132" i="19"/>
  <c r="N131" i="19"/>
  <c r="M131" i="19"/>
  <c r="J131" i="19"/>
  <c r="N130" i="19"/>
  <c r="M130" i="19"/>
  <c r="J130" i="19"/>
  <c r="N129" i="19"/>
  <c r="M129" i="19"/>
  <c r="J129" i="19"/>
  <c r="N128" i="19"/>
  <c r="M128" i="19"/>
  <c r="J128" i="19"/>
  <c r="N127" i="19"/>
  <c r="M127" i="19"/>
  <c r="J127" i="19"/>
  <c r="N126" i="19"/>
  <c r="M126" i="19"/>
  <c r="J126" i="19"/>
  <c r="N125" i="19"/>
  <c r="M125" i="19"/>
  <c r="J125" i="19"/>
  <c r="N124" i="19"/>
  <c r="M124" i="19"/>
  <c r="J124" i="19"/>
  <c r="N123" i="19"/>
  <c r="M123" i="19"/>
  <c r="J123" i="19"/>
  <c r="N122" i="19"/>
  <c r="M122" i="19"/>
  <c r="J122" i="19"/>
  <c r="N121" i="19"/>
  <c r="M121" i="19"/>
  <c r="J121" i="19"/>
  <c r="N120" i="19"/>
  <c r="M120" i="19"/>
  <c r="J120" i="19"/>
  <c r="N119" i="19"/>
  <c r="M119" i="19"/>
  <c r="J119" i="19"/>
  <c r="N118" i="19"/>
  <c r="M118" i="19"/>
  <c r="J118" i="19"/>
  <c r="N117" i="19"/>
  <c r="M117" i="19"/>
  <c r="J117" i="19"/>
  <c r="N116" i="19"/>
  <c r="M116" i="19"/>
  <c r="J116" i="19"/>
  <c r="N115" i="19"/>
  <c r="M115" i="19"/>
  <c r="J115" i="19"/>
  <c r="N114" i="19"/>
  <c r="M114" i="19"/>
  <c r="J114" i="19"/>
  <c r="N113" i="19"/>
  <c r="M113" i="19"/>
  <c r="J113" i="19"/>
  <c r="N112" i="19"/>
  <c r="M112" i="19"/>
  <c r="J112" i="19"/>
  <c r="N111" i="19"/>
  <c r="M111" i="19"/>
  <c r="J111" i="19"/>
  <c r="N110" i="19"/>
  <c r="M110" i="19"/>
  <c r="J110" i="19"/>
  <c r="N109" i="19"/>
  <c r="M109" i="19"/>
  <c r="J109" i="19"/>
  <c r="N108" i="19"/>
  <c r="M108" i="19"/>
  <c r="J108" i="19"/>
  <c r="N107" i="19"/>
  <c r="M107" i="19"/>
  <c r="J107" i="19"/>
  <c r="N106" i="19"/>
  <c r="M106" i="19"/>
  <c r="J106" i="19"/>
  <c r="N105" i="19"/>
  <c r="M105" i="19"/>
  <c r="J105" i="19"/>
  <c r="N104" i="19"/>
  <c r="M104" i="19"/>
  <c r="J104" i="19"/>
  <c r="N103" i="19"/>
  <c r="M103" i="19"/>
  <c r="J103" i="19"/>
  <c r="N102" i="19"/>
  <c r="M102" i="19"/>
  <c r="J102" i="19"/>
  <c r="N101" i="19"/>
  <c r="M101" i="19"/>
  <c r="J101" i="19"/>
  <c r="N100" i="19"/>
  <c r="M100" i="19"/>
  <c r="J100" i="19"/>
  <c r="K99" i="19"/>
  <c r="N99" i="19" s="1"/>
  <c r="J99" i="19"/>
  <c r="N98" i="19"/>
  <c r="M98" i="19"/>
  <c r="J98" i="19"/>
  <c r="N97" i="19"/>
  <c r="M97" i="19"/>
  <c r="J97" i="19"/>
  <c r="N96" i="19"/>
  <c r="M96" i="19"/>
  <c r="J96" i="19"/>
  <c r="N95" i="19"/>
  <c r="M95" i="19"/>
  <c r="J95" i="19"/>
  <c r="N94" i="19"/>
  <c r="M94" i="19"/>
  <c r="J94" i="19"/>
  <c r="N93" i="19"/>
  <c r="M93" i="19"/>
  <c r="J93" i="19"/>
  <c r="N92" i="19"/>
  <c r="M92" i="19"/>
  <c r="J92" i="19"/>
  <c r="N91" i="19"/>
  <c r="M91" i="19"/>
  <c r="J91" i="19"/>
  <c r="N90" i="19"/>
  <c r="M90" i="19"/>
  <c r="J90" i="19"/>
  <c r="N89" i="19"/>
  <c r="M89" i="19"/>
  <c r="J89" i="19"/>
  <c r="N88" i="19"/>
  <c r="M88" i="19"/>
  <c r="J88" i="19"/>
  <c r="N87" i="19"/>
  <c r="M87" i="19"/>
  <c r="J87" i="19"/>
  <c r="N86" i="19"/>
  <c r="M86" i="19"/>
  <c r="J86" i="19"/>
  <c r="N85" i="19"/>
  <c r="M85" i="19"/>
  <c r="J85" i="19"/>
  <c r="N84" i="19"/>
  <c r="M84" i="19"/>
  <c r="J84" i="19"/>
  <c r="N83" i="19"/>
  <c r="M83" i="19"/>
  <c r="J83" i="19"/>
  <c r="N82" i="19"/>
  <c r="M82" i="19"/>
  <c r="J82" i="19"/>
  <c r="N81" i="19"/>
  <c r="M81" i="19"/>
  <c r="J81" i="19"/>
  <c r="N80" i="19"/>
  <c r="M80" i="19"/>
  <c r="J80" i="19"/>
  <c r="N79" i="19"/>
  <c r="M79" i="19"/>
  <c r="J79" i="19"/>
  <c r="N78" i="19"/>
  <c r="M78" i="19"/>
  <c r="J78" i="19"/>
  <c r="N77" i="19"/>
  <c r="M77" i="19"/>
  <c r="J77" i="19"/>
  <c r="N76" i="19"/>
  <c r="M76" i="19"/>
  <c r="J76" i="19"/>
  <c r="N75" i="19"/>
  <c r="M75" i="19"/>
  <c r="J75" i="19"/>
  <c r="N74" i="19"/>
  <c r="M74" i="19"/>
  <c r="J74" i="19"/>
  <c r="N73" i="19"/>
  <c r="M73" i="19"/>
  <c r="J73" i="19"/>
  <c r="N72" i="19"/>
  <c r="M72" i="19"/>
  <c r="J72" i="19"/>
  <c r="N71" i="19"/>
  <c r="M71" i="19"/>
  <c r="J71" i="19"/>
  <c r="N70" i="19"/>
  <c r="M70" i="19"/>
  <c r="N69" i="19"/>
  <c r="M69" i="19"/>
  <c r="N68" i="19"/>
  <c r="M68" i="19"/>
  <c r="N67" i="19"/>
  <c r="M67" i="19"/>
  <c r="N66" i="19"/>
  <c r="M66" i="19"/>
  <c r="N65" i="19"/>
  <c r="M65" i="19"/>
  <c r="N64" i="19"/>
  <c r="M64" i="19"/>
  <c r="N63" i="19"/>
  <c r="M63" i="19"/>
  <c r="N62" i="19"/>
  <c r="M62" i="19"/>
  <c r="N61" i="19"/>
  <c r="M61" i="19"/>
  <c r="N60" i="19"/>
  <c r="M60" i="19"/>
  <c r="N59" i="19"/>
  <c r="M59" i="19"/>
  <c r="N58" i="19"/>
  <c r="M58" i="19"/>
  <c r="N57" i="19"/>
  <c r="M57" i="19"/>
  <c r="N56" i="19"/>
  <c r="M56" i="19"/>
  <c r="J56" i="19"/>
  <c r="N55" i="19"/>
  <c r="M55" i="19"/>
  <c r="J55" i="19"/>
  <c r="N54" i="19"/>
  <c r="M54" i="19"/>
  <c r="J54" i="19"/>
  <c r="N53" i="19"/>
  <c r="M53" i="19"/>
  <c r="J53" i="19"/>
  <c r="M52" i="19"/>
  <c r="J52" i="19"/>
  <c r="M51" i="19"/>
  <c r="J51" i="19"/>
  <c r="M50" i="19"/>
  <c r="J50" i="19"/>
  <c r="M49" i="19"/>
  <c r="J49" i="19"/>
  <c r="M48" i="19"/>
  <c r="J48" i="19"/>
  <c r="M47" i="19"/>
  <c r="J47" i="19"/>
  <c r="N46" i="19"/>
  <c r="M46" i="19"/>
  <c r="J46" i="19"/>
  <c r="N45" i="19"/>
  <c r="M45" i="19"/>
  <c r="J45" i="19"/>
  <c r="N44" i="19"/>
  <c r="M44" i="19"/>
  <c r="J44" i="19"/>
  <c r="J43" i="19"/>
  <c r="N41" i="19"/>
  <c r="M41" i="19"/>
  <c r="J41" i="19"/>
  <c r="N40" i="19"/>
  <c r="M40" i="19"/>
  <c r="J40" i="19"/>
  <c r="N39" i="19"/>
  <c r="M39" i="19"/>
  <c r="J39" i="19"/>
  <c r="M38" i="19"/>
  <c r="K37" i="19"/>
  <c r="J37" i="19"/>
  <c r="H37" i="19"/>
  <c r="D37" i="19"/>
  <c r="E37" i="19" s="1"/>
  <c r="M36" i="19"/>
  <c r="J36" i="19"/>
  <c r="M35" i="19"/>
  <c r="J35" i="19"/>
  <c r="M33" i="19"/>
  <c r="J33" i="19"/>
  <c r="M32" i="19"/>
  <c r="K29" i="19"/>
  <c r="H29" i="19"/>
  <c r="F29" i="19"/>
  <c r="N28" i="19"/>
  <c r="M28" i="19"/>
  <c r="J28" i="19"/>
  <c r="M27" i="19"/>
  <c r="J27" i="19"/>
  <c r="K26" i="19"/>
  <c r="H26" i="19"/>
  <c r="F26" i="19"/>
  <c r="D26" i="19"/>
  <c r="E26" i="19" s="1"/>
  <c r="N25" i="19"/>
  <c r="M25" i="19"/>
  <c r="J25" i="19"/>
  <c r="C25" i="19"/>
  <c r="N24" i="19"/>
  <c r="M24" i="19"/>
  <c r="J24" i="19"/>
  <c r="N23" i="19"/>
  <c r="M23" i="19"/>
  <c r="J23" i="19"/>
  <c r="K22" i="19"/>
  <c r="H22" i="19"/>
  <c r="N21" i="19"/>
  <c r="M21" i="19"/>
  <c r="J21" i="19"/>
  <c r="M20" i="19"/>
  <c r="J20" i="19"/>
  <c r="M19" i="19"/>
  <c r="J19" i="19"/>
  <c r="M18" i="19"/>
  <c r="J18" i="19"/>
  <c r="N17" i="19"/>
  <c r="M17" i="19"/>
  <c r="J17" i="19"/>
  <c r="N16" i="19"/>
  <c r="M16" i="19"/>
  <c r="J16" i="19"/>
  <c r="N15" i="19"/>
  <c r="M15" i="19"/>
  <c r="J15" i="19"/>
  <c r="J308" i="19" l="1"/>
  <c r="J42" i="19" s="1"/>
  <c r="G308" i="19"/>
  <c r="F42" i="19"/>
  <c r="G42" i="19" s="1"/>
  <c r="N37" i="19"/>
  <c r="H42" i="19"/>
  <c r="H358" i="19"/>
  <c r="I308" i="19"/>
  <c r="M22" i="19"/>
  <c r="M26" i="19"/>
  <c r="J29" i="19"/>
  <c r="M37" i="19"/>
  <c r="M99" i="19"/>
  <c r="J22" i="19"/>
  <c r="H30" i="19"/>
  <c r="M354" i="19"/>
  <c r="J354" i="19"/>
  <c r="M29" i="19"/>
  <c r="N27" i="19" s="1"/>
  <c r="M308" i="19"/>
  <c r="M42" i="19" s="1"/>
  <c r="J30" i="19"/>
  <c r="J34" i="19" s="1"/>
  <c r="K30" i="19"/>
  <c r="N26" i="19"/>
  <c r="F31" i="19"/>
  <c r="G26" i="19" s="1"/>
  <c r="H31" i="19"/>
  <c r="N29" i="19"/>
  <c r="K308" i="19"/>
  <c r="N22" i="19"/>
  <c r="J26" i="19"/>
  <c r="I24" i="19" l="1"/>
  <c r="I23" i="19"/>
  <c r="I15" i="19"/>
  <c r="I27" i="19"/>
  <c r="I17" i="19"/>
  <c r="I31" i="19"/>
  <c r="I25" i="19"/>
  <c r="I20" i="19"/>
  <c r="I28" i="19"/>
  <c r="I21" i="19"/>
  <c r="I19" i="19"/>
  <c r="I16" i="19"/>
  <c r="I18" i="19"/>
  <c r="N30" i="19"/>
  <c r="I352" i="19"/>
  <c r="I332" i="19"/>
  <c r="I312" i="19"/>
  <c r="I292" i="19"/>
  <c r="I272" i="19"/>
  <c r="I252" i="19"/>
  <c r="I232" i="19"/>
  <c r="I212" i="19"/>
  <c r="I192" i="19"/>
  <c r="I172" i="19"/>
  <c r="I152" i="19"/>
  <c r="I132" i="19"/>
  <c r="I112" i="19"/>
  <c r="I92" i="19"/>
  <c r="I72" i="19"/>
  <c r="I52" i="19"/>
  <c r="I351" i="19"/>
  <c r="I331" i="19"/>
  <c r="I311" i="19"/>
  <c r="I291" i="19"/>
  <c r="I271" i="19"/>
  <c r="I251" i="19"/>
  <c r="I231" i="19"/>
  <c r="I211" i="19"/>
  <c r="I191" i="19"/>
  <c r="I171" i="19"/>
  <c r="I151" i="19"/>
  <c r="I131" i="19"/>
  <c r="I111" i="19"/>
  <c r="I91" i="19"/>
  <c r="I71" i="19"/>
  <c r="I51" i="19"/>
  <c r="I343" i="19"/>
  <c r="I323" i="19"/>
  <c r="I303" i="19"/>
  <c r="I283" i="19"/>
  <c r="I263" i="19"/>
  <c r="I243" i="19"/>
  <c r="I223" i="19"/>
  <c r="I203" i="19"/>
  <c r="I183" i="19"/>
  <c r="I163" i="19"/>
  <c r="I143" i="19"/>
  <c r="I123" i="19"/>
  <c r="I103" i="19"/>
  <c r="I83" i="19"/>
  <c r="I63" i="19"/>
  <c r="I43" i="19"/>
  <c r="I349" i="19"/>
  <c r="I326" i="19"/>
  <c r="I302" i="19"/>
  <c r="I279" i="19"/>
  <c r="I256" i="19"/>
  <c r="I233" i="19"/>
  <c r="I208" i="19"/>
  <c r="I185" i="19"/>
  <c r="I161" i="19"/>
  <c r="I138" i="19"/>
  <c r="I115" i="19"/>
  <c r="I90" i="19"/>
  <c r="I67" i="19"/>
  <c r="I44" i="19"/>
  <c r="I347" i="19"/>
  <c r="I324" i="19"/>
  <c r="I300" i="19"/>
  <c r="I277" i="19"/>
  <c r="I254" i="19"/>
  <c r="I229" i="19"/>
  <c r="I206" i="19"/>
  <c r="I182" i="19"/>
  <c r="I159" i="19"/>
  <c r="I136" i="19"/>
  <c r="I113" i="19"/>
  <c r="I88" i="19"/>
  <c r="I65" i="19"/>
  <c r="I41" i="19"/>
  <c r="I338" i="19"/>
  <c r="I315" i="19"/>
  <c r="I290" i="19"/>
  <c r="I267" i="19"/>
  <c r="I244" i="19"/>
  <c r="I220" i="19"/>
  <c r="I197" i="19"/>
  <c r="I174" i="19"/>
  <c r="I149" i="19"/>
  <c r="I126" i="19"/>
  <c r="I102" i="19"/>
  <c r="I79" i="19"/>
  <c r="I56" i="19"/>
  <c r="I335" i="19"/>
  <c r="I307" i="19"/>
  <c r="I280" i="19"/>
  <c r="I250" i="19"/>
  <c r="I224" i="19"/>
  <c r="I196" i="19"/>
  <c r="I168" i="19"/>
  <c r="I141" i="19"/>
  <c r="I114" i="19"/>
  <c r="I85" i="19"/>
  <c r="I58" i="19"/>
  <c r="I334" i="19"/>
  <c r="I306" i="19"/>
  <c r="I278" i="19"/>
  <c r="I249" i="19"/>
  <c r="I222" i="19"/>
  <c r="I195" i="19"/>
  <c r="I167" i="19"/>
  <c r="I140" i="19"/>
  <c r="I110" i="19"/>
  <c r="I84" i="19"/>
  <c r="I57" i="19"/>
  <c r="I333" i="19"/>
  <c r="I305" i="19"/>
  <c r="I276" i="19"/>
  <c r="I248" i="19"/>
  <c r="I221" i="19"/>
  <c r="I194" i="19"/>
  <c r="I166" i="19"/>
  <c r="I139" i="19"/>
  <c r="I109" i="19"/>
  <c r="I82" i="19"/>
  <c r="I55" i="19"/>
  <c r="I330" i="19"/>
  <c r="I304" i="19"/>
  <c r="I275" i="19"/>
  <c r="I247" i="19"/>
  <c r="I219" i="19"/>
  <c r="I193" i="19"/>
  <c r="I165" i="19"/>
  <c r="I137" i="19"/>
  <c r="I108" i="19"/>
  <c r="I81" i="19"/>
  <c r="I54" i="19"/>
  <c r="I329" i="19"/>
  <c r="I301" i="19"/>
  <c r="I274" i="19"/>
  <c r="I246" i="19"/>
  <c r="I218" i="19"/>
  <c r="I190" i="19"/>
  <c r="I164" i="19"/>
  <c r="I135" i="19"/>
  <c r="I107" i="19"/>
  <c r="I80" i="19"/>
  <c r="I53" i="19"/>
  <c r="I328" i="19"/>
  <c r="I299" i="19"/>
  <c r="I273" i="19"/>
  <c r="I245" i="19"/>
  <c r="I217" i="19"/>
  <c r="I189" i="19"/>
  <c r="I162" i="19"/>
  <c r="I134" i="19"/>
  <c r="I106" i="19"/>
  <c r="I78" i="19"/>
  <c r="I50" i="19"/>
  <c r="I327" i="19"/>
  <c r="I298" i="19"/>
  <c r="I270" i="19"/>
  <c r="I242" i="19"/>
  <c r="I216" i="19"/>
  <c r="I188" i="19"/>
  <c r="I160" i="19"/>
  <c r="I133" i="19"/>
  <c r="I105" i="19"/>
  <c r="I77" i="19"/>
  <c r="I49" i="19"/>
  <c r="I348" i="19"/>
  <c r="I320" i="19"/>
  <c r="I294" i="19"/>
  <c r="I265" i="19"/>
  <c r="I238" i="19"/>
  <c r="I210" i="19"/>
  <c r="I181" i="19"/>
  <c r="I155" i="19"/>
  <c r="I127" i="19"/>
  <c r="I99" i="19"/>
  <c r="I73" i="19"/>
  <c r="I45" i="19"/>
  <c r="I325" i="19"/>
  <c r="I285" i="19"/>
  <c r="I236" i="19"/>
  <c r="I187" i="19"/>
  <c r="I146" i="19"/>
  <c r="I97" i="19"/>
  <c r="I48" i="19"/>
  <c r="I322" i="19"/>
  <c r="I284" i="19"/>
  <c r="I235" i="19"/>
  <c r="I186" i="19"/>
  <c r="I145" i="19"/>
  <c r="I96" i="19"/>
  <c r="I47" i="19"/>
  <c r="I321" i="19"/>
  <c r="I282" i="19"/>
  <c r="I234" i="19"/>
  <c r="I184" i="19"/>
  <c r="I144" i="19"/>
  <c r="I95" i="19"/>
  <c r="I46" i="19"/>
  <c r="I353" i="19"/>
  <c r="I310" i="19"/>
  <c r="I261" i="19"/>
  <c r="I214" i="19"/>
  <c r="I173" i="19"/>
  <c r="I122" i="19"/>
  <c r="I75" i="19"/>
  <c r="I341" i="19"/>
  <c r="I286" i="19"/>
  <c r="I226" i="19"/>
  <c r="I169" i="19"/>
  <c r="I116" i="19"/>
  <c r="I59" i="19"/>
  <c r="I339" i="19"/>
  <c r="I269" i="19"/>
  <c r="I157" i="19"/>
  <c r="I101" i="19"/>
  <c r="I340" i="19"/>
  <c r="I281" i="19"/>
  <c r="I225" i="19"/>
  <c r="I158" i="19"/>
  <c r="I104" i="19"/>
  <c r="I215" i="19"/>
  <c r="I40" i="19"/>
  <c r="I337" i="19"/>
  <c r="I268" i="19"/>
  <c r="I213" i="19"/>
  <c r="I156" i="19"/>
  <c r="I100" i="19"/>
  <c r="I39" i="19"/>
  <c r="I313" i="19"/>
  <c r="I257" i="19"/>
  <c r="I200" i="19"/>
  <c r="I130" i="19"/>
  <c r="I76" i="19"/>
  <c r="I288" i="19"/>
  <c r="I204" i="19"/>
  <c r="I125" i="19"/>
  <c r="I61" i="19"/>
  <c r="I354" i="19"/>
  <c r="I287" i="19"/>
  <c r="I202" i="19"/>
  <c r="I124" i="19"/>
  <c r="I60" i="19"/>
  <c r="I350" i="19"/>
  <c r="I266" i="19"/>
  <c r="I201" i="19"/>
  <c r="I121" i="19"/>
  <c r="I346" i="19"/>
  <c r="I264" i="19"/>
  <c r="I199" i="19"/>
  <c r="I120" i="19"/>
  <c r="J358" i="19"/>
  <c r="I336" i="19"/>
  <c r="I258" i="19"/>
  <c r="I178" i="19"/>
  <c r="I98" i="19"/>
  <c r="I319" i="19"/>
  <c r="I255" i="19"/>
  <c r="I177" i="19"/>
  <c r="I94" i="19"/>
  <c r="I318" i="19"/>
  <c r="I253" i="19"/>
  <c r="I176" i="19"/>
  <c r="I93" i="19"/>
  <c r="I317" i="19"/>
  <c r="I241" i="19"/>
  <c r="I175" i="19"/>
  <c r="I89" i="19"/>
  <c r="I230" i="19"/>
  <c r="I117" i="19"/>
  <c r="I86" i="19"/>
  <c r="I228" i="19"/>
  <c r="I87" i="19"/>
  <c r="I345" i="19"/>
  <c r="I227" i="19"/>
  <c r="I314" i="19"/>
  <c r="I198" i="19"/>
  <c r="I68" i="19"/>
  <c r="I296" i="19"/>
  <c r="I154" i="19"/>
  <c r="I295" i="19"/>
  <c r="I153" i="19"/>
  <c r="I209" i="19"/>
  <c r="I207" i="19"/>
  <c r="I205" i="19"/>
  <c r="I180" i="19"/>
  <c r="I179" i="19"/>
  <c r="I170" i="19"/>
  <c r="I344" i="19"/>
  <c r="I150" i="19"/>
  <c r="I309" i="19"/>
  <c r="I142" i="19"/>
  <c r="I293" i="19"/>
  <c r="I119" i="19"/>
  <c r="I260" i="19"/>
  <c r="I129" i="19"/>
  <c r="I297" i="19"/>
  <c r="I128" i="19"/>
  <c r="I289" i="19"/>
  <c r="I118" i="19"/>
  <c r="I262" i="19"/>
  <c r="I74" i="19"/>
  <c r="I240" i="19"/>
  <c r="I66" i="19"/>
  <c r="I147" i="19"/>
  <c r="I70" i="19"/>
  <c r="I69" i="19"/>
  <c r="I64" i="19"/>
  <c r="I237" i="19"/>
  <c r="I239" i="19"/>
  <c r="I62" i="19"/>
  <c r="I342" i="19"/>
  <c r="I316" i="19"/>
  <c r="I259" i="19"/>
  <c r="I148" i="19"/>
  <c r="M30" i="19"/>
  <c r="I42" i="19"/>
  <c r="I29" i="19"/>
  <c r="K42" i="19"/>
  <c r="N42" i="19" s="1"/>
  <c r="F34" i="19"/>
  <c r="G21" i="19"/>
  <c r="G20" i="19"/>
  <c r="G23" i="19"/>
  <c r="G19" i="19"/>
  <c r="G28" i="19"/>
  <c r="G27" i="19"/>
  <c r="G25" i="19"/>
  <c r="G24" i="19"/>
  <c r="G22" i="19"/>
  <c r="G18" i="19"/>
  <c r="G30" i="19"/>
  <c r="G34" i="19" s="1"/>
  <c r="G17" i="19"/>
  <c r="G31" i="19"/>
  <c r="G16" i="19"/>
  <c r="G15" i="19"/>
  <c r="G29" i="19"/>
  <c r="I26" i="19"/>
  <c r="I37" i="19"/>
  <c r="I30" i="19"/>
  <c r="K31" i="19"/>
  <c r="I22" i="19"/>
  <c r="K34" i="19"/>
  <c r="H34" i="19"/>
  <c r="J31" i="19"/>
  <c r="L27" i="19" l="1"/>
  <c r="L18" i="19"/>
  <c r="L23" i="19"/>
  <c r="L21" i="19"/>
  <c r="L20" i="19"/>
  <c r="L19" i="19"/>
  <c r="L17" i="19"/>
  <c r="L16" i="19"/>
  <c r="L15" i="19"/>
  <c r="L28" i="19"/>
  <c r="L25" i="19"/>
  <c r="L31" i="19"/>
  <c r="L24" i="19"/>
  <c r="L22" i="19"/>
  <c r="L26" i="19"/>
  <c r="L29" i="19"/>
  <c r="K358" i="19"/>
  <c r="L30" i="19"/>
  <c r="M31" i="19"/>
  <c r="M34" i="19" s="1"/>
  <c r="N31" i="19"/>
  <c r="N34" i="19"/>
  <c r="L334" i="19" l="1"/>
  <c r="L314" i="19"/>
  <c r="L294" i="19"/>
  <c r="L274" i="19"/>
  <c r="L254" i="19"/>
  <c r="L234" i="19"/>
  <c r="L214" i="19"/>
  <c r="L194" i="19"/>
  <c r="L174" i="19"/>
  <c r="L154" i="19"/>
  <c r="L134" i="19"/>
  <c r="L114" i="19"/>
  <c r="L94" i="19"/>
  <c r="L74" i="19"/>
  <c r="L54" i="19"/>
  <c r="L353" i="19"/>
  <c r="L333" i="19"/>
  <c r="L313" i="19"/>
  <c r="L293" i="19"/>
  <c r="L273" i="19"/>
  <c r="L253" i="19"/>
  <c r="L233" i="19"/>
  <c r="L213" i="19"/>
  <c r="L193" i="19"/>
  <c r="L173" i="19"/>
  <c r="L153" i="19"/>
  <c r="L133" i="19"/>
  <c r="L113" i="19"/>
  <c r="L93" i="19"/>
  <c r="L73" i="19"/>
  <c r="L53" i="19"/>
  <c r="L345" i="19"/>
  <c r="L325" i="19"/>
  <c r="L305" i="19"/>
  <c r="L285" i="19"/>
  <c r="L265" i="19"/>
  <c r="L245" i="19"/>
  <c r="L225" i="19"/>
  <c r="L205" i="19"/>
  <c r="L185" i="19"/>
  <c r="L165" i="19"/>
  <c r="L145" i="19"/>
  <c r="L125" i="19"/>
  <c r="L105" i="19"/>
  <c r="L85" i="19"/>
  <c r="L65" i="19"/>
  <c r="L45" i="19"/>
  <c r="L338" i="19"/>
  <c r="L315" i="19"/>
  <c r="L290" i="19"/>
  <c r="L267" i="19"/>
  <c r="L243" i="19"/>
  <c r="L220" i="19"/>
  <c r="L197" i="19"/>
  <c r="L172" i="19"/>
  <c r="L149" i="19"/>
  <c r="L126" i="19"/>
  <c r="L102" i="19"/>
  <c r="L79" i="19"/>
  <c r="L56" i="19"/>
  <c r="L336" i="19"/>
  <c r="L311" i="19"/>
  <c r="L288" i="19"/>
  <c r="L264" i="19"/>
  <c r="L241" i="19"/>
  <c r="L218" i="19"/>
  <c r="L195" i="19"/>
  <c r="L170" i="19"/>
  <c r="L147" i="19"/>
  <c r="L123" i="19"/>
  <c r="L100" i="19"/>
  <c r="L77" i="19"/>
  <c r="L52" i="19"/>
  <c r="L349" i="19"/>
  <c r="L326" i="19"/>
  <c r="L302" i="19"/>
  <c r="L279" i="19"/>
  <c r="L256" i="19"/>
  <c r="L231" i="19"/>
  <c r="L208" i="19"/>
  <c r="L184" i="19"/>
  <c r="L161" i="19"/>
  <c r="L138" i="19"/>
  <c r="L115" i="19"/>
  <c r="L90" i="19"/>
  <c r="L67" i="19"/>
  <c r="L43" i="19"/>
  <c r="L348" i="19"/>
  <c r="L321" i="19"/>
  <c r="L295" i="19"/>
  <c r="L266" i="19"/>
  <c r="L238" i="19"/>
  <c r="L210" i="19"/>
  <c r="L182" i="19"/>
  <c r="L156" i="19"/>
  <c r="L128" i="19"/>
  <c r="L71" i="19"/>
  <c r="L44" i="19"/>
  <c r="L347" i="19"/>
  <c r="L320" i="19"/>
  <c r="L292" i="19"/>
  <c r="L263" i="19"/>
  <c r="L237" i="19"/>
  <c r="L209" i="19"/>
  <c r="L181" i="19"/>
  <c r="L155" i="19"/>
  <c r="L127" i="19"/>
  <c r="L98" i="19"/>
  <c r="L70" i="19"/>
  <c r="L346" i="19"/>
  <c r="L319" i="19"/>
  <c r="L291" i="19"/>
  <c r="L262" i="19"/>
  <c r="L236" i="19"/>
  <c r="L207" i="19"/>
  <c r="L180" i="19"/>
  <c r="L152" i="19"/>
  <c r="L124" i="19"/>
  <c r="L97" i="19"/>
  <c r="L69" i="19"/>
  <c r="L41" i="19"/>
  <c r="L344" i="19"/>
  <c r="L318" i="19"/>
  <c r="L289" i="19"/>
  <c r="L261" i="19"/>
  <c r="L235" i="19"/>
  <c r="L206" i="19"/>
  <c r="L179" i="19"/>
  <c r="L151" i="19"/>
  <c r="L122" i="19"/>
  <c r="L96" i="19"/>
  <c r="L68" i="19"/>
  <c r="L40" i="19"/>
  <c r="L343" i="19"/>
  <c r="L317" i="19"/>
  <c r="L287" i="19"/>
  <c r="L260" i="19"/>
  <c r="L232" i="19"/>
  <c r="L204" i="19"/>
  <c r="L178" i="19"/>
  <c r="L150" i="19"/>
  <c r="L121" i="19"/>
  <c r="L95" i="19"/>
  <c r="L66" i="19"/>
  <c r="L39" i="19"/>
  <c r="L342" i="19"/>
  <c r="L316" i="19"/>
  <c r="L286" i="19"/>
  <c r="L259" i="19"/>
  <c r="L230" i="19"/>
  <c r="L203" i="19"/>
  <c r="L177" i="19"/>
  <c r="L148" i="19"/>
  <c r="L120" i="19"/>
  <c r="L92" i="19"/>
  <c r="L64" i="19"/>
  <c r="L341" i="19"/>
  <c r="L312" i="19"/>
  <c r="L284" i="19"/>
  <c r="L258" i="19"/>
  <c r="L229" i="19"/>
  <c r="L202" i="19"/>
  <c r="L176" i="19"/>
  <c r="L146" i="19"/>
  <c r="L119" i="19"/>
  <c r="L91" i="19"/>
  <c r="L63" i="19"/>
  <c r="L335" i="19"/>
  <c r="L307" i="19"/>
  <c r="L280" i="19"/>
  <c r="L251" i="19"/>
  <c r="L224" i="19"/>
  <c r="L198" i="19"/>
  <c r="L168" i="19"/>
  <c r="L141" i="19"/>
  <c r="L112" i="19"/>
  <c r="L86" i="19"/>
  <c r="L59" i="19"/>
  <c r="L331" i="19"/>
  <c r="L283" i="19"/>
  <c r="L244" i="19"/>
  <c r="L192" i="19"/>
  <c r="L144" i="19"/>
  <c r="L106" i="19"/>
  <c r="L57" i="19"/>
  <c r="L330" i="19"/>
  <c r="L282" i="19"/>
  <c r="L242" i="19"/>
  <c r="L191" i="19"/>
  <c r="L143" i="19"/>
  <c r="L104" i="19"/>
  <c r="L55" i="19"/>
  <c r="L329" i="19"/>
  <c r="L281" i="19"/>
  <c r="L240" i="19"/>
  <c r="L190" i="19"/>
  <c r="L142" i="19"/>
  <c r="L103" i="19"/>
  <c r="L51" i="19"/>
  <c r="L309" i="19"/>
  <c r="L270" i="19"/>
  <c r="L221" i="19"/>
  <c r="L171" i="19"/>
  <c r="L131" i="19"/>
  <c r="L82" i="19"/>
  <c r="L306" i="19"/>
  <c r="L250" i="19"/>
  <c r="L196" i="19"/>
  <c r="L136" i="19"/>
  <c r="L80" i="19"/>
  <c r="L303" i="19"/>
  <c r="L188" i="19"/>
  <c r="L132" i="19"/>
  <c r="L304" i="19"/>
  <c r="L249" i="19"/>
  <c r="L189" i="19"/>
  <c r="L135" i="19"/>
  <c r="L78" i="19"/>
  <c r="L248" i="19"/>
  <c r="L76" i="19"/>
  <c r="L301" i="19"/>
  <c r="L247" i="19"/>
  <c r="L187" i="19"/>
  <c r="L130" i="19"/>
  <c r="L75" i="19"/>
  <c r="L339" i="19"/>
  <c r="L277" i="19"/>
  <c r="L222" i="19"/>
  <c r="L164" i="19"/>
  <c r="L109" i="19"/>
  <c r="L49" i="19"/>
  <c r="L351" i="19"/>
  <c r="L272" i="19"/>
  <c r="L200" i="19"/>
  <c r="L116" i="19"/>
  <c r="L46" i="19"/>
  <c r="L350" i="19"/>
  <c r="L271" i="19"/>
  <c r="L199" i="19"/>
  <c r="L111" i="19"/>
  <c r="L340" i="19"/>
  <c r="L269" i="19"/>
  <c r="L186" i="19"/>
  <c r="L110" i="19"/>
  <c r="L337" i="19"/>
  <c r="L268" i="19"/>
  <c r="L183" i="19"/>
  <c r="L108" i="19"/>
  <c r="L327" i="19"/>
  <c r="L324" i="19"/>
  <c r="L246" i="19"/>
  <c r="L166" i="19"/>
  <c r="L88" i="19"/>
  <c r="L323" i="19"/>
  <c r="L239" i="19"/>
  <c r="L163" i="19"/>
  <c r="L87" i="19"/>
  <c r="L322" i="19"/>
  <c r="L228" i="19"/>
  <c r="L162" i="19"/>
  <c r="L84" i="19"/>
  <c r="L310" i="19"/>
  <c r="L227" i="19"/>
  <c r="L160" i="19"/>
  <c r="L83" i="19"/>
  <c r="L298" i="19"/>
  <c r="L167" i="19"/>
  <c r="L48" i="19"/>
  <c r="L158" i="19"/>
  <c r="L297" i="19"/>
  <c r="L159" i="19"/>
  <c r="L47" i="19"/>
  <c r="L296" i="19"/>
  <c r="L257" i="19"/>
  <c r="L137" i="19"/>
  <c r="L223" i="19"/>
  <c r="L107" i="19"/>
  <c r="L219" i="19"/>
  <c r="L101" i="19"/>
  <c r="L275" i="19"/>
  <c r="L72" i="19"/>
  <c r="L255" i="19"/>
  <c r="L62" i="19"/>
  <c r="L252" i="19"/>
  <c r="L61" i="19"/>
  <c r="L226" i="19"/>
  <c r="L60" i="19"/>
  <c r="L217" i="19"/>
  <c r="L58" i="19"/>
  <c r="L216" i="19"/>
  <c r="L50" i="19"/>
  <c r="L215" i="19"/>
  <c r="L201" i="19"/>
  <c r="L157" i="19"/>
  <c r="L332" i="19"/>
  <c r="L175" i="19"/>
  <c r="L169" i="19"/>
  <c r="L352" i="19"/>
  <c r="L140" i="19"/>
  <c r="L328" i="19"/>
  <c r="L129" i="19"/>
  <c r="L139" i="19"/>
  <c r="L299" i="19"/>
  <c r="L117" i="19"/>
  <c r="L278" i="19"/>
  <c r="L276" i="19"/>
  <c r="L300" i="19"/>
  <c r="L212" i="19"/>
  <c r="L211" i="19"/>
  <c r="L118" i="19"/>
  <c r="L89" i="19"/>
  <c r="L81" i="19"/>
  <c r="L99" i="19"/>
  <c r="L354" i="19"/>
  <c r="L37" i="19"/>
  <c r="M358" i="19"/>
  <c r="L308" i="19"/>
  <c r="L42" i="19"/>
  <c r="K53" i="18"/>
  <c r="H53" i="18"/>
  <c r="H40" i="18" s="1"/>
  <c r="F53" i="18"/>
  <c r="N52" i="18"/>
  <c r="M52" i="18"/>
  <c r="J52" i="18"/>
  <c r="N51" i="18"/>
  <c r="M51" i="18"/>
  <c r="J51" i="18"/>
  <c r="M50" i="18"/>
  <c r="J50" i="18"/>
  <c r="M49" i="18"/>
  <c r="J49" i="18"/>
  <c r="N48" i="18"/>
  <c r="M48" i="18"/>
  <c r="J48" i="18"/>
  <c r="M47" i="18"/>
  <c r="J47" i="18"/>
  <c r="N46" i="18"/>
  <c r="M46" i="18"/>
  <c r="J46" i="18"/>
  <c r="J53" i="18" s="1"/>
  <c r="J40" i="18" s="1"/>
  <c r="N45" i="18"/>
  <c r="M45" i="18"/>
  <c r="J45" i="18"/>
  <c r="N44" i="18"/>
  <c r="M44" i="18"/>
  <c r="J44" i="18"/>
  <c r="N43" i="18"/>
  <c r="M43" i="18"/>
  <c r="J43" i="18"/>
  <c r="M42" i="18"/>
  <c r="J42" i="18"/>
  <c r="F40" i="18"/>
  <c r="N39" i="18"/>
  <c r="M39" i="18"/>
  <c r="J39" i="18"/>
  <c r="N38" i="18"/>
  <c r="M38" i="18"/>
  <c r="J38" i="18"/>
  <c r="J36" i="18" s="1"/>
  <c r="K36" i="18"/>
  <c r="H36" i="18"/>
  <c r="F36" i="18"/>
  <c r="K29" i="18"/>
  <c r="K25" i="18"/>
  <c r="H25" i="18"/>
  <c r="F25" i="18"/>
  <c r="N24" i="18"/>
  <c r="M24" i="18"/>
  <c r="J24" i="18"/>
  <c r="N23" i="18"/>
  <c r="M23" i="18"/>
  <c r="J23" i="18"/>
  <c r="J25" i="18" s="1"/>
  <c r="J29" i="18" s="1"/>
  <c r="K22" i="18"/>
  <c r="H22" i="18"/>
  <c r="F22" i="18"/>
  <c r="N21" i="18"/>
  <c r="M21" i="18"/>
  <c r="J21" i="18"/>
  <c r="M20" i="18"/>
  <c r="J20" i="18"/>
  <c r="M19" i="18"/>
  <c r="J19" i="18"/>
  <c r="M18" i="18"/>
  <c r="J18" i="18"/>
  <c r="N17" i="18"/>
  <c r="M17" i="18"/>
  <c r="J17" i="18"/>
  <c r="N16" i="18"/>
  <c r="M16" i="18"/>
  <c r="J16" i="18"/>
  <c r="N15" i="18"/>
  <c r="M15" i="18"/>
  <c r="J15" i="18"/>
  <c r="M36" i="18" l="1"/>
  <c r="N53" i="18"/>
  <c r="J58" i="18"/>
  <c r="M25" i="18"/>
  <c r="M29" i="18" s="1"/>
  <c r="M22" i="18"/>
  <c r="M30" i="18" s="1"/>
  <c r="I53" i="18"/>
  <c r="J22" i="18"/>
  <c r="J30" i="18" s="1"/>
  <c r="N25" i="18"/>
  <c r="L25" i="18"/>
  <c r="M53" i="18"/>
  <c r="M40" i="18" s="1"/>
  <c r="N36" i="18"/>
  <c r="H58" i="18"/>
  <c r="I36" i="18"/>
  <c r="F29" i="18"/>
  <c r="H29" i="18"/>
  <c r="K40" i="18"/>
  <c r="N22" i="18"/>
  <c r="K30" i="18"/>
  <c r="F58" i="18"/>
  <c r="G52" i="18" l="1"/>
  <c r="G44" i="18"/>
  <c r="G47" i="18"/>
  <c r="G45" i="18"/>
  <c r="G43" i="18"/>
  <c r="G42" i="18"/>
  <c r="G41" i="18"/>
  <c r="G39" i="18"/>
  <c r="G38" i="18"/>
  <c r="G54" i="18"/>
  <c r="G51" i="18"/>
  <c r="G50" i="18"/>
  <c r="G49" i="18"/>
  <c r="G48" i="18"/>
  <c r="G46" i="18"/>
  <c r="G55" i="18"/>
  <c r="L24" i="18"/>
  <c r="L23" i="18"/>
  <c r="L15" i="18"/>
  <c r="L27" i="18"/>
  <c r="L30" i="18"/>
  <c r="L28" i="18"/>
  <c r="L21" i="18"/>
  <c r="L17" i="18"/>
  <c r="L26" i="18"/>
  <c r="L19" i="18"/>
  <c r="L18" i="18"/>
  <c r="L16" i="18"/>
  <c r="L20" i="18"/>
  <c r="M58" i="18"/>
  <c r="G40" i="18"/>
  <c r="G53" i="18"/>
  <c r="L22" i="18"/>
  <c r="I45" i="18"/>
  <c r="I51" i="18"/>
  <c r="I49" i="18"/>
  <c r="I52" i="18"/>
  <c r="I50" i="18"/>
  <c r="I48" i="18"/>
  <c r="I47" i="18"/>
  <c r="I46" i="18"/>
  <c r="I44" i="18"/>
  <c r="I39" i="18"/>
  <c r="I38" i="18"/>
  <c r="I42" i="18"/>
  <c r="I43" i="18"/>
  <c r="I41" i="18"/>
  <c r="G36" i="18"/>
  <c r="L29" i="18"/>
  <c r="I40" i="18"/>
  <c r="K33" i="18"/>
  <c r="N40" i="18"/>
  <c r="K58" i="18"/>
  <c r="F30" i="18"/>
  <c r="N29" i="18"/>
  <c r="H30" i="18"/>
  <c r="I20" i="18" l="1"/>
  <c r="I19" i="18"/>
  <c r="I30" i="18"/>
  <c r="I28" i="18"/>
  <c r="I18" i="18"/>
  <c r="I24" i="18"/>
  <c r="I23" i="18"/>
  <c r="I21" i="18"/>
  <c r="I17" i="18"/>
  <c r="I16" i="18"/>
  <c r="I15" i="18"/>
  <c r="I27" i="18"/>
  <c r="I26" i="18"/>
  <c r="I22" i="18"/>
  <c r="I25" i="18"/>
  <c r="G19" i="18"/>
  <c r="G18" i="18"/>
  <c r="G30" i="18"/>
  <c r="G26" i="18"/>
  <c r="G24" i="18"/>
  <c r="G15" i="18"/>
  <c r="G23" i="18"/>
  <c r="G33" i="18"/>
  <c r="G32" i="18"/>
  <c r="G31" i="18"/>
  <c r="G27" i="18"/>
  <c r="G21" i="18"/>
  <c r="G20" i="18"/>
  <c r="G17" i="18"/>
  <c r="G28" i="18"/>
  <c r="G16" i="18"/>
  <c r="G22" i="18"/>
  <c r="G25" i="18"/>
  <c r="L48" i="18"/>
  <c r="L46" i="18"/>
  <c r="L38" i="18"/>
  <c r="L50" i="18"/>
  <c r="L43" i="18"/>
  <c r="L42" i="18"/>
  <c r="L41" i="18"/>
  <c r="L39" i="18"/>
  <c r="L51" i="18"/>
  <c r="L49" i="18"/>
  <c r="L47" i="18"/>
  <c r="L45" i="18"/>
  <c r="L52" i="18"/>
  <c r="L44" i="18"/>
  <c r="L53" i="18"/>
  <c r="L36" i="18"/>
  <c r="N30" i="18"/>
  <c r="G29" i="18"/>
  <c r="I29" i="18"/>
  <c r="L40" i="18"/>
  <c r="N58" i="18"/>
  <c r="M56" i="17" l="1"/>
  <c r="M55" i="17"/>
  <c r="M54" i="17"/>
  <c r="M53" i="17"/>
  <c r="K52" i="17"/>
  <c r="H52" i="17"/>
  <c r="F52" i="17"/>
  <c r="N51" i="17"/>
  <c r="M51" i="17"/>
  <c r="J51" i="17"/>
  <c r="M50" i="17"/>
  <c r="J50" i="17"/>
  <c r="M49" i="17"/>
  <c r="J49" i="17"/>
  <c r="N48" i="17"/>
  <c r="M48" i="17"/>
  <c r="J48" i="17"/>
  <c r="J52" i="17" s="1"/>
  <c r="J40" i="17" s="1"/>
  <c r="M47" i="17"/>
  <c r="J47" i="17"/>
  <c r="M46" i="17"/>
  <c r="J46" i="17"/>
  <c r="M45" i="17"/>
  <c r="M44" i="17"/>
  <c r="M43" i="17"/>
  <c r="M42" i="17"/>
  <c r="M41" i="17"/>
  <c r="H40" i="17"/>
  <c r="F40" i="17"/>
  <c r="N39" i="17"/>
  <c r="M39" i="17"/>
  <c r="J39" i="17"/>
  <c r="N38" i="17"/>
  <c r="M38" i="17"/>
  <c r="J38" i="17"/>
  <c r="J36" i="17" s="1"/>
  <c r="M37" i="17"/>
  <c r="K36" i="17"/>
  <c r="H36" i="17"/>
  <c r="F36" i="17"/>
  <c r="M35" i="17"/>
  <c r="M34" i="17"/>
  <c r="M32" i="17"/>
  <c r="M31" i="17"/>
  <c r="M28" i="17"/>
  <c r="M27" i="17"/>
  <c r="M26" i="17"/>
  <c r="K25" i="17"/>
  <c r="H25" i="17"/>
  <c r="F25" i="17"/>
  <c r="N24" i="17"/>
  <c r="M24" i="17"/>
  <c r="J24" i="17"/>
  <c r="J25" i="17" s="1"/>
  <c r="J29" i="17" s="1"/>
  <c r="M23" i="17"/>
  <c r="K22" i="17"/>
  <c r="H22" i="17"/>
  <c r="F22" i="17"/>
  <c r="N21" i="17"/>
  <c r="M21" i="17"/>
  <c r="J21" i="17"/>
  <c r="M20" i="17"/>
  <c r="J20" i="17"/>
  <c r="M19" i="17"/>
  <c r="J19" i="17"/>
  <c r="M18" i="17"/>
  <c r="J18" i="17"/>
  <c r="N17" i="17"/>
  <c r="M17" i="17"/>
  <c r="J17" i="17"/>
  <c r="N16" i="17"/>
  <c r="M16" i="17"/>
  <c r="J16" i="17"/>
  <c r="N15" i="17"/>
  <c r="M15" i="17"/>
  <c r="J15" i="17"/>
  <c r="J22" i="17" s="1"/>
  <c r="J30" i="17" s="1"/>
  <c r="J57" i="17" l="1"/>
  <c r="I40" i="17"/>
  <c r="I36" i="17"/>
  <c r="N36" i="17"/>
  <c r="M22" i="17"/>
  <c r="N22" i="17"/>
  <c r="F29" i="17"/>
  <c r="I52" i="17"/>
  <c r="N52" i="17"/>
  <c r="H29" i="17"/>
  <c r="F57" i="17"/>
  <c r="H57" i="17"/>
  <c r="N25" i="17"/>
  <c r="M36" i="17"/>
  <c r="K40" i="17"/>
  <c r="M25" i="17"/>
  <c r="K29" i="17"/>
  <c r="M52" i="17"/>
  <c r="G43" i="17" l="1"/>
  <c r="G42" i="17"/>
  <c r="G54" i="17"/>
  <c r="G39" i="17"/>
  <c r="G51" i="17"/>
  <c r="G45" i="17"/>
  <c r="G44" i="17"/>
  <c r="G41" i="17"/>
  <c r="G38" i="17"/>
  <c r="G57" i="17"/>
  <c r="G56" i="17"/>
  <c r="G55" i="17"/>
  <c r="G46" i="17"/>
  <c r="G53" i="17"/>
  <c r="G50" i="17"/>
  <c r="G49" i="17"/>
  <c r="G48" i="17"/>
  <c r="G47" i="17"/>
  <c r="I29" i="17"/>
  <c r="G52" i="17"/>
  <c r="G29" i="17"/>
  <c r="L29" i="17"/>
  <c r="H30" i="17"/>
  <c r="F30" i="17"/>
  <c r="G40" i="17"/>
  <c r="I43" i="17"/>
  <c r="I42" i="17"/>
  <c r="I54" i="17"/>
  <c r="I44" i="17"/>
  <c r="I55" i="17"/>
  <c r="I51" i="17"/>
  <c r="I50" i="17"/>
  <c r="I49" i="17"/>
  <c r="I48" i="17"/>
  <c r="I47" i="17"/>
  <c r="I46" i="17"/>
  <c r="I45" i="17"/>
  <c r="I38" i="17"/>
  <c r="I41" i="17"/>
  <c r="I39" i="17"/>
  <c r="I56" i="17"/>
  <c r="I53" i="17"/>
  <c r="I57" i="17"/>
  <c r="G36" i="17"/>
  <c r="N29" i="17"/>
  <c r="K30" i="17"/>
  <c r="N40" i="17"/>
  <c r="K57" i="17"/>
  <c r="M40" i="17"/>
  <c r="M57" i="17" s="1"/>
  <c r="M29" i="17"/>
  <c r="N57" i="17" l="1"/>
  <c r="L41" i="17"/>
  <c r="L45" i="17"/>
  <c r="L43" i="17"/>
  <c r="L56" i="17"/>
  <c r="L57" i="17"/>
  <c r="L55" i="17"/>
  <c r="L54" i="17"/>
  <c r="L53" i="17"/>
  <c r="L51" i="17"/>
  <c r="L50" i="17"/>
  <c r="L49" i="17"/>
  <c r="L44" i="17"/>
  <c r="L42" i="17"/>
  <c r="L47" i="17"/>
  <c r="L39" i="17"/>
  <c r="L38" i="17"/>
  <c r="L48" i="17"/>
  <c r="L46" i="17"/>
  <c r="L36" i="17"/>
  <c r="L52" i="17"/>
  <c r="L18" i="17"/>
  <c r="L17" i="17"/>
  <c r="L23" i="17"/>
  <c r="L30" i="17"/>
  <c r="L15" i="17"/>
  <c r="L27" i="17"/>
  <c r="L26" i="17"/>
  <c r="L24" i="17"/>
  <c r="L21" i="17"/>
  <c r="L20" i="17"/>
  <c r="L16" i="17"/>
  <c r="L28" i="17"/>
  <c r="L19" i="17"/>
  <c r="L22" i="17"/>
  <c r="L25" i="17"/>
  <c r="G30" i="17"/>
  <c r="G21" i="17"/>
  <c r="G19" i="17"/>
  <c r="G17" i="17"/>
  <c r="G15" i="17"/>
  <c r="G28" i="17"/>
  <c r="G24" i="17"/>
  <c r="G26" i="17"/>
  <c r="G27" i="17"/>
  <c r="G16" i="17"/>
  <c r="G20" i="17"/>
  <c r="G18" i="17"/>
  <c r="G23" i="17"/>
  <c r="G22" i="17"/>
  <c r="G25" i="17"/>
  <c r="I27" i="17"/>
  <c r="I24" i="17"/>
  <c r="I16" i="17"/>
  <c r="I28" i="17"/>
  <c r="I26" i="17"/>
  <c r="I23" i="17"/>
  <c r="I21" i="17"/>
  <c r="I20" i="17"/>
  <c r="I19" i="17"/>
  <c r="I30" i="17"/>
  <c r="I15" i="17"/>
  <c r="I17" i="17"/>
  <c r="I18" i="17"/>
  <c r="I22" i="17"/>
  <c r="I25" i="17"/>
  <c r="L40" i="17"/>
  <c r="K33" i="17"/>
  <c r="M33" i="17" s="1"/>
  <c r="N30" i="17"/>
  <c r="M30" i="17"/>
  <c r="K91" i="16" l="1"/>
  <c r="H91" i="16"/>
  <c r="F91" i="16"/>
  <c r="N90" i="16"/>
  <c r="M90" i="16"/>
  <c r="J90" i="16"/>
  <c r="N89" i="16"/>
  <c r="M89" i="16"/>
  <c r="J89" i="16"/>
  <c r="M88" i="16"/>
  <c r="J88" i="16"/>
  <c r="M87" i="16"/>
  <c r="J87" i="16"/>
  <c r="M86" i="16"/>
  <c r="J86" i="16"/>
  <c r="N85" i="16"/>
  <c r="M85" i="16"/>
  <c r="J85" i="16"/>
  <c r="M84" i="16"/>
  <c r="J84" i="16"/>
  <c r="N83" i="16"/>
  <c r="M83" i="16"/>
  <c r="J83" i="16"/>
  <c r="N82" i="16"/>
  <c r="M82" i="16"/>
  <c r="J82" i="16"/>
  <c r="N81" i="16"/>
  <c r="M81" i="16"/>
  <c r="J81" i="16"/>
  <c r="M80" i="16"/>
  <c r="J80" i="16"/>
  <c r="M79" i="16"/>
  <c r="J79" i="16"/>
  <c r="M78" i="16"/>
  <c r="J78" i="16"/>
  <c r="M77" i="16"/>
  <c r="J77" i="16"/>
  <c r="M76" i="16"/>
  <c r="J76" i="16"/>
  <c r="M75" i="16"/>
  <c r="J75" i="16"/>
  <c r="N74" i="16"/>
  <c r="M74" i="16"/>
  <c r="J74" i="16"/>
  <c r="M73" i="16"/>
  <c r="J73" i="16"/>
  <c r="N72" i="16"/>
  <c r="M72" i="16"/>
  <c r="J72" i="16"/>
  <c r="K70" i="16"/>
  <c r="H70" i="16"/>
  <c r="M69" i="16"/>
  <c r="J69" i="16"/>
  <c r="N68" i="16"/>
  <c r="M68" i="16"/>
  <c r="J68" i="16"/>
  <c r="N67" i="16"/>
  <c r="M67" i="16"/>
  <c r="M66" i="16"/>
  <c r="N65" i="16"/>
  <c r="M65" i="16"/>
  <c r="J65" i="16"/>
  <c r="M64" i="16"/>
  <c r="J64" i="16"/>
  <c r="M63" i="16"/>
  <c r="M62" i="16"/>
  <c r="M61" i="16"/>
  <c r="J61" i="16"/>
  <c r="M60" i="16"/>
  <c r="J60" i="16"/>
  <c r="M59" i="16"/>
  <c r="M58" i="16"/>
  <c r="J58" i="16"/>
  <c r="M57" i="16"/>
  <c r="J57" i="16"/>
  <c r="M56" i="16"/>
  <c r="J56" i="16"/>
  <c r="M55" i="16"/>
  <c r="M54" i="16"/>
  <c r="J54" i="16"/>
  <c r="N53" i="16"/>
  <c r="M53" i="16"/>
  <c r="M52" i="16"/>
  <c r="J52" i="16"/>
  <c r="M51" i="16"/>
  <c r="J51" i="16"/>
  <c r="N50" i="16"/>
  <c r="M50" i="16"/>
  <c r="J50" i="16"/>
  <c r="M49" i="16"/>
  <c r="J49" i="16"/>
  <c r="M48" i="16"/>
  <c r="J48" i="16"/>
  <c r="N47" i="16"/>
  <c r="M47" i="16"/>
  <c r="J47" i="16"/>
  <c r="M46" i="16"/>
  <c r="J46" i="16"/>
  <c r="M45" i="16"/>
  <c r="J45" i="16"/>
  <c r="N44" i="16"/>
  <c r="M44" i="16"/>
  <c r="N43" i="16"/>
  <c r="M43" i="16"/>
  <c r="J43" i="16"/>
  <c r="N42" i="16"/>
  <c r="M42" i="16"/>
  <c r="J42" i="16"/>
  <c r="N41" i="16"/>
  <c r="M41" i="16"/>
  <c r="J41" i="16"/>
  <c r="K39" i="16"/>
  <c r="F39" i="16"/>
  <c r="N38" i="16"/>
  <c r="M38" i="16"/>
  <c r="J38" i="16"/>
  <c r="N37" i="16"/>
  <c r="M37" i="16"/>
  <c r="J37" i="16"/>
  <c r="K27" i="16"/>
  <c r="H27" i="16"/>
  <c r="N26" i="16"/>
  <c r="M26" i="16"/>
  <c r="J26" i="16"/>
  <c r="N25" i="16"/>
  <c r="M25" i="16"/>
  <c r="J25" i="16"/>
  <c r="K24" i="16"/>
  <c r="H24" i="16"/>
  <c r="F24" i="16"/>
  <c r="N23" i="16"/>
  <c r="M23" i="16"/>
  <c r="J23" i="16"/>
  <c r="N22" i="16"/>
  <c r="M22" i="16"/>
  <c r="J22" i="16"/>
  <c r="K21" i="16"/>
  <c r="H21" i="16"/>
  <c r="N20" i="16"/>
  <c r="M20" i="16"/>
  <c r="J20" i="16"/>
  <c r="M19" i="16"/>
  <c r="J19" i="16"/>
  <c r="M18" i="16"/>
  <c r="J18" i="16"/>
  <c r="N17" i="16"/>
  <c r="M17" i="16"/>
  <c r="J17" i="16"/>
  <c r="N16" i="16"/>
  <c r="M16" i="16"/>
  <c r="J16" i="16"/>
  <c r="N15" i="16"/>
  <c r="M15" i="16"/>
  <c r="J15" i="16"/>
  <c r="N14" i="16"/>
  <c r="M14" i="16"/>
  <c r="J14" i="16"/>
  <c r="N24" i="16" l="1"/>
  <c r="M70" i="16"/>
  <c r="J70" i="16"/>
  <c r="J39" i="16" s="1"/>
  <c r="J27" i="16"/>
  <c r="J24" i="16"/>
  <c r="N70" i="16"/>
  <c r="M21" i="16"/>
  <c r="N27" i="16"/>
  <c r="L27" i="16"/>
  <c r="M27" i="16"/>
  <c r="F28" i="16"/>
  <c r="F32" i="16" s="1"/>
  <c r="K28" i="16"/>
  <c r="J91" i="16"/>
  <c r="N91" i="16"/>
  <c r="F94" i="16"/>
  <c r="G39" i="16" s="1"/>
  <c r="K94" i="16"/>
  <c r="M24" i="16"/>
  <c r="H28" i="16"/>
  <c r="H39" i="16"/>
  <c r="M91" i="16"/>
  <c r="M94" i="16" s="1"/>
  <c r="J21" i="16"/>
  <c r="N21" i="16"/>
  <c r="K29" i="16"/>
  <c r="H94" i="16"/>
  <c r="N94" i="16" l="1"/>
  <c r="I88" i="16"/>
  <c r="I68" i="16"/>
  <c r="I48" i="16"/>
  <c r="I87" i="16"/>
  <c r="I67" i="16"/>
  <c r="I47" i="16"/>
  <c r="I79" i="16"/>
  <c r="I59" i="16"/>
  <c r="I86" i="16"/>
  <c r="I63" i="16"/>
  <c r="I40" i="16"/>
  <c r="I84" i="16"/>
  <c r="I61" i="16"/>
  <c r="I37" i="16"/>
  <c r="I75" i="16"/>
  <c r="I52" i="16"/>
  <c r="I71" i="16"/>
  <c r="I43" i="16"/>
  <c r="I42" i="16"/>
  <c r="I69" i="16"/>
  <c r="I41" i="16"/>
  <c r="I94" i="16"/>
  <c r="I66" i="16"/>
  <c r="I38" i="16"/>
  <c r="I93" i="16"/>
  <c r="I65" i="16"/>
  <c r="I35" i="16"/>
  <c r="I92" i="16"/>
  <c r="I64" i="16"/>
  <c r="I62" i="16"/>
  <c r="I83" i="16"/>
  <c r="I56" i="16"/>
  <c r="I85" i="16"/>
  <c r="I45" i="16"/>
  <c r="I82" i="16"/>
  <c r="I44" i="16"/>
  <c r="I81" i="16"/>
  <c r="I72" i="16"/>
  <c r="I54" i="16"/>
  <c r="I53" i="16"/>
  <c r="I51" i="16"/>
  <c r="I50" i="16"/>
  <c r="I80" i="16"/>
  <c r="I74" i="16"/>
  <c r="I73" i="16"/>
  <c r="I60" i="16"/>
  <c r="I58" i="16"/>
  <c r="I46" i="16"/>
  <c r="I77" i="16"/>
  <c r="I76" i="16"/>
  <c r="I90" i="16"/>
  <c r="I57" i="16"/>
  <c r="I55" i="16"/>
  <c r="I49" i="16"/>
  <c r="I89" i="16"/>
  <c r="I78" i="16"/>
  <c r="L20" i="16"/>
  <c r="L19" i="16"/>
  <c r="L22" i="16"/>
  <c r="L18" i="16"/>
  <c r="L26" i="16"/>
  <c r="L25" i="16"/>
  <c r="L29" i="16"/>
  <c r="L17" i="16"/>
  <c r="L16" i="16"/>
  <c r="L15" i="16"/>
  <c r="L23" i="16"/>
  <c r="L14" i="16"/>
  <c r="I28" i="16"/>
  <c r="N28" i="16"/>
  <c r="M39" i="16"/>
  <c r="L89" i="16"/>
  <c r="L69" i="16"/>
  <c r="L49" i="16"/>
  <c r="L88" i="16"/>
  <c r="L68" i="16"/>
  <c r="L48" i="16"/>
  <c r="L80" i="16"/>
  <c r="L60" i="16"/>
  <c r="L40" i="16"/>
  <c r="L75" i="16"/>
  <c r="L52" i="16"/>
  <c r="L73" i="16"/>
  <c r="L50" i="16"/>
  <c r="L86" i="16"/>
  <c r="L63" i="16"/>
  <c r="L94" i="16"/>
  <c r="L66" i="16"/>
  <c r="L38" i="16"/>
  <c r="L93" i="16"/>
  <c r="L65" i="16"/>
  <c r="L37" i="16"/>
  <c r="L92" i="16"/>
  <c r="L64" i="16"/>
  <c r="L35" i="16"/>
  <c r="L62" i="16"/>
  <c r="L90" i="16"/>
  <c r="L61" i="16"/>
  <c r="L87" i="16"/>
  <c r="L59" i="16"/>
  <c r="L85" i="16"/>
  <c r="L58" i="16"/>
  <c r="L81" i="16"/>
  <c r="L54" i="16"/>
  <c r="L76" i="16"/>
  <c r="L74" i="16"/>
  <c r="L72" i="16"/>
  <c r="L53" i="16"/>
  <c r="L51" i="16"/>
  <c r="L46" i="16"/>
  <c r="L47" i="16"/>
  <c r="L45" i="16"/>
  <c r="L82" i="16"/>
  <c r="L84" i="16"/>
  <c r="L83" i="16"/>
  <c r="L79" i="16"/>
  <c r="L78" i="16"/>
  <c r="L67" i="16"/>
  <c r="L57" i="16"/>
  <c r="L56" i="16"/>
  <c r="L71" i="16"/>
  <c r="L55" i="16"/>
  <c r="L77" i="16"/>
  <c r="L44" i="16"/>
  <c r="L43" i="16"/>
  <c r="L42" i="16"/>
  <c r="L41" i="16"/>
  <c r="L70" i="16"/>
  <c r="L91" i="16"/>
  <c r="I70" i="16"/>
  <c r="I91" i="16"/>
  <c r="L39" i="16"/>
  <c r="J94" i="16"/>
  <c r="K32" i="16"/>
  <c r="L32" i="16" s="1"/>
  <c r="L28" i="16"/>
  <c r="L24" i="16"/>
  <c r="F29" i="16"/>
  <c r="G28" i="16"/>
  <c r="N39" i="16"/>
  <c r="I39" i="16"/>
  <c r="G87" i="16"/>
  <c r="G67" i="16"/>
  <c r="G47" i="16"/>
  <c r="G86" i="16"/>
  <c r="G66" i="16"/>
  <c r="G46" i="16"/>
  <c r="G78" i="16"/>
  <c r="G58" i="16"/>
  <c r="G38" i="16"/>
  <c r="G75" i="16"/>
  <c r="G52" i="16"/>
  <c r="G73" i="16"/>
  <c r="G50" i="16"/>
  <c r="G88" i="16"/>
  <c r="G63" i="16"/>
  <c r="G40" i="16"/>
  <c r="G74" i="16"/>
  <c r="G45" i="16"/>
  <c r="G72" i="16"/>
  <c r="G44" i="16"/>
  <c r="G71" i="16"/>
  <c r="G43" i="16"/>
  <c r="G70" i="16"/>
  <c r="G42" i="16"/>
  <c r="G69" i="16"/>
  <c r="G41" i="16"/>
  <c r="G94" i="16"/>
  <c r="G68" i="16"/>
  <c r="G93" i="16"/>
  <c r="G65" i="16"/>
  <c r="G37" i="16"/>
  <c r="G89" i="16"/>
  <c r="G60" i="16"/>
  <c r="G55" i="16"/>
  <c r="G54" i="16"/>
  <c r="G92" i="16"/>
  <c r="G53" i="16"/>
  <c r="G81" i="16"/>
  <c r="G57" i="16"/>
  <c r="G51" i="16"/>
  <c r="G56" i="16"/>
  <c r="G49" i="16"/>
  <c r="G83" i="16"/>
  <c r="G59" i="16"/>
  <c r="G48" i="16"/>
  <c r="G35" i="16"/>
  <c r="G90" i="16"/>
  <c r="G77" i="16"/>
  <c r="G76" i="16"/>
  <c r="G64" i="16"/>
  <c r="G85" i="16"/>
  <c r="G84" i="16"/>
  <c r="G82" i="16"/>
  <c r="G62" i="16"/>
  <c r="G80" i="16"/>
  <c r="G79" i="16"/>
  <c r="G61" i="16"/>
  <c r="L21" i="16"/>
  <c r="G91" i="16"/>
  <c r="M28" i="16"/>
  <c r="H32" i="16"/>
  <c r="J28" i="16"/>
  <c r="H29" i="16"/>
  <c r="I16" i="16" l="1"/>
  <c r="I15" i="16"/>
  <c r="I25" i="16"/>
  <c r="I26" i="16"/>
  <c r="I23" i="16"/>
  <c r="I22" i="16"/>
  <c r="I20" i="16"/>
  <c r="I14" i="16"/>
  <c r="I17" i="16"/>
  <c r="I18" i="16"/>
  <c r="I29" i="16"/>
  <c r="I19" i="16"/>
  <c r="I27" i="16"/>
  <c r="I24" i="16"/>
  <c r="I21" i="16"/>
  <c r="G23" i="16"/>
  <c r="G29" i="16"/>
  <c r="G27" i="16"/>
  <c r="G18" i="16"/>
  <c r="G16" i="16"/>
  <c r="G15" i="16"/>
  <c r="G14" i="16"/>
  <c r="G26" i="16"/>
  <c r="G17" i="16"/>
  <c r="G22" i="16"/>
  <c r="G21" i="16"/>
  <c r="G19" i="16"/>
  <c r="G25" i="16"/>
  <c r="G20" i="16"/>
  <c r="G24" i="16"/>
  <c r="G32" i="16"/>
  <c r="J29" i="16"/>
  <c r="M29" i="16"/>
  <c r="N29" i="16"/>
  <c r="M32" i="16"/>
  <c r="J32" i="16"/>
  <c r="I32" i="16"/>
  <c r="N32" i="16"/>
  <c r="D131" i="15" l="1"/>
  <c r="K129" i="15"/>
  <c r="K125" i="15"/>
  <c r="H125" i="15"/>
  <c r="F125" i="15"/>
  <c r="M124" i="15"/>
  <c r="J124" i="15"/>
  <c r="M123" i="15"/>
  <c r="J123" i="15"/>
  <c r="M122" i="15"/>
  <c r="J122" i="15"/>
  <c r="M121" i="15"/>
  <c r="J121" i="15"/>
  <c r="M120" i="15"/>
  <c r="N120" i="15" s="1"/>
  <c r="J120" i="15"/>
  <c r="M119" i="15"/>
  <c r="J119" i="15"/>
  <c r="M118" i="15"/>
  <c r="J118" i="15"/>
  <c r="M117" i="15"/>
  <c r="J117" i="15"/>
  <c r="M116" i="15"/>
  <c r="J116" i="15"/>
  <c r="M115" i="15"/>
  <c r="N115" i="15" s="1"/>
  <c r="J115" i="15"/>
  <c r="M114" i="15"/>
  <c r="N114" i="15" s="1"/>
  <c r="J114" i="15"/>
  <c r="M113" i="15"/>
  <c r="J113" i="15"/>
  <c r="M112" i="15"/>
  <c r="N112" i="15" s="1"/>
  <c r="J112" i="15"/>
  <c r="M111" i="15"/>
  <c r="N111" i="15" s="1"/>
  <c r="J111" i="15"/>
  <c r="M110" i="15"/>
  <c r="N110" i="15" s="1"/>
  <c r="J110" i="15"/>
  <c r="M109" i="15"/>
  <c r="J109" i="15"/>
  <c r="N108" i="15"/>
  <c r="M108" i="15"/>
  <c r="J108" i="15"/>
  <c r="M107" i="15"/>
  <c r="J107" i="15"/>
  <c r="M106" i="15"/>
  <c r="J106" i="15"/>
  <c r="M105" i="15"/>
  <c r="J105" i="15"/>
  <c r="M104" i="15"/>
  <c r="J104" i="15"/>
  <c r="M103" i="15"/>
  <c r="J103" i="15"/>
  <c r="N102" i="15"/>
  <c r="M102" i="15"/>
  <c r="J102" i="15"/>
  <c r="M101" i="15"/>
  <c r="J101" i="15"/>
  <c r="M100" i="15"/>
  <c r="J100" i="15"/>
  <c r="M99" i="15"/>
  <c r="J99" i="15"/>
  <c r="M98" i="15"/>
  <c r="J98" i="15"/>
  <c r="M97" i="15"/>
  <c r="J97" i="15"/>
  <c r="M96" i="15"/>
  <c r="J96" i="15"/>
  <c r="M95" i="15"/>
  <c r="J95" i="15"/>
  <c r="N94" i="15"/>
  <c r="M94" i="15"/>
  <c r="J94" i="15"/>
  <c r="N93" i="15"/>
  <c r="M93" i="15"/>
  <c r="J93" i="15"/>
  <c r="K91" i="15"/>
  <c r="H91" i="15"/>
  <c r="M90" i="15"/>
  <c r="J90" i="15"/>
  <c r="M89" i="15"/>
  <c r="J89" i="15"/>
  <c r="M88" i="15"/>
  <c r="J88" i="15"/>
  <c r="M87" i="15"/>
  <c r="J87" i="15"/>
  <c r="M86" i="15"/>
  <c r="J86" i="15"/>
  <c r="M85" i="15"/>
  <c r="J85" i="15"/>
  <c r="M84" i="15"/>
  <c r="J84" i="15"/>
  <c r="M83" i="15"/>
  <c r="J83" i="15"/>
  <c r="M82" i="15"/>
  <c r="J82" i="15"/>
  <c r="M81" i="15"/>
  <c r="J81" i="15"/>
  <c r="M80" i="15"/>
  <c r="J80" i="15"/>
  <c r="M79" i="15"/>
  <c r="J79" i="15"/>
  <c r="M78" i="15"/>
  <c r="J78" i="15"/>
  <c r="M77" i="15"/>
  <c r="J77" i="15"/>
  <c r="M76" i="15"/>
  <c r="J76" i="15"/>
  <c r="M75" i="15"/>
  <c r="J75" i="15"/>
  <c r="M74" i="15"/>
  <c r="J74" i="15"/>
  <c r="M73" i="15"/>
  <c r="J73" i="15"/>
  <c r="M72" i="15"/>
  <c r="J72" i="15"/>
  <c r="M71" i="15"/>
  <c r="J71" i="15"/>
  <c r="M70" i="15"/>
  <c r="J70" i="15"/>
  <c r="M69" i="15"/>
  <c r="J69" i="15"/>
  <c r="M68" i="15"/>
  <c r="J68" i="15"/>
  <c r="M67" i="15"/>
  <c r="J67" i="15"/>
  <c r="M66" i="15"/>
  <c r="J66" i="15"/>
  <c r="M65" i="15"/>
  <c r="J65" i="15"/>
  <c r="M64" i="15"/>
  <c r="J64" i="15"/>
  <c r="M63" i="15"/>
  <c r="J63" i="15"/>
  <c r="M62" i="15"/>
  <c r="J62" i="15"/>
  <c r="M61" i="15"/>
  <c r="J61" i="15"/>
  <c r="M60" i="15"/>
  <c r="J60" i="15"/>
  <c r="M59" i="15"/>
  <c r="J59" i="15"/>
  <c r="M58" i="15"/>
  <c r="J58" i="15"/>
  <c r="M57" i="15"/>
  <c r="J57" i="15"/>
  <c r="M56" i="15"/>
  <c r="J56" i="15"/>
  <c r="M55" i="15"/>
  <c r="J55" i="15"/>
  <c r="M54" i="15"/>
  <c r="J54" i="15"/>
  <c r="M53" i="15"/>
  <c r="J53" i="15"/>
  <c r="M52" i="15"/>
  <c r="J52" i="15"/>
  <c r="M51" i="15"/>
  <c r="J51" i="15"/>
  <c r="M50" i="15"/>
  <c r="J50" i="15"/>
  <c r="M49" i="15"/>
  <c r="J49" i="15"/>
  <c r="M48" i="15"/>
  <c r="J48" i="15"/>
  <c r="M47" i="15"/>
  <c r="J47" i="15"/>
  <c r="M46" i="15"/>
  <c r="J46" i="15"/>
  <c r="M45" i="15"/>
  <c r="J45" i="15"/>
  <c r="M44" i="15"/>
  <c r="J44" i="15"/>
  <c r="M43" i="15"/>
  <c r="J43" i="15"/>
  <c r="M42" i="15"/>
  <c r="J42" i="15"/>
  <c r="M39" i="15"/>
  <c r="J39" i="15"/>
  <c r="N38" i="15"/>
  <c r="M38" i="15"/>
  <c r="J38" i="15"/>
  <c r="N37" i="15"/>
  <c r="M37" i="15"/>
  <c r="J37" i="15"/>
  <c r="K35" i="15"/>
  <c r="H35" i="15"/>
  <c r="F35" i="15"/>
  <c r="K27" i="15"/>
  <c r="H27" i="15"/>
  <c r="F27" i="15"/>
  <c r="D27" i="15"/>
  <c r="N26" i="15"/>
  <c r="M26" i="15"/>
  <c r="J26" i="15"/>
  <c r="M25" i="15"/>
  <c r="J25" i="15"/>
  <c r="K24" i="15"/>
  <c r="K28" i="15" s="1"/>
  <c r="F24" i="15"/>
  <c r="N23" i="15"/>
  <c r="H23" i="15"/>
  <c r="N22" i="15"/>
  <c r="M22" i="15"/>
  <c r="J22" i="15"/>
  <c r="K21" i="15"/>
  <c r="H21" i="15"/>
  <c r="F21" i="15"/>
  <c r="N20" i="15"/>
  <c r="M20" i="15"/>
  <c r="J20" i="15"/>
  <c r="M19" i="15"/>
  <c r="J19" i="15"/>
  <c r="M18" i="15"/>
  <c r="J18" i="15"/>
  <c r="M17" i="15"/>
  <c r="J17" i="15"/>
  <c r="N16" i="15"/>
  <c r="M16" i="15"/>
  <c r="M21" i="15" s="1"/>
  <c r="J16" i="15"/>
  <c r="N15" i="15"/>
  <c r="M15" i="15"/>
  <c r="J15" i="15"/>
  <c r="N14" i="15"/>
  <c r="M14" i="15"/>
  <c r="J14" i="15"/>
  <c r="K29" i="15" l="1"/>
  <c r="L28" i="15"/>
  <c r="M27" i="15"/>
  <c r="D28" i="15"/>
  <c r="J27" i="15"/>
  <c r="N27" i="15"/>
  <c r="L27" i="15"/>
  <c r="F40" i="15"/>
  <c r="H40" i="15"/>
  <c r="J21" i="15"/>
  <c r="J29" i="15" s="1"/>
  <c r="J32" i="15" s="1"/>
  <c r="L21" i="15"/>
  <c r="M40" i="15"/>
  <c r="E115" i="15"/>
  <c r="E95" i="15"/>
  <c r="E75" i="15"/>
  <c r="E55" i="15"/>
  <c r="E114" i="15"/>
  <c r="E94" i="15"/>
  <c r="E74" i="15"/>
  <c r="E54" i="15"/>
  <c r="E35" i="15"/>
  <c r="E106" i="15"/>
  <c r="E86" i="15"/>
  <c r="E66" i="15"/>
  <c r="E46" i="15"/>
  <c r="E107" i="15"/>
  <c r="E83" i="15"/>
  <c r="E60" i="15"/>
  <c r="E37" i="15"/>
  <c r="E104" i="15"/>
  <c r="E81" i="15"/>
  <c r="E58" i="15"/>
  <c r="E125" i="15"/>
  <c r="E100" i="15"/>
  <c r="E73" i="15"/>
  <c r="E48" i="15"/>
  <c r="E124" i="15"/>
  <c r="E99" i="15"/>
  <c r="E72" i="15"/>
  <c r="E47" i="15"/>
  <c r="E123" i="15"/>
  <c r="E98" i="15"/>
  <c r="E71" i="15"/>
  <c r="E45" i="15"/>
  <c r="E122" i="15"/>
  <c r="E97" i="15"/>
  <c r="E70" i="15"/>
  <c r="E44" i="15"/>
  <c r="E121" i="15"/>
  <c r="E96" i="15"/>
  <c r="E69" i="15"/>
  <c r="E43" i="15"/>
  <c r="E120" i="15"/>
  <c r="E93" i="15"/>
  <c r="E68" i="15"/>
  <c r="E42" i="15"/>
  <c r="E119" i="15"/>
  <c r="E92" i="15"/>
  <c r="E67" i="15"/>
  <c r="E41" i="15"/>
  <c r="E113" i="15"/>
  <c r="E88" i="15"/>
  <c r="E62" i="15"/>
  <c r="E90" i="15"/>
  <c r="E51" i="15"/>
  <c r="E89" i="15"/>
  <c r="E50" i="15"/>
  <c r="E87" i="15"/>
  <c r="E49" i="15"/>
  <c r="E116" i="15"/>
  <c r="E77" i="15"/>
  <c r="E111" i="15"/>
  <c r="E59" i="15"/>
  <c r="E110" i="15"/>
  <c r="E57" i="15"/>
  <c r="E108" i="15"/>
  <c r="E53" i="15"/>
  <c r="E84" i="15"/>
  <c r="E82" i="15"/>
  <c r="E80" i="15"/>
  <c r="E79" i="15"/>
  <c r="E78" i="15"/>
  <c r="E63" i="15"/>
  <c r="E56" i="15"/>
  <c r="E117" i="15"/>
  <c r="E118" i="15"/>
  <c r="E85" i="15"/>
  <c r="E76" i="15"/>
  <c r="E112" i="15"/>
  <c r="E109" i="15"/>
  <c r="E105" i="15"/>
  <c r="E103" i="15"/>
  <c r="E102" i="15"/>
  <c r="E101" i="15"/>
  <c r="E91" i="15"/>
  <c r="E61" i="15"/>
  <c r="E40" i="15"/>
  <c r="E39" i="15"/>
  <c r="E38" i="15"/>
  <c r="E52" i="15"/>
  <c r="E65" i="15"/>
  <c r="E64" i="15"/>
  <c r="L24" i="15"/>
  <c r="K40" i="15"/>
  <c r="M91" i="15"/>
  <c r="M24" i="15"/>
  <c r="M23" i="15"/>
  <c r="K32" i="15"/>
  <c r="N21" i="15"/>
  <c r="J125" i="15"/>
  <c r="F28" i="15"/>
  <c r="M125" i="15"/>
  <c r="J35" i="15"/>
  <c r="J91" i="15"/>
  <c r="J40" i="15" s="1"/>
  <c r="N125" i="15"/>
  <c r="P31" i="15"/>
  <c r="N91" i="15"/>
  <c r="H24" i="15"/>
  <c r="J23" i="15"/>
  <c r="J24" i="15" s="1"/>
  <c r="J28" i="15" s="1"/>
  <c r="H28" i="15"/>
  <c r="H29" i="15" l="1"/>
  <c r="I28" i="15"/>
  <c r="I24" i="15"/>
  <c r="N28" i="15"/>
  <c r="D29" i="15"/>
  <c r="E28" i="15"/>
  <c r="H131" i="15"/>
  <c r="F29" i="15"/>
  <c r="G28" i="15" s="1"/>
  <c r="M28" i="15"/>
  <c r="M29" i="15" s="1"/>
  <c r="M32" i="15" s="1"/>
  <c r="M131" i="15" s="1"/>
  <c r="L19" i="15"/>
  <c r="L26" i="15"/>
  <c r="L15" i="15"/>
  <c r="L14" i="15"/>
  <c r="L29" i="15"/>
  <c r="L22" i="15"/>
  <c r="L23" i="15"/>
  <c r="L16" i="15"/>
  <c r="L20" i="15"/>
  <c r="L25" i="15"/>
  <c r="L17" i="15"/>
  <c r="L18" i="15"/>
  <c r="N29" i="15"/>
  <c r="N24" i="15"/>
  <c r="J131" i="15"/>
  <c r="K131" i="15"/>
  <c r="N40" i="15"/>
  <c r="I110" i="15" l="1"/>
  <c r="I90" i="15"/>
  <c r="I70" i="15"/>
  <c r="I50" i="15"/>
  <c r="I109" i="15"/>
  <c r="I89" i="15"/>
  <c r="I69" i="15"/>
  <c r="I49" i="15"/>
  <c r="I121" i="15"/>
  <c r="I101" i="15"/>
  <c r="I81" i="15"/>
  <c r="I61" i="15"/>
  <c r="I41" i="15"/>
  <c r="I111" i="15"/>
  <c r="I86" i="15"/>
  <c r="I63" i="15"/>
  <c r="I39" i="15"/>
  <c r="I107" i="15"/>
  <c r="I84" i="15"/>
  <c r="I60" i="15"/>
  <c r="I37" i="15"/>
  <c r="I122" i="15"/>
  <c r="I98" i="15"/>
  <c r="I75" i="15"/>
  <c r="I52" i="15"/>
  <c r="I103" i="15"/>
  <c r="I76" i="15"/>
  <c r="I47" i="15"/>
  <c r="I102" i="15"/>
  <c r="I74" i="15"/>
  <c r="I46" i="15"/>
  <c r="I100" i="15"/>
  <c r="I73" i="15"/>
  <c r="I45" i="15"/>
  <c r="I99" i="15"/>
  <c r="I72" i="15"/>
  <c r="I44" i="15"/>
  <c r="I97" i="15"/>
  <c r="I71" i="15"/>
  <c r="I43" i="15"/>
  <c r="I124" i="15"/>
  <c r="I96" i="15"/>
  <c r="I68" i="15"/>
  <c r="I42" i="15"/>
  <c r="I123" i="15"/>
  <c r="I95" i="15"/>
  <c r="I67" i="15"/>
  <c r="I117" i="15"/>
  <c r="I62" i="15"/>
  <c r="I85" i="15"/>
  <c r="I83" i="15"/>
  <c r="I82" i="15"/>
  <c r="I113" i="15"/>
  <c r="I64" i="15"/>
  <c r="I94" i="15"/>
  <c r="I38" i="15"/>
  <c r="I93" i="15"/>
  <c r="I88" i="15"/>
  <c r="I119" i="15"/>
  <c r="I65" i="15"/>
  <c r="I112" i="15"/>
  <c r="I48" i="15"/>
  <c r="I108" i="15"/>
  <c r="I106" i="15"/>
  <c r="I105" i="15"/>
  <c r="I80" i="15"/>
  <c r="I79" i="15"/>
  <c r="I78" i="15"/>
  <c r="I54" i="15"/>
  <c r="I53" i="15"/>
  <c r="I51" i="15"/>
  <c r="I104" i="15"/>
  <c r="I92" i="15"/>
  <c r="I59" i="15"/>
  <c r="I58" i="15"/>
  <c r="I57" i="15"/>
  <c r="I56" i="15"/>
  <c r="I55" i="15"/>
  <c r="I120" i="15"/>
  <c r="I116" i="15"/>
  <c r="I118" i="15"/>
  <c r="I87" i="15"/>
  <c r="I114" i="15"/>
  <c r="I115" i="15"/>
  <c r="I66" i="15"/>
  <c r="I77" i="15"/>
  <c r="I91" i="15"/>
  <c r="I35" i="15"/>
  <c r="I125" i="15"/>
  <c r="H32" i="15"/>
  <c r="I15" i="15"/>
  <c r="I19" i="15"/>
  <c r="I29" i="15"/>
  <c r="I25" i="15"/>
  <c r="I17" i="15"/>
  <c r="I16" i="15"/>
  <c r="I14" i="15"/>
  <c r="I18" i="15"/>
  <c r="I26" i="15"/>
  <c r="I22" i="15"/>
  <c r="I20" i="15"/>
  <c r="I23" i="15"/>
  <c r="I27" i="15"/>
  <c r="I21" i="15"/>
  <c r="F32" i="15"/>
  <c r="F131" i="15" s="1"/>
  <c r="G20" i="15"/>
  <c r="G15" i="15"/>
  <c r="G23" i="15"/>
  <c r="G22" i="15"/>
  <c r="G19" i="15"/>
  <c r="G17" i="15"/>
  <c r="G14" i="15"/>
  <c r="G18" i="15"/>
  <c r="G29" i="15"/>
  <c r="G25" i="15"/>
  <c r="G16" i="15"/>
  <c r="G26" i="15"/>
  <c r="G27" i="15"/>
  <c r="G24" i="15"/>
  <c r="G21" i="15"/>
  <c r="L120" i="15"/>
  <c r="L100" i="15"/>
  <c r="L80" i="15"/>
  <c r="L60" i="15"/>
  <c r="L119" i="15"/>
  <c r="L99" i="15"/>
  <c r="L79" i="15"/>
  <c r="L59" i="15"/>
  <c r="L39" i="15"/>
  <c r="L111" i="15"/>
  <c r="L71" i="15"/>
  <c r="L51" i="15"/>
  <c r="L114" i="15"/>
  <c r="L90" i="15"/>
  <c r="L67" i="15"/>
  <c r="L44" i="15"/>
  <c r="L112" i="15"/>
  <c r="L88" i="15"/>
  <c r="L65" i="15"/>
  <c r="L42" i="15"/>
  <c r="L103" i="15"/>
  <c r="L78" i="15"/>
  <c r="L55" i="15"/>
  <c r="L124" i="15"/>
  <c r="L96" i="15"/>
  <c r="L69" i="15"/>
  <c r="L41" i="15"/>
  <c r="L123" i="15"/>
  <c r="L95" i="15"/>
  <c r="L68" i="15"/>
  <c r="L38" i="15"/>
  <c r="L122" i="15"/>
  <c r="L94" i="15"/>
  <c r="L66" i="15"/>
  <c r="L37" i="15"/>
  <c r="L121" i="15"/>
  <c r="L93" i="15"/>
  <c r="L64" i="15"/>
  <c r="L118" i="15"/>
  <c r="L92" i="15"/>
  <c r="L63" i="15"/>
  <c r="L117" i="15"/>
  <c r="L89" i="15"/>
  <c r="L62" i="15"/>
  <c r="L116" i="15"/>
  <c r="L87" i="15"/>
  <c r="L61" i="15"/>
  <c r="L109" i="15"/>
  <c r="L83" i="15"/>
  <c r="L54" i="15"/>
  <c r="L85" i="15"/>
  <c r="L46" i="15"/>
  <c r="L84" i="15"/>
  <c r="L45" i="15"/>
  <c r="L82" i="15"/>
  <c r="L43" i="15"/>
  <c r="L110" i="15"/>
  <c r="L72" i="15"/>
  <c r="L58" i="15"/>
  <c r="L115" i="15"/>
  <c r="L57" i="15"/>
  <c r="L108" i="15"/>
  <c r="L53" i="15"/>
  <c r="L98" i="15"/>
  <c r="L97" i="15"/>
  <c r="L86" i="15"/>
  <c r="L81" i="15"/>
  <c r="L77" i="15"/>
  <c r="L73" i="15"/>
  <c r="L70" i="15"/>
  <c r="L56" i="15"/>
  <c r="L52" i="15"/>
  <c r="L49" i="15"/>
  <c r="L50" i="15"/>
  <c r="L113" i="15"/>
  <c r="L107" i="15"/>
  <c r="L106" i="15"/>
  <c r="L105" i="15"/>
  <c r="L104" i="15"/>
  <c r="L102" i="15"/>
  <c r="L101" i="15"/>
  <c r="L74" i="15"/>
  <c r="L48" i="15"/>
  <c r="L47" i="15"/>
  <c r="L75" i="15"/>
  <c r="L76" i="15"/>
  <c r="L125" i="15"/>
  <c r="L35" i="15"/>
  <c r="L91" i="15"/>
  <c r="I40" i="15"/>
  <c r="E16" i="15"/>
  <c r="E15" i="15"/>
  <c r="E29" i="15"/>
  <c r="E23" i="15"/>
  <c r="E14" i="15"/>
  <c r="E24" i="15"/>
  <c r="E25" i="15"/>
  <c r="E22" i="15"/>
  <c r="E26" i="15"/>
  <c r="E21" i="15"/>
  <c r="E20" i="15"/>
  <c r="E19" i="15"/>
  <c r="E18" i="15"/>
  <c r="E17" i="15"/>
  <c r="E27" i="15"/>
  <c r="L40" i="15"/>
  <c r="N65" i="14"/>
  <c r="N64" i="14"/>
  <c r="K63" i="14"/>
  <c r="H63" i="14"/>
  <c r="H66" i="14" s="1"/>
  <c r="N62" i="14"/>
  <c r="M62" i="14"/>
  <c r="M63" i="14" s="1"/>
  <c r="M66" i="14" s="1"/>
  <c r="J62" i="14"/>
  <c r="N61" i="14"/>
  <c r="M61" i="14"/>
  <c r="J61" i="14"/>
  <c r="N60" i="14"/>
  <c r="M60" i="14"/>
  <c r="J60" i="14"/>
  <c r="N59" i="14"/>
  <c r="M59" i="14"/>
  <c r="J59" i="14"/>
  <c r="N58" i="14"/>
  <c r="M58" i="14"/>
  <c r="J58" i="14"/>
  <c r="K50" i="14"/>
  <c r="N50" i="14" s="1"/>
  <c r="H50" i="14"/>
  <c r="M50" i="14" s="1"/>
  <c r="F50" i="14"/>
  <c r="N49" i="14"/>
  <c r="M49" i="14"/>
  <c r="J48" i="14"/>
  <c r="N46" i="14"/>
  <c r="M46" i="14"/>
  <c r="J46" i="14"/>
  <c r="N45" i="14"/>
  <c r="M45" i="14"/>
  <c r="J45" i="14"/>
  <c r="J44" i="14"/>
  <c r="N43" i="14"/>
  <c r="M43" i="14"/>
  <c r="J43" i="14"/>
  <c r="N42" i="14"/>
  <c r="M42" i="14"/>
  <c r="J42" i="14"/>
  <c r="N41" i="14"/>
  <c r="M41" i="14"/>
  <c r="J41" i="14"/>
  <c r="F39" i="14"/>
  <c r="N36" i="14"/>
  <c r="M36" i="14"/>
  <c r="J36" i="14"/>
  <c r="F29" i="14"/>
  <c r="M28" i="14"/>
  <c r="K28" i="14"/>
  <c r="H28" i="14"/>
  <c r="N27" i="14"/>
  <c r="M27" i="14"/>
  <c r="J27" i="14"/>
  <c r="J28" i="14" s="1"/>
  <c r="K25" i="14"/>
  <c r="N25" i="14" s="1"/>
  <c r="H25" i="14"/>
  <c r="N24" i="14"/>
  <c r="M24" i="14"/>
  <c r="M25" i="14" s="1"/>
  <c r="J24" i="14"/>
  <c r="J25" i="14" s="1"/>
  <c r="J29" i="14" s="1"/>
  <c r="K22" i="14"/>
  <c r="H22" i="14"/>
  <c r="F22" i="14"/>
  <c r="N21" i="14"/>
  <c r="M21" i="14"/>
  <c r="J21" i="14"/>
  <c r="M20" i="14"/>
  <c r="J20" i="14"/>
  <c r="M19" i="14"/>
  <c r="J19" i="14"/>
  <c r="M18" i="14"/>
  <c r="J18" i="14"/>
  <c r="N17" i="14"/>
  <c r="M17" i="14"/>
  <c r="J17" i="14"/>
  <c r="N16" i="14"/>
  <c r="M16" i="14"/>
  <c r="J16" i="14"/>
  <c r="N15" i="14"/>
  <c r="M15" i="14"/>
  <c r="M22" i="14" s="1"/>
  <c r="J15" i="14"/>
  <c r="I52" i="14" l="1"/>
  <c r="I46" i="14"/>
  <c r="I66" i="14"/>
  <c r="I44" i="14"/>
  <c r="I45" i="14"/>
  <c r="I43" i="14"/>
  <c r="I62" i="14"/>
  <c r="I36" i="14"/>
  <c r="I58" i="14"/>
  <c r="I61" i="14"/>
  <c r="I60" i="14"/>
  <c r="I51" i="14"/>
  <c r="I48" i="14"/>
  <c r="I47" i="14"/>
  <c r="I41" i="14"/>
  <c r="I64" i="14"/>
  <c r="I65" i="14"/>
  <c r="I42" i="14"/>
  <c r="I40" i="14"/>
  <c r="I56" i="14"/>
  <c r="I55" i="14"/>
  <c r="I54" i="14"/>
  <c r="I59" i="14"/>
  <c r="I57" i="14"/>
  <c r="I38" i="14"/>
  <c r="I53" i="14"/>
  <c r="I49" i="14"/>
  <c r="M39" i="14"/>
  <c r="J22" i="14"/>
  <c r="J30" i="14" s="1"/>
  <c r="N28" i="14"/>
  <c r="F30" i="14"/>
  <c r="G29" i="14"/>
  <c r="J63" i="14"/>
  <c r="J66" i="14" s="1"/>
  <c r="G22" i="14"/>
  <c r="N22" i="14"/>
  <c r="L50" i="14"/>
  <c r="H39" i="14"/>
  <c r="I39" i="14" s="1"/>
  <c r="K39" i="14"/>
  <c r="N32" i="15"/>
  <c r="L32" i="15"/>
  <c r="M29" i="14"/>
  <c r="H29" i="14"/>
  <c r="I63" i="14"/>
  <c r="J50" i="14"/>
  <c r="I50" i="14"/>
  <c r="G106" i="15"/>
  <c r="G85" i="15"/>
  <c r="G65" i="15"/>
  <c r="G45" i="15"/>
  <c r="G91" i="15"/>
  <c r="G105" i="15"/>
  <c r="G84" i="15"/>
  <c r="G64" i="15"/>
  <c r="G44" i="15"/>
  <c r="G117" i="15"/>
  <c r="G97" i="15"/>
  <c r="G76" i="15"/>
  <c r="G56" i="15"/>
  <c r="G112" i="15"/>
  <c r="G88" i="15"/>
  <c r="G63" i="15"/>
  <c r="G39" i="15"/>
  <c r="G110" i="15"/>
  <c r="G86" i="15"/>
  <c r="G61" i="15"/>
  <c r="G37" i="15"/>
  <c r="G123" i="15"/>
  <c r="G116" i="15"/>
  <c r="G90" i="15"/>
  <c r="G62" i="15"/>
  <c r="G115" i="15"/>
  <c r="G89" i="15"/>
  <c r="G60" i="15"/>
  <c r="G114" i="15"/>
  <c r="G87" i="15"/>
  <c r="G59" i="15"/>
  <c r="G113" i="15"/>
  <c r="G83" i="15"/>
  <c r="G58" i="15"/>
  <c r="G111" i="15"/>
  <c r="G82" i="15"/>
  <c r="G57" i="15"/>
  <c r="G109" i="15"/>
  <c r="G81" i="15"/>
  <c r="G55" i="15"/>
  <c r="G108" i="15"/>
  <c r="G80" i="15"/>
  <c r="G54" i="15"/>
  <c r="G102" i="15"/>
  <c r="G75" i="15"/>
  <c r="G50" i="15"/>
  <c r="G94" i="15"/>
  <c r="G47" i="15"/>
  <c r="G93" i="15"/>
  <c r="G46" i="15"/>
  <c r="G92" i="15"/>
  <c r="G43" i="15"/>
  <c r="G119" i="15"/>
  <c r="G71" i="15"/>
  <c r="G74" i="15"/>
  <c r="G73" i="15"/>
  <c r="G124" i="15"/>
  <c r="G70" i="15"/>
  <c r="G103" i="15"/>
  <c r="G51" i="15"/>
  <c r="G67" i="15"/>
  <c r="G66" i="15"/>
  <c r="G122" i="15"/>
  <c r="G53" i="15"/>
  <c r="G121" i="15"/>
  <c r="G52" i="15"/>
  <c r="G104" i="15"/>
  <c r="G41" i="15"/>
  <c r="G100" i="15"/>
  <c r="G38" i="15"/>
  <c r="G95" i="15"/>
  <c r="G79" i="15"/>
  <c r="G120" i="15"/>
  <c r="G118" i="15"/>
  <c r="G99" i="15"/>
  <c r="G77" i="15"/>
  <c r="G72" i="15"/>
  <c r="G98" i="15"/>
  <c r="G96" i="15"/>
  <c r="G78" i="15"/>
  <c r="G49" i="15"/>
  <c r="G107" i="15"/>
  <c r="G101" i="15"/>
  <c r="G69" i="15"/>
  <c r="G68" i="15"/>
  <c r="G48" i="15"/>
  <c r="G42" i="15"/>
  <c r="G125" i="15"/>
  <c r="G35" i="15"/>
  <c r="G40" i="15"/>
  <c r="M30" i="14"/>
  <c r="J33" i="14"/>
  <c r="K29" i="14"/>
  <c r="N63" i="14"/>
  <c r="K66" i="14"/>
  <c r="L63" i="14" s="1"/>
  <c r="F66" i="14"/>
  <c r="G39" i="14" s="1"/>
  <c r="J39" i="14" l="1"/>
  <c r="G50" i="14"/>
  <c r="G27" i="14"/>
  <c r="G21" i="14"/>
  <c r="G20" i="14"/>
  <c r="G15" i="14"/>
  <c r="G18" i="14"/>
  <c r="G17" i="14"/>
  <c r="G16" i="14"/>
  <c r="G26" i="14"/>
  <c r="G25" i="14"/>
  <c r="G24" i="14"/>
  <c r="G23" i="14"/>
  <c r="G30" i="14"/>
  <c r="G28" i="14"/>
  <c r="G19" i="14"/>
  <c r="H33" i="14"/>
  <c r="N39" i="14"/>
  <c r="L39" i="14"/>
  <c r="G55" i="14"/>
  <c r="G53" i="14"/>
  <c r="G51" i="14"/>
  <c r="G45" i="14"/>
  <c r="G63" i="14"/>
  <c r="G41" i="14"/>
  <c r="G62" i="14"/>
  <c r="G61" i="14"/>
  <c r="G60" i="14"/>
  <c r="G49" i="14"/>
  <c r="G42" i="14"/>
  <c r="G40" i="14"/>
  <c r="G38" i="14"/>
  <c r="G58" i="14"/>
  <c r="G66" i="14"/>
  <c r="G65" i="14"/>
  <c r="G64" i="14"/>
  <c r="G59" i="14"/>
  <c r="G52" i="14"/>
  <c r="G47" i="14"/>
  <c r="G36" i="14"/>
  <c r="G54" i="14"/>
  <c r="G48" i="14"/>
  <c r="G46" i="14"/>
  <c r="G44" i="14"/>
  <c r="G43" i="14"/>
  <c r="G57" i="14"/>
  <c r="G56" i="14"/>
  <c r="N66" i="14"/>
  <c r="L49" i="14"/>
  <c r="L48" i="14"/>
  <c r="L60" i="14"/>
  <c r="L40" i="14"/>
  <c r="L59" i="14"/>
  <c r="L57" i="14"/>
  <c r="L64" i="14"/>
  <c r="L38" i="14"/>
  <c r="L36" i="14"/>
  <c r="L62" i="14"/>
  <c r="L58" i="14"/>
  <c r="L55" i="14"/>
  <c r="L51" i="14"/>
  <c r="L66" i="14"/>
  <c r="L65" i="14"/>
  <c r="L47" i="14"/>
  <c r="L53" i="14"/>
  <c r="L52" i="14"/>
  <c r="L46" i="14"/>
  <c r="L54" i="14"/>
  <c r="L45" i="14"/>
  <c r="L44" i="14"/>
  <c r="L42" i="14"/>
  <c r="L41" i="14"/>
  <c r="L43" i="14"/>
  <c r="L61" i="14"/>
  <c r="L56" i="14"/>
  <c r="H30" i="14"/>
  <c r="M33" i="14"/>
  <c r="K30" i="14"/>
  <c r="L29" i="14" s="1"/>
  <c r="K33" i="14"/>
  <c r="N29" i="14"/>
  <c r="I27" i="14" l="1"/>
  <c r="I26" i="14"/>
  <c r="I21" i="14"/>
  <c r="I17" i="14"/>
  <c r="I30" i="14"/>
  <c r="I18" i="14"/>
  <c r="I16" i="14"/>
  <c r="I19" i="14"/>
  <c r="I15" i="14"/>
  <c r="I20" i="14"/>
  <c r="I24" i="14"/>
  <c r="I23" i="14"/>
  <c r="I25" i="14"/>
  <c r="I28" i="14"/>
  <c r="I22" i="14"/>
  <c r="N30" i="14"/>
  <c r="L17" i="14"/>
  <c r="L15" i="14"/>
  <c r="L27" i="14"/>
  <c r="L23" i="14"/>
  <c r="L20" i="14"/>
  <c r="L19" i="14"/>
  <c r="L16" i="14"/>
  <c r="L30" i="14"/>
  <c r="L24" i="14"/>
  <c r="L21" i="14"/>
  <c r="L26" i="14"/>
  <c r="L18" i="14"/>
  <c r="L25" i="14"/>
  <c r="L28" i="14"/>
  <c r="L22" i="14"/>
  <c r="I29" i="14"/>
  <c r="N33" i="14"/>
  <c r="K66" i="13"/>
  <c r="K62" i="13"/>
  <c r="K61" i="13"/>
  <c r="K58" i="13"/>
  <c r="H58" i="13"/>
  <c r="F58" i="13"/>
  <c r="N57" i="13"/>
  <c r="M57" i="13"/>
  <c r="J57" i="13"/>
  <c r="N56" i="13"/>
  <c r="M56" i="13"/>
  <c r="J56" i="13"/>
  <c r="N55" i="13"/>
  <c r="M55" i="13"/>
  <c r="J55" i="13"/>
  <c r="N54" i="13"/>
  <c r="M54" i="13"/>
  <c r="J54" i="13"/>
  <c r="N53" i="13"/>
  <c r="M53" i="13"/>
  <c r="J53" i="13"/>
  <c r="N52" i="13"/>
  <c r="M52" i="13"/>
  <c r="J52" i="13"/>
  <c r="N51" i="13"/>
  <c r="M51" i="13"/>
  <c r="J51" i="13"/>
  <c r="N50" i="13"/>
  <c r="M50" i="13"/>
  <c r="J50" i="13"/>
  <c r="N49" i="13"/>
  <c r="M49" i="13"/>
  <c r="J49" i="13"/>
  <c r="N48" i="13"/>
  <c r="M48" i="13"/>
  <c r="J48" i="13"/>
  <c r="N47" i="13"/>
  <c r="M47" i="13"/>
  <c r="J47" i="13"/>
  <c r="N46" i="13"/>
  <c r="M46" i="13"/>
  <c r="J46" i="13"/>
  <c r="N45" i="13"/>
  <c r="M45" i="13"/>
  <c r="J45" i="13"/>
  <c r="N44" i="13"/>
  <c r="M44" i="13"/>
  <c r="J44" i="13"/>
  <c r="N43" i="13"/>
  <c r="M43" i="13"/>
  <c r="J43" i="13"/>
  <c r="M42" i="13"/>
  <c r="N40" i="13"/>
  <c r="M40" i="13"/>
  <c r="J40" i="13"/>
  <c r="N39" i="13"/>
  <c r="M39" i="13"/>
  <c r="J39" i="13"/>
  <c r="N38" i="13"/>
  <c r="M38" i="13"/>
  <c r="J38" i="13"/>
  <c r="M37" i="13"/>
  <c r="N36" i="13"/>
  <c r="M36" i="13"/>
  <c r="K36" i="13"/>
  <c r="H36" i="13"/>
  <c r="F36" i="13"/>
  <c r="M35" i="13"/>
  <c r="M34" i="13"/>
  <c r="M32" i="13"/>
  <c r="M31" i="13"/>
  <c r="M28" i="13"/>
  <c r="M27" i="13"/>
  <c r="M26" i="13"/>
  <c r="K25" i="13"/>
  <c r="N25" i="13" s="1"/>
  <c r="H25" i="13"/>
  <c r="F25" i="13"/>
  <c r="N24" i="13"/>
  <c r="M24" i="13"/>
  <c r="J24" i="13"/>
  <c r="J25" i="13" s="1"/>
  <c r="J29" i="13" s="1"/>
  <c r="N23" i="13"/>
  <c r="M23" i="13"/>
  <c r="J23" i="13"/>
  <c r="K22" i="13"/>
  <c r="H22" i="13"/>
  <c r="F22" i="13"/>
  <c r="N21" i="13"/>
  <c r="M21" i="13"/>
  <c r="J21" i="13"/>
  <c r="N20" i="13"/>
  <c r="M20" i="13"/>
  <c r="J20" i="13"/>
  <c r="M19" i="13"/>
  <c r="J19" i="13"/>
  <c r="M18" i="13"/>
  <c r="J18" i="13"/>
  <c r="N17" i="13"/>
  <c r="M17" i="13"/>
  <c r="J17" i="13"/>
  <c r="N16" i="13"/>
  <c r="M16" i="13"/>
  <c r="J16" i="13"/>
  <c r="N15" i="13"/>
  <c r="M15" i="13"/>
  <c r="J15" i="13"/>
  <c r="J36" i="13" l="1"/>
  <c r="J22" i="13"/>
  <c r="N58" i="13"/>
  <c r="H29" i="13"/>
  <c r="J58" i="13"/>
  <c r="J41" i="13" s="1"/>
  <c r="J69" i="13" s="1"/>
  <c r="H41" i="13"/>
  <c r="N22" i="13"/>
  <c r="M58" i="13"/>
  <c r="M41" i="13" s="1"/>
  <c r="M69" i="13" s="1"/>
  <c r="I36" i="13"/>
  <c r="G58" i="13"/>
  <c r="M29" i="13"/>
  <c r="F29" i="13"/>
  <c r="K29" i="13"/>
  <c r="F41" i="13"/>
  <c r="K41" i="13"/>
  <c r="M25" i="13"/>
  <c r="J30" i="13"/>
  <c r="M22" i="13"/>
  <c r="F69" i="13"/>
  <c r="H69" i="13"/>
  <c r="N41" i="13"/>
  <c r="K69" i="13"/>
  <c r="L51" i="13" l="1"/>
  <c r="L49" i="13"/>
  <c r="L40" i="13"/>
  <c r="L57" i="13"/>
  <c r="L53" i="13"/>
  <c r="L56" i="13"/>
  <c r="L46" i="13"/>
  <c r="L50" i="13"/>
  <c r="L48" i="13"/>
  <c r="L45" i="13"/>
  <c r="L69" i="13"/>
  <c r="L55" i="13"/>
  <c r="L44" i="13"/>
  <c r="L42" i="13"/>
  <c r="L54" i="13"/>
  <c r="L52" i="13"/>
  <c r="L47" i="13"/>
  <c r="L43" i="13"/>
  <c r="L39" i="13"/>
  <c r="L38" i="13"/>
  <c r="I53" i="13"/>
  <c r="I51" i="13"/>
  <c r="I40" i="13"/>
  <c r="I57" i="13"/>
  <c r="I52" i="13"/>
  <c r="I54" i="13"/>
  <c r="I50" i="13"/>
  <c r="I49" i="13"/>
  <c r="I42" i="13"/>
  <c r="I38" i="13"/>
  <c r="I43" i="13"/>
  <c r="I39" i="13"/>
  <c r="I55" i="13"/>
  <c r="I48" i="13"/>
  <c r="I69" i="13"/>
  <c r="I56" i="13"/>
  <c r="I45" i="13"/>
  <c r="I44" i="13"/>
  <c r="I47" i="13"/>
  <c r="I46" i="13"/>
  <c r="G56" i="13"/>
  <c r="G54" i="13"/>
  <c r="G42" i="13"/>
  <c r="G52" i="13"/>
  <c r="G48" i="13"/>
  <c r="G47" i="13"/>
  <c r="G46" i="13"/>
  <c r="G57" i="13"/>
  <c r="G44" i="13"/>
  <c r="G69" i="13"/>
  <c r="G55" i="13"/>
  <c r="G49" i="13"/>
  <c r="G43" i="13"/>
  <c r="G40" i="13"/>
  <c r="G39" i="13"/>
  <c r="G38" i="13"/>
  <c r="G53" i="13"/>
  <c r="G51" i="13"/>
  <c r="G50" i="13"/>
  <c r="G45" i="13"/>
  <c r="I58" i="13"/>
  <c r="G36" i="13"/>
  <c r="K30" i="13"/>
  <c r="L29" i="13"/>
  <c r="F30" i="13"/>
  <c r="G29" i="13"/>
  <c r="I41" i="13"/>
  <c r="M30" i="13"/>
  <c r="N29" i="13"/>
  <c r="H30" i="13"/>
  <c r="L36" i="13"/>
  <c r="L58" i="13"/>
  <c r="L41" i="13"/>
  <c r="G41" i="13"/>
  <c r="N30" i="13"/>
  <c r="I17" i="13" l="1"/>
  <c r="I16" i="13"/>
  <c r="I27" i="13"/>
  <c r="I15" i="13"/>
  <c r="I18" i="13"/>
  <c r="I30" i="13"/>
  <c r="I28" i="13"/>
  <c r="I26" i="13"/>
  <c r="I24" i="13"/>
  <c r="I23" i="13"/>
  <c r="I19" i="13"/>
  <c r="I21" i="13"/>
  <c r="I20" i="13"/>
  <c r="I22" i="13"/>
  <c r="I25" i="13"/>
  <c r="G27" i="13"/>
  <c r="G21" i="13"/>
  <c r="G30" i="13"/>
  <c r="G28" i="13"/>
  <c r="G18" i="13"/>
  <c r="G26" i="13"/>
  <c r="G23" i="13"/>
  <c r="G17" i="13"/>
  <c r="G16" i="13"/>
  <c r="G15" i="13"/>
  <c r="G24" i="13"/>
  <c r="G20" i="13"/>
  <c r="G19" i="13"/>
  <c r="G22" i="13"/>
  <c r="G25" i="13"/>
  <c r="L17" i="13"/>
  <c r="L15" i="13"/>
  <c r="L23" i="13"/>
  <c r="L16" i="13"/>
  <c r="L27" i="13"/>
  <c r="L26" i="13"/>
  <c r="L30" i="13"/>
  <c r="L28" i="13"/>
  <c r="L24" i="13"/>
  <c r="L21" i="13"/>
  <c r="L20" i="13"/>
  <c r="L19" i="13"/>
  <c r="L18" i="13"/>
  <c r="L25" i="13"/>
  <c r="L22" i="13"/>
  <c r="I29" i="13"/>
  <c r="G46" i="12"/>
  <c r="G44" i="12"/>
  <c r="G43" i="12"/>
  <c r="G42" i="12"/>
  <c r="G41" i="12"/>
  <c r="G40" i="12"/>
  <c r="F33" i="12"/>
  <c r="M453" i="11" l="1"/>
  <c r="J453" i="11"/>
  <c r="M452" i="11"/>
  <c r="J452" i="11"/>
  <c r="M451" i="11"/>
  <c r="J451" i="11"/>
  <c r="M450" i="11"/>
  <c r="J450" i="11"/>
  <c r="K449" i="11"/>
  <c r="H449" i="11"/>
  <c r="F449" i="11"/>
  <c r="J449" i="11" s="1"/>
  <c r="M448" i="11"/>
  <c r="J448" i="11"/>
  <c r="N447" i="11"/>
  <c r="M447" i="11"/>
  <c r="J447" i="11"/>
  <c r="N446" i="11"/>
  <c r="M446" i="11"/>
  <c r="J446" i="11"/>
  <c r="N445" i="11"/>
  <c r="M445" i="11"/>
  <c r="J445" i="11"/>
  <c r="N444" i="11"/>
  <c r="M444" i="11"/>
  <c r="J444" i="11"/>
  <c r="N443" i="11"/>
  <c r="M443" i="11"/>
  <c r="J443" i="11"/>
  <c r="N442" i="11"/>
  <c r="M442" i="11"/>
  <c r="J442" i="11"/>
  <c r="N441" i="11"/>
  <c r="M441" i="11"/>
  <c r="J441" i="11"/>
  <c r="N440" i="11"/>
  <c r="M440" i="11"/>
  <c r="J440" i="11"/>
  <c r="N439" i="11"/>
  <c r="M439" i="11"/>
  <c r="J439" i="11"/>
  <c r="N438" i="11"/>
  <c r="M438" i="11"/>
  <c r="J438" i="11"/>
  <c r="N437" i="11"/>
  <c r="M437" i="11"/>
  <c r="J437" i="11"/>
  <c r="N436" i="11"/>
  <c r="M436" i="11"/>
  <c r="J436" i="11"/>
  <c r="M435" i="11"/>
  <c r="J435" i="11"/>
  <c r="K434" i="11"/>
  <c r="H434" i="11"/>
  <c r="J434" i="11" s="1"/>
  <c r="F434" i="11"/>
  <c r="M433" i="11"/>
  <c r="J433" i="11"/>
  <c r="M432" i="11"/>
  <c r="J432" i="11"/>
  <c r="M431" i="11"/>
  <c r="J431" i="11"/>
  <c r="M430" i="11"/>
  <c r="J430" i="11"/>
  <c r="M429" i="11"/>
  <c r="J429" i="11"/>
  <c r="M428" i="11"/>
  <c r="J428" i="11"/>
  <c r="M427" i="11"/>
  <c r="J427" i="11"/>
  <c r="N426" i="11"/>
  <c r="M426" i="11"/>
  <c r="J426" i="11"/>
  <c r="N425" i="11"/>
  <c r="M425" i="11"/>
  <c r="J425" i="11"/>
  <c r="N424" i="11"/>
  <c r="M424" i="11"/>
  <c r="J424" i="11"/>
  <c r="N423" i="11"/>
  <c r="M423" i="11"/>
  <c r="J423" i="11"/>
  <c r="N422" i="11"/>
  <c r="M422" i="11"/>
  <c r="J422" i="11"/>
  <c r="N421" i="11"/>
  <c r="M421" i="11"/>
  <c r="J421" i="11"/>
  <c r="N420" i="11"/>
  <c r="M420" i="11"/>
  <c r="J420" i="11"/>
  <c r="N419" i="11"/>
  <c r="M419" i="11"/>
  <c r="J419" i="11"/>
  <c r="M418" i="11"/>
  <c r="J418" i="11"/>
  <c r="N417" i="11"/>
  <c r="M417" i="11"/>
  <c r="J417" i="11"/>
  <c r="N416" i="11"/>
  <c r="M416" i="11"/>
  <c r="J416" i="11"/>
  <c r="N415" i="11"/>
  <c r="M415" i="11"/>
  <c r="J415" i="11"/>
  <c r="N414" i="11"/>
  <c r="M414" i="11"/>
  <c r="J414" i="11"/>
  <c r="N413" i="11"/>
  <c r="M413" i="11"/>
  <c r="J413" i="11"/>
  <c r="N412" i="11"/>
  <c r="M412" i="11"/>
  <c r="J412" i="11"/>
  <c r="N411" i="11"/>
  <c r="M411" i="11"/>
  <c r="J411" i="11"/>
  <c r="N410" i="11"/>
  <c r="M410" i="11"/>
  <c r="J410" i="11"/>
  <c r="N409" i="11"/>
  <c r="M409" i="11"/>
  <c r="J409" i="11"/>
  <c r="N408" i="11"/>
  <c r="M408" i="11"/>
  <c r="J408" i="11"/>
  <c r="N407" i="11"/>
  <c r="M407" i="11"/>
  <c r="J407" i="11"/>
  <c r="N406" i="11"/>
  <c r="M406" i="11"/>
  <c r="J406" i="11"/>
  <c r="N405" i="11"/>
  <c r="M405" i="11"/>
  <c r="J405" i="11"/>
  <c r="N404" i="11"/>
  <c r="M404" i="11"/>
  <c r="J404" i="11"/>
  <c r="N403" i="11"/>
  <c r="M403" i="11"/>
  <c r="J403" i="11"/>
  <c r="M402" i="11"/>
  <c r="J402" i="11"/>
  <c r="N401" i="11"/>
  <c r="M401" i="11"/>
  <c r="J401" i="11"/>
  <c r="N400" i="11"/>
  <c r="M400" i="11"/>
  <c r="J400" i="11"/>
  <c r="N399" i="11"/>
  <c r="M399" i="11"/>
  <c r="J399" i="11"/>
  <c r="M398" i="11"/>
  <c r="J398" i="11"/>
  <c r="M397" i="11"/>
  <c r="J397" i="11"/>
  <c r="M396" i="11"/>
  <c r="J396" i="11"/>
  <c r="N395" i="11"/>
  <c r="M395" i="11"/>
  <c r="J395" i="11"/>
  <c r="N394" i="11"/>
  <c r="M394" i="11"/>
  <c r="J394" i="11"/>
  <c r="N393" i="11"/>
  <c r="M393" i="11"/>
  <c r="J393" i="11"/>
  <c r="N392" i="11"/>
  <c r="M392" i="11"/>
  <c r="J392" i="11"/>
  <c r="N391" i="11"/>
  <c r="M391" i="11"/>
  <c r="J391" i="11"/>
  <c r="N390" i="11"/>
  <c r="M390" i="11"/>
  <c r="J390" i="11"/>
  <c r="N389" i="11"/>
  <c r="M389" i="11"/>
  <c r="J389" i="11"/>
  <c r="N388" i="11"/>
  <c r="M388" i="11"/>
  <c r="J388" i="11"/>
  <c r="M387" i="11"/>
  <c r="J387" i="11"/>
  <c r="M386" i="11"/>
  <c r="J386" i="11"/>
  <c r="M385" i="11"/>
  <c r="J385" i="11"/>
  <c r="N384" i="11"/>
  <c r="M384" i="11"/>
  <c r="J384" i="11"/>
  <c r="N383" i="11"/>
  <c r="M383" i="11"/>
  <c r="J383" i="11"/>
  <c r="N382" i="11"/>
  <c r="M382" i="11"/>
  <c r="J382" i="11"/>
  <c r="N381" i="11"/>
  <c r="M381" i="11"/>
  <c r="J381" i="11"/>
  <c r="N380" i="11"/>
  <c r="M380" i="11"/>
  <c r="J380" i="11"/>
  <c r="N379" i="11"/>
  <c r="M379" i="11"/>
  <c r="J379" i="11"/>
  <c r="N378" i="11"/>
  <c r="M378" i="11"/>
  <c r="J378" i="11"/>
  <c r="N377" i="11"/>
  <c r="M377" i="11"/>
  <c r="J377" i="11"/>
  <c r="N376" i="11"/>
  <c r="M376" i="11"/>
  <c r="J376" i="11"/>
  <c r="N375" i="11"/>
  <c r="M375" i="11"/>
  <c r="J375" i="11"/>
  <c r="M374" i="11"/>
  <c r="J374" i="11"/>
  <c r="N373" i="11"/>
  <c r="M373" i="11"/>
  <c r="J373" i="11"/>
  <c r="N372" i="11"/>
  <c r="M372" i="11"/>
  <c r="J372" i="11"/>
  <c r="N371" i="11"/>
  <c r="M371" i="11"/>
  <c r="J371" i="11"/>
  <c r="N370" i="11"/>
  <c r="M370" i="11"/>
  <c r="J370" i="11"/>
  <c r="N369" i="11"/>
  <c r="M369" i="11"/>
  <c r="J369" i="11"/>
  <c r="N368" i="11"/>
  <c r="M368" i="11"/>
  <c r="J368" i="11"/>
  <c r="N367" i="11"/>
  <c r="M367" i="11"/>
  <c r="J367" i="11"/>
  <c r="N366" i="11"/>
  <c r="M366" i="11"/>
  <c r="J366" i="11"/>
  <c r="N365" i="11"/>
  <c r="M365" i="11"/>
  <c r="J365" i="11"/>
  <c r="N364" i="11"/>
  <c r="M364" i="11"/>
  <c r="J364" i="11"/>
  <c r="N363" i="11"/>
  <c r="M363" i="11"/>
  <c r="J363" i="11"/>
  <c r="M362" i="11"/>
  <c r="J362" i="11"/>
  <c r="M361" i="11"/>
  <c r="J361" i="11"/>
  <c r="N360" i="11"/>
  <c r="M360" i="11"/>
  <c r="J360" i="11"/>
  <c r="N359" i="11"/>
  <c r="M359" i="11"/>
  <c r="J359" i="11"/>
  <c r="N358" i="11"/>
  <c r="M358" i="11"/>
  <c r="J358" i="11"/>
  <c r="M357" i="11"/>
  <c r="J357" i="11"/>
  <c r="M356" i="11"/>
  <c r="J356" i="11"/>
  <c r="N355" i="11"/>
  <c r="M355" i="11"/>
  <c r="J355" i="11"/>
  <c r="N354" i="11"/>
  <c r="M354" i="11"/>
  <c r="J354" i="11"/>
  <c r="N353" i="11"/>
  <c r="M353" i="11"/>
  <c r="J353" i="11"/>
  <c r="M352" i="11"/>
  <c r="J352" i="11"/>
  <c r="M351" i="11"/>
  <c r="J351" i="11"/>
  <c r="M350" i="11"/>
  <c r="J350" i="11"/>
  <c r="N349" i="11"/>
  <c r="M349" i="11"/>
  <c r="J349" i="11"/>
  <c r="N348" i="11"/>
  <c r="M348" i="11"/>
  <c r="J348" i="11"/>
  <c r="N347" i="11"/>
  <c r="M347" i="11"/>
  <c r="J347" i="11"/>
  <c r="N346" i="11"/>
  <c r="M346" i="11"/>
  <c r="J346" i="11"/>
  <c r="N345" i="11"/>
  <c r="M345" i="11"/>
  <c r="J345" i="11"/>
  <c r="M344" i="11"/>
  <c r="J344" i="11"/>
  <c r="M343" i="11"/>
  <c r="J343" i="11"/>
  <c r="M342" i="11"/>
  <c r="J342" i="11"/>
  <c r="N341" i="11"/>
  <c r="M341" i="11"/>
  <c r="J341" i="11"/>
  <c r="N340" i="11"/>
  <c r="M340" i="11"/>
  <c r="J340" i="11"/>
  <c r="N339" i="11"/>
  <c r="M339" i="11"/>
  <c r="J339" i="11"/>
  <c r="N338" i="11"/>
  <c r="M338" i="11"/>
  <c r="J338" i="11"/>
  <c r="M337" i="11"/>
  <c r="J337" i="11"/>
  <c r="M336" i="11"/>
  <c r="J336" i="11"/>
  <c r="M335" i="11"/>
  <c r="J335" i="11"/>
  <c r="M334" i="11"/>
  <c r="J334" i="11"/>
  <c r="N333" i="11"/>
  <c r="M333" i="11"/>
  <c r="J333" i="11"/>
  <c r="N332" i="11"/>
  <c r="M332" i="11"/>
  <c r="J332" i="11"/>
  <c r="M331" i="11"/>
  <c r="J331" i="11"/>
  <c r="N330" i="11"/>
  <c r="M330" i="11"/>
  <c r="J330" i="11"/>
  <c r="N329" i="11"/>
  <c r="M329" i="11"/>
  <c r="J329" i="11"/>
  <c r="M328" i="11"/>
  <c r="J328" i="11"/>
  <c r="M327" i="11"/>
  <c r="J327" i="11"/>
  <c r="M326" i="11"/>
  <c r="J326" i="11"/>
  <c r="M325" i="11"/>
  <c r="J325" i="11"/>
  <c r="N324" i="11"/>
  <c r="M324" i="11"/>
  <c r="J324" i="11"/>
  <c r="N323" i="11"/>
  <c r="M323" i="11"/>
  <c r="J323" i="11"/>
  <c r="N322" i="11"/>
  <c r="M322" i="11"/>
  <c r="J322" i="11"/>
  <c r="N321" i="11"/>
  <c r="M321" i="11"/>
  <c r="J321" i="11"/>
  <c r="N320" i="11"/>
  <c r="M320" i="11"/>
  <c r="J320" i="11"/>
  <c r="N319" i="11"/>
  <c r="M319" i="11"/>
  <c r="J319" i="11"/>
  <c r="N318" i="11"/>
  <c r="M318" i="11"/>
  <c r="J318" i="11"/>
  <c r="N317" i="11"/>
  <c r="M317" i="11"/>
  <c r="J317" i="11"/>
  <c r="M316" i="11"/>
  <c r="J316" i="11"/>
  <c r="M315" i="11"/>
  <c r="J315" i="11"/>
  <c r="N314" i="11"/>
  <c r="M314" i="11"/>
  <c r="J314" i="11"/>
  <c r="M313" i="11"/>
  <c r="J313" i="11"/>
  <c r="N312" i="11"/>
  <c r="M312" i="11"/>
  <c r="J312" i="11"/>
  <c r="N311" i="11"/>
  <c r="M311" i="11"/>
  <c r="J311" i="11"/>
  <c r="N310" i="11"/>
  <c r="M310" i="11"/>
  <c r="J310" i="11"/>
  <c r="N309" i="11"/>
  <c r="M309" i="11"/>
  <c r="J309" i="11"/>
  <c r="N308" i="11"/>
  <c r="M308" i="11"/>
  <c r="J308" i="11"/>
  <c r="N307" i="11"/>
  <c r="M307" i="11"/>
  <c r="J307" i="11"/>
  <c r="M306" i="11"/>
  <c r="J306" i="11"/>
  <c r="M305" i="11"/>
  <c r="J305" i="11"/>
  <c r="M304" i="11"/>
  <c r="J304" i="11"/>
  <c r="M303" i="11"/>
  <c r="J303" i="11"/>
  <c r="N302" i="11"/>
  <c r="M302" i="11"/>
  <c r="J302" i="11"/>
  <c r="N301" i="11"/>
  <c r="M301" i="11"/>
  <c r="J301" i="11"/>
  <c r="N300" i="11"/>
  <c r="M300" i="11"/>
  <c r="J300" i="11"/>
  <c r="N299" i="11"/>
  <c r="M299" i="11"/>
  <c r="J299" i="11"/>
  <c r="N298" i="11"/>
  <c r="M298" i="11"/>
  <c r="J298" i="11"/>
  <c r="N297" i="11"/>
  <c r="M297" i="11"/>
  <c r="J297" i="11"/>
  <c r="N296" i="11"/>
  <c r="M296" i="11"/>
  <c r="J296" i="11"/>
  <c r="N295" i="11"/>
  <c r="M295" i="11"/>
  <c r="J295" i="11"/>
  <c r="N294" i="11"/>
  <c r="M294" i="11"/>
  <c r="J294" i="11"/>
  <c r="N293" i="11"/>
  <c r="M293" i="11"/>
  <c r="J293" i="11"/>
  <c r="N292" i="11"/>
  <c r="M292" i="11"/>
  <c r="J292" i="11"/>
  <c r="N291" i="11"/>
  <c r="M291" i="11"/>
  <c r="J291" i="11"/>
  <c r="N290" i="11"/>
  <c r="M290" i="11"/>
  <c r="J290" i="11"/>
  <c r="N289" i="11"/>
  <c r="M289" i="11"/>
  <c r="J289" i="11"/>
  <c r="N288" i="11"/>
  <c r="M288" i="11"/>
  <c r="J288" i="11"/>
  <c r="N287" i="11"/>
  <c r="M287" i="11"/>
  <c r="J287" i="11"/>
  <c r="M286" i="11"/>
  <c r="J286" i="11"/>
  <c r="N285" i="11"/>
  <c r="M285" i="11"/>
  <c r="J285" i="11"/>
  <c r="N284" i="11"/>
  <c r="M284" i="11"/>
  <c r="J284" i="11"/>
  <c r="M283" i="11"/>
  <c r="J283" i="11"/>
  <c r="N282" i="11"/>
  <c r="M282" i="11"/>
  <c r="J282" i="11"/>
  <c r="M281" i="11"/>
  <c r="J281" i="11"/>
  <c r="M280" i="11"/>
  <c r="J280" i="11"/>
  <c r="M279" i="11"/>
  <c r="J279" i="11"/>
  <c r="M278" i="11"/>
  <c r="J278" i="11"/>
  <c r="N277" i="11"/>
  <c r="M277" i="11"/>
  <c r="J277" i="11"/>
  <c r="N276" i="11"/>
  <c r="M276" i="11"/>
  <c r="J276" i="11"/>
  <c r="N275" i="11"/>
  <c r="M275" i="11"/>
  <c r="J275" i="11"/>
  <c r="N274" i="11"/>
  <c r="M274" i="11"/>
  <c r="J274" i="11"/>
  <c r="N273" i="11"/>
  <c r="M273" i="11"/>
  <c r="J273" i="11"/>
  <c r="N272" i="11"/>
  <c r="M272" i="11"/>
  <c r="J272" i="11"/>
  <c r="N271" i="11"/>
  <c r="M271" i="11"/>
  <c r="J271" i="11"/>
  <c r="N270" i="11"/>
  <c r="M270" i="11"/>
  <c r="J270" i="11"/>
  <c r="N269" i="11"/>
  <c r="M269" i="11"/>
  <c r="J269" i="11"/>
  <c r="N268" i="11"/>
  <c r="M268" i="11"/>
  <c r="J268" i="11"/>
  <c r="N267" i="11"/>
  <c r="M267" i="11"/>
  <c r="J267" i="11"/>
  <c r="N266" i="11"/>
  <c r="M266" i="11"/>
  <c r="J266" i="11"/>
  <c r="M265" i="11"/>
  <c r="J265" i="11"/>
  <c r="M264" i="11"/>
  <c r="J264" i="11"/>
  <c r="M263" i="11"/>
  <c r="J263" i="11"/>
  <c r="N262" i="11"/>
  <c r="M262" i="11"/>
  <c r="J262" i="11"/>
  <c r="N261" i="11"/>
  <c r="M261" i="11"/>
  <c r="J261" i="11"/>
  <c r="M260" i="11"/>
  <c r="J260" i="11"/>
  <c r="N259" i="11"/>
  <c r="M259" i="11"/>
  <c r="J259" i="11"/>
  <c r="M258" i="11"/>
  <c r="J258" i="11"/>
  <c r="M257" i="11"/>
  <c r="J257" i="11"/>
  <c r="M256" i="11"/>
  <c r="J256" i="11"/>
  <c r="M255" i="11"/>
  <c r="J255" i="11"/>
  <c r="N254" i="11"/>
  <c r="M254" i="11"/>
  <c r="J254" i="11"/>
  <c r="N253" i="11"/>
  <c r="M253" i="11"/>
  <c r="J253" i="11"/>
  <c r="N252" i="11"/>
  <c r="M252" i="11"/>
  <c r="J252" i="11"/>
  <c r="N251" i="11"/>
  <c r="M251" i="11"/>
  <c r="J251" i="11"/>
  <c r="N250" i="11"/>
  <c r="M250" i="11"/>
  <c r="J250" i="11"/>
  <c r="N249" i="11"/>
  <c r="M249" i="11"/>
  <c r="J249" i="11"/>
  <c r="N248" i="11"/>
  <c r="M248" i="11"/>
  <c r="J248" i="11"/>
  <c r="N247" i="11"/>
  <c r="M247" i="11"/>
  <c r="J247" i="11"/>
  <c r="N246" i="11"/>
  <c r="M246" i="11"/>
  <c r="J246" i="11"/>
  <c r="N245" i="11"/>
  <c r="M245" i="11"/>
  <c r="J245" i="11"/>
  <c r="N244" i="11"/>
  <c r="M244" i="11"/>
  <c r="J244" i="11"/>
  <c r="N243" i="11"/>
  <c r="M243" i="11"/>
  <c r="J243" i="11"/>
  <c r="N242" i="11"/>
  <c r="M242" i="11"/>
  <c r="J242" i="11"/>
  <c r="N241" i="11"/>
  <c r="M241" i="11"/>
  <c r="J241" i="11"/>
  <c r="N240" i="11"/>
  <c r="M240" i="11"/>
  <c r="J240" i="11"/>
  <c r="N239" i="11"/>
  <c r="M239" i="11"/>
  <c r="J239" i="11"/>
  <c r="N238" i="11"/>
  <c r="M238" i="11"/>
  <c r="J238" i="11"/>
  <c r="M237" i="11"/>
  <c r="J237" i="11"/>
  <c r="M236" i="11"/>
  <c r="J236" i="11"/>
  <c r="M235" i="11"/>
  <c r="J235" i="11"/>
  <c r="N234" i="11"/>
  <c r="M234" i="11"/>
  <c r="J234" i="11"/>
  <c r="N233" i="11"/>
  <c r="M233" i="11"/>
  <c r="J233" i="11"/>
  <c r="M232" i="11"/>
  <c r="J232" i="11"/>
  <c r="M231" i="11"/>
  <c r="J231" i="11"/>
  <c r="M230" i="11"/>
  <c r="J230" i="11"/>
  <c r="M229" i="11"/>
  <c r="J229" i="11"/>
  <c r="M228" i="11"/>
  <c r="J228" i="11"/>
  <c r="M227" i="11"/>
  <c r="J227" i="11"/>
  <c r="M226" i="11"/>
  <c r="J226" i="11"/>
  <c r="N225" i="11"/>
  <c r="M225" i="11"/>
  <c r="J225" i="11"/>
  <c r="N224" i="11"/>
  <c r="M224" i="11"/>
  <c r="J224" i="11"/>
  <c r="N223" i="11"/>
  <c r="M223" i="11"/>
  <c r="J223" i="11"/>
  <c r="M222" i="11"/>
  <c r="J222" i="11"/>
  <c r="M221" i="11"/>
  <c r="J221" i="11"/>
  <c r="M220" i="11"/>
  <c r="J220" i="11"/>
  <c r="M219" i="11"/>
  <c r="J219" i="11"/>
  <c r="M218" i="11"/>
  <c r="J218" i="11"/>
  <c r="M217" i="11"/>
  <c r="J217" i="11"/>
  <c r="N216" i="11"/>
  <c r="M216" i="11"/>
  <c r="J216" i="11"/>
  <c r="N215" i="11"/>
  <c r="M215" i="11"/>
  <c r="J215" i="11"/>
  <c r="N214" i="11"/>
  <c r="M214" i="11"/>
  <c r="J214" i="11"/>
  <c r="N213" i="11"/>
  <c r="M213" i="11"/>
  <c r="J213" i="11"/>
  <c r="N212" i="11"/>
  <c r="M212" i="11"/>
  <c r="J212" i="11"/>
  <c r="N211" i="11"/>
  <c r="M211" i="11"/>
  <c r="J211" i="11"/>
  <c r="N210" i="11"/>
  <c r="M210" i="11"/>
  <c r="J210" i="11"/>
  <c r="N209" i="11"/>
  <c r="M209" i="11"/>
  <c r="J209" i="11"/>
  <c r="N208" i="11"/>
  <c r="M208" i="11"/>
  <c r="J208" i="11"/>
  <c r="N207" i="11"/>
  <c r="M207" i="11"/>
  <c r="J207" i="11"/>
  <c r="N206" i="11"/>
  <c r="M206" i="11"/>
  <c r="J206" i="11"/>
  <c r="N205" i="11"/>
  <c r="M205" i="11"/>
  <c r="J205" i="11"/>
  <c r="N204" i="11"/>
  <c r="M204" i="11"/>
  <c r="J204" i="11"/>
  <c r="N203" i="11"/>
  <c r="M203" i="11"/>
  <c r="J203" i="11"/>
  <c r="M202" i="11"/>
  <c r="J202" i="11"/>
  <c r="M201" i="11"/>
  <c r="J201" i="11"/>
  <c r="N200" i="11"/>
  <c r="M200" i="11"/>
  <c r="J200" i="11"/>
  <c r="N199" i="11"/>
  <c r="M199" i="11"/>
  <c r="J199" i="11"/>
  <c r="M198" i="11"/>
  <c r="J198" i="11"/>
  <c r="N197" i="11"/>
  <c r="M197" i="11"/>
  <c r="J197" i="11"/>
  <c r="N196" i="11"/>
  <c r="M196" i="11"/>
  <c r="J196" i="11"/>
  <c r="N195" i="11"/>
  <c r="M195" i="11"/>
  <c r="J195" i="11"/>
  <c r="N194" i="11"/>
  <c r="M194" i="11"/>
  <c r="J194" i="11"/>
  <c r="M193" i="11"/>
  <c r="J193" i="11"/>
  <c r="M192" i="11"/>
  <c r="J192" i="11"/>
  <c r="M191" i="11"/>
  <c r="J191" i="11"/>
  <c r="M190" i="11"/>
  <c r="J190" i="11"/>
  <c r="N189" i="11"/>
  <c r="M189" i="11"/>
  <c r="J189" i="11"/>
  <c r="N188" i="11"/>
  <c r="M188" i="11"/>
  <c r="J188" i="11"/>
  <c r="N187" i="11"/>
  <c r="M187" i="11"/>
  <c r="J187" i="11"/>
  <c r="N186" i="11"/>
  <c r="M186" i="11"/>
  <c r="J186" i="11"/>
  <c r="M185" i="11"/>
  <c r="J185" i="11"/>
  <c r="N184" i="11"/>
  <c r="M184" i="11"/>
  <c r="J184" i="11"/>
  <c r="N183" i="11"/>
  <c r="M183" i="11"/>
  <c r="J183" i="11"/>
  <c r="N182" i="11"/>
  <c r="M182" i="11"/>
  <c r="J182" i="11"/>
  <c r="M181" i="11"/>
  <c r="J181" i="11"/>
  <c r="M180" i="11"/>
  <c r="J180" i="11"/>
  <c r="N179" i="11"/>
  <c r="M179" i="11"/>
  <c r="J179" i="11"/>
  <c r="N178" i="11"/>
  <c r="M178" i="11"/>
  <c r="J178" i="11"/>
  <c r="N177" i="11"/>
  <c r="M177" i="11"/>
  <c r="J177" i="11"/>
  <c r="N176" i="11"/>
  <c r="M176" i="11"/>
  <c r="J176" i="11"/>
  <c r="N175" i="11"/>
  <c r="M175" i="11"/>
  <c r="J175" i="11"/>
  <c r="N174" i="11"/>
  <c r="M174" i="11"/>
  <c r="J174" i="11"/>
  <c r="M173" i="11"/>
  <c r="J173" i="11"/>
  <c r="M172" i="11"/>
  <c r="J172" i="11"/>
  <c r="N171" i="11"/>
  <c r="M171" i="11"/>
  <c r="J171" i="11"/>
  <c r="N170" i="11"/>
  <c r="M170" i="11"/>
  <c r="J170" i="11"/>
  <c r="N169" i="11"/>
  <c r="M169" i="11"/>
  <c r="J169" i="11"/>
  <c r="N168" i="11"/>
  <c r="M168" i="11"/>
  <c r="J168" i="11"/>
  <c r="N167" i="11"/>
  <c r="M167" i="11"/>
  <c r="J167" i="11"/>
  <c r="N166" i="11"/>
  <c r="M166" i="11"/>
  <c r="J166" i="11"/>
  <c r="N165" i="11"/>
  <c r="M165" i="11"/>
  <c r="J165" i="11"/>
  <c r="N164" i="11"/>
  <c r="M164" i="11"/>
  <c r="J164" i="11"/>
  <c r="N163" i="11"/>
  <c r="M163" i="11"/>
  <c r="J163" i="11"/>
  <c r="N162" i="11"/>
  <c r="M162" i="11"/>
  <c r="J162" i="11"/>
  <c r="N161" i="11"/>
  <c r="M161" i="11"/>
  <c r="J161" i="11"/>
  <c r="N160" i="11"/>
  <c r="M160" i="11"/>
  <c r="J160" i="11"/>
  <c r="N159" i="11"/>
  <c r="M159" i="11"/>
  <c r="J159" i="11"/>
  <c r="N158" i="11"/>
  <c r="M158" i="11"/>
  <c r="J158" i="11"/>
  <c r="N157" i="11"/>
  <c r="M157" i="11"/>
  <c r="J157" i="11"/>
  <c r="N156" i="11"/>
  <c r="M156" i="11"/>
  <c r="J156" i="11"/>
  <c r="N155" i="11"/>
  <c r="M155" i="11"/>
  <c r="J155" i="11"/>
  <c r="N154" i="11"/>
  <c r="M154" i="11"/>
  <c r="J154" i="11"/>
  <c r="M153" i="11"/>
  <c r="J153" i="11"/>
  <c r="M152" i="11"/>
  <c r="J152" i="11"/>
  <c r="M151" i="11"/>
  <c r="J151" i="11"/>
  <c r="N150" i="11"/>
  <c r="M150" i="11"/>
  <c r="J150" i="11"/>
  <c r="N149" i="11"/>
  <c r="M149" i="11"/>
  <c r="J149" i="11"/>
  <c r="M148" i="11"/>
  <c r="J148" i="11"/>
  <c r="M147" i="11"/>
  <c r="J147" i="11"/>
  <c r="N146" i="11"/>
  <c r="M146" i="11"/>
  <c r="J146" i="11"/>
  <c r="M145" i="11"/>
  <c r="J145" i="11"/>
  <c r="M144" i="11"/>
  <c r="J144" i="11"/>
  <c r="M143" i="11"/>
  <c r="J143" i="11"/>
  <c r="M142" i="11"/>
  <c r="J142" i="11"/>
  <c r="N141" i="11"/>
  <c r="M141" i="11"/>
  <c r="J141" i="11"/>
  <c r="N140" i="11"/>
  <c r="M140" i="11"/>
  <c r="J140" i="11"/>
  <c r="M139" i="11"/>
  <c r="J139" i="11"/>
  <c r="N138" i="11"/>
  <c r="M138" i="11"/>
  <c r="J138" i="11"/>
  <c r="N137" i="11"/>
  <c r="M137" i="11"/>
  <c r="J137" i="11"/>
  <c r="N136" i="11"/>
  <c r="M136" i="11"/>
  <c r="J136" i="11"/>
  <c r="N135" i="11"/>
  <c r="M135" i="11"/>
  <c r="J135" i="11"/>
  <c r="N134" i="11"/>
  <c r="M134" i="11"/>
  <c r="J134" i="11"/>
  <c r="N133" i="11"/>
  <c r="M133" i="11"/>
  <c r="J133" i="11"/>
  <c r="N132" i="11"/>
  <c r="M132" i="11"/>
  <c r="J132" i="11"/>
  <c r="N131" i="11"/>
  <c r="M131" i="11"/>
  <c r="J131" i="11"/>
  <c r="N130" i="11"/>
  <c r="M130" i="11"/>
  <c r="J130" i="11"/>
  <c r="N129" i="11"/>
  <c r="M129" i="11"/>
  <c r="J129" i="11"/>
  <c r="N128" i="11"/>
  <c r="M128" i="11"/>
  <c r="J128" i="11"/>
  <c r="N127" i="11"/>
  <c r="M127" i="11"/>
  <c r="J127" i="11"/>
  <c r="N126" i="11"/>
  <c r="M126" i="11"/>
  <c r="J126" i="11"/>
  <c r="M125" i="11"/>
  <c r="J125" i="11"/>
  <c r="M124" i="11"/>
  <c r="J124" i="11"/>
  <c r="M123" i="11"/>
  <c r="J123" i="11"/>
  <c r="N122" i="11"/>
  <c r="M122" i="11"/>
  <c r="J122" i="11"/>
  <c r="N121" i="11"/>
  <c r="M121" i="11"/>
  <c r="J121" i="11"/>
  <c r="N120" i="11"/>
  <c r="M120" i="11"/>
  <c r="J120" i="11"/>
  <c r="N119" i="11"/>
  <c r="M119" i="11"/>
  <c r="J119" i="11"/>
  <c r="N118" i="11"/>
  <c r="M118" i="11"/>
  <c r="J118" i="11"/>
  <c r="N117" i="11"/>
  <c r="M117" i="11"/>
  <c r="J117" i="11"/>
  <c r="N116" i="11"/>
  <c r="M116" i="11"/>
  <c r="J116" i="11"/>
  <c r="N115" i="11"/>
  <c r="M115" i="11"/>
  <c r="J115" i="11"/>
  <c r="N114" i="11"/>
  <c r="M114" i="11"/>
  <c r="J114" i="11"/>
  <c r="N113" i="11"/>
  <c r="M113" i="11"/>
  <c r="J113" i="11"/>
  <c r="N112" i="11"/>
  <c r="M112" i="11"/>
  <c r="J112" i="11"/>
  <c r="N111" i="11"/>
  <c r="M111" i="11"/>
  <c r="J111" i="11"/>
  <c r="N110" i="11"/>
  <c r="M110" i="11"/>
  <c r="J110" i="11"/>
  <c r="N109" i="11"/>
  <c r="M109" i="11"/>
  <c r="J109" i="11"/>
  <c r="N108" i="11"/>
  <c r="M108" i="11"/>
  <c r="J108" i="11"/>
  <c r="N107" i="11"/>
  <c r="M107" i="11"/>
  <c r="J107" i="11"/>
  <c r="N106" i="11"/>
  <c r="M106" i="11"/>
  <c r="J106" i="11"/>
  <c r="N105" i="11"/>
  <c r="M105" i="11"/>
  <c r="J105" i="11"/>
  <c r="N104" i="11"/>
  <c r="M104" i="11"/>
  <c r="J104" i="11"/>
  <c r="N103" i="11"/>
  <c r="M103" i="11"/>
  <c r="J103" i="11"/>
  <c r="N102" i="11"/>
  <c r="M102" i="11"/>
  <c r="J102" i="11"/>
  <c r="N101" i="11"/>
  <c r="M101" i="11"/>
  <c r="J101" i="11"/>
  <c r="M100" i="11"/>
  <c r="J100" i="11"/>
  <c r="M99" i="11"/>
  <c r="J99" i="11"/>
  <c r="N98" i="11"/>
  <c r="M98" i="11"/>
  <c r="J98" i="11"/>
  <c r="N97" i="11"/>
  <c r="M97" i="11"/>
  <c r="J97" i="11"/>
  <c r="M96" i="11"/>
  <c r="J96" i="11"/>
  <c r="M95" i="11"/>
  <c r="J95" i="11"/>
  <c r="N94" i="11"/>
  <c r="M94" i="11"/>
  <c r="J94" i="11"/>
  <c r="M93" i="11"/>
  <c r="J93" i="11"/>
  <c r="M92" i="11"/>
  <c r="J92" i="11"/>
  <c r="M91" i="11"/>
  <c r="J91" i="11"/>
  <c r="M90" i="11"/>
  <c r="J90" i="11"/>
  <c r="N89" i="11"/>
  <c r="M89" i="11"/>
  <c r="J89" i="11"/>
  <c r="M88" i="11"/>
  <c r="J88" i="11"/>
  <c r="M87" i="11"/>
  <c r="J87" i="11"/>
  <c r="M86" i="11"/>
  <c r="J86" i="11"/>
  <c r="N85" i="11"/>
  <c r="M85" i="11"/>
  <c r="J85" i="11"/>
  <c r="N84" i="11"/>
  <c r="M84" i="11"/>
  <c r="J84" i="11"/>
  <c r="M83" i="11"/>
  <c r="J83" i="11"/>
  <c r="M82" i="11"/>
  <c r="J82" i="11"/>
  <c r="N81" i="11"/>
  <c r="M81" i="11"/>
  <c r="J81" i="11"/>
  <c r="N80" i="11"/>
  <c r="M80" i="11"/>
  <c r="J80" i="11"/>
  <c r="M79" i="11"/>
  <c r="J79" i="11"/>
  <c r="M78" i="11"/>
  <c r="J78" i="11"/>
  <c r="M77" i="11"/>
  <c r="J77" i="11"/>
  <c r="M76" i="11"/>
  <c r="J76" i="11"/>
  <c r="N75" i="11"/>
  <c r="M75" i="11"/>
  <c r="J75" i="11"/>
  <c r="M74" i="11"/>
  <c r="J74" i="11"/>
  <c r="M73" i="11"/>
  <c r="J73" i="11"/>
  <c r="M72" i="11"/>
  <c r="J72" i="11"/>
  <c r="M71" i="11"/>
  <c r="J71" i="11"/>
  <c r="N70" i="11"/>
  <c r="M70" i="11"/>
  <c r="J70" i="11"/>
  <c r="N69" i="11"/>
  <c r="M69" i="11"/>
  <c r="J69" i="11"/>
  <c r="M68" i="11"/>
  <c r="J68" i="11"/>
  <c r="M67" i="11"/>
  <c r="J67" i="11"/>
  <c r="M66" i="11"/>
  <c r="J66" i="11"/>
  <c r="N65" i="11"/>
  <c r="M65" i="11"/>
  <c r="J65" i="11"/>
  <c r="N64" i="11"/>
  <c r="M64" i="11"/>
  <c r="J64" i="11"/>
  <c r="M63" i="11"/>
  <c r="J63" i="11"/>
  <c r="M62" i="11"/>
  <c r="J62" i="11"/>
  <c r="M61" i="11"/>
  <c r="J61" i="11"/>
  <c r="M60" i="11"/>
  <c r="J60" i="11"/>
  <c r="M59" i="11"/>
  <c r="J59" i="11"/>
  <c r="M58" i="11"/>
  <c r="J58" i="11"/>
  <c r="M57" i="11"/>
  <c r="J57" i="11"/>
  <c r="N56" i="11"/>
  <c r="M56" i="11"/>
  <c r="J56" i="11"/>
  <c r="N55" i="11"/>
  <c r="M55" i="11"/>
  <c r="J55" i="11"/>
  <c r="M54" i="11"/>
  <c r="J54" i="11"/>
  <c r="N53" i="11"/>
  <c r="M53" i="11"/>
  <c r="J53" i="11"/>
  <c r="N52" i="11"/>
  <c r="M52" i="11"/>
  <c r="J52" i="11"/>
  <c r="N51" i="11"/>
  <c r="M51" i="11"/>
  <c r="J51" i="11"/>
  <c r="M50" i="11"/>
  <c r="J50" i="11"/>
  <c r="M49" i="11"/>
  <c r="J49" i="11"/>
  <c r="M48" i="11"/>
  <c r="J48" i="11"/>
  <c r="N47" i="11"/>
  <c r="M47" i="11"/>
  <c r="J47" i="11"/>
  <c r="N46" i="11"/>
  <c r="M46" i="11"/>
  <c r="J46" i="11"/>
  <c r="N45" i="11"/>
  <c r="M45" i="11"/>
  <c r="J45" i="11"/>
  <c r="N44" i="11"/>
  <c r="M44" i="11"/>
  <c r="J44" i="11"/>
  <c r="N43" i="11"/>
  <c r="M43" i="11"/>
  <c r="J43" i="11"/>
  <c r="N42" i="11"/>
  <c r="M42" i="11"/>
  <c r="J42" i="11"/>
  <c r="M41" i="11"/>
  <c r="J41" i="11"/>
  <c r="K39" i="11"/>
  <c r="H39" i="11"/>
  <c r="F39" i="11"/>
  <c r="D39" i="11"/>
  <c r="E39" i="11" s="1"/>
  <c r="M38" i="11"/>
  <c r="J38" i="11"/>
  <c r="M36" i="11"/>
  <c r="J36" i="11"/>
  <c r="M35" i="11"/>
  <c r="J35" i="11"/>
  <c r="M33" i="11"/>
  <c r="J33" i="11"/>
  <c r="M32" i="11"/>
  <c r="J32" i="11"/>
  <c r="K29" i="11"/>
  <c r="H29" i="11"/>
  <c r="F29" i="11"/>
  <c r="D29" i="11"/>
  <c r="N28" i="11"/>
  <c r="M28" i="11"/>
  <c r="J28" i="11"/>
  <c r="P27" i="11"/>
  <c r="M27" i="11"/>
  <c r="J27" i="11"/>
  <c r="K26" i="11"/>
  <c r="H26" i="11"/>
  <c r="F26" i="11"/>
  <c r="D26" i="11"/>
  <c r="N25" i="11"/>
  <c r="M25" i="11"/>
  <c r="J25" i="11"/>
  <c r="N24" i="11"/>
  <c r="M24" i="11"/>
  <c r="J24" i="11"/>
  <c r="K23" i="11"/>
  <c r="H23" i="11"/>
  <c r="F23" i="11"/>
  <c r="D23" i="11"/>
  <c r="N22" i="11"/>
  <c r="M22" i="11"/>
  <c r="J22" i="11"/>
  <c r="M21" i="11"/>
  <c r="J21" i="11"/>
  <c r="M20" i="11"/>
  <c r="J20" i="11"/>
  <c r="N19" i="11"/>
  <c r="M19" i="11"/>
  <c r="J19" i="11"/>
  <c r="N18" i="11"/>
  <c r="M18" i="11"/>
  <c r="J18" i="11"/>
  <c r="N17" i="11"/>
  <c r="M17" i="11"/>
  <c r="J17" i="11"/>
  <c r="N16" i="11"/>
  <c r="M16" i="11"/>
  <c r="J16" i="11"/>
  <c r="N434" i="11" l="1"/>
  <c r="D37" i="11"/>
  <c r="E37" i="11" s="1"/>
  <c r="K30" i="11"/>
  <c r="G29" i="11"/>
  <c r="N23" i="11"/>
  <c r="M29" i="11"/>
  <c r="M434" i="11"/>
  <c r="M39" i="11"/>
  <c r="I39" i="11"/>
  <c r="H37" i="11"/>
  <c r="K40" i="11"/>
  <c r="F30" i="11"/>
  <c r="D30" i="11"/>
  <c r="J26" i="11"/>
  <c r="F34" i="11"/>
  <c r="G23" i="11"/>
  <c r="F40" i="11"/>
  <c r="H40" i="11"/>
  <c r="D40" i="11"/>
  <c r="E40" i="11" s="1"/>
  <c r="D31" i="11"/>
  <c r="K31" i="11"/>
  <c r="K34" i="11"/>
  <c r="H454" i="11"/>
  <c r="I434" i="11" s="1"/>
  <c r="M26" i="11"/>
  <c r="J29" i="11"/>
  <c r="K37" i="11"/>
  <c r="N39" i="11"/>
  <c r="M449" i="11"/>
  <c r="P31" i="11"/>
  <c r="M23" i="11"/>
  <c r="N26" i="11"/>
  <c r="H30" i="11"/>
  <c r="N449" i="11"/>
  <c r="F31" i="11"/>
  <c r="N29" i="11"/>
  <c r="F37" i="11"/>
  <c r="J39" i="11"/>
  <c r="J23" i="11"/>
  <c r="L25" i="11" l="1"/>
  <c r="L24" i="11"/>
  <c r="L28" i="11"/>
  <c r="L27" i="11"/>
  <c r="L18" i="11"/>
  <c r="L16" i="11"/>
  <c r="L31" i="11"/>
  <c r="L20" i="11"/>
  <c r="L22" i="11"/>
  <c r="L21" i="11"/>
  <c r="L19" i="11"/>
  <c r="L17" i="11"/>
  <c r="D34" i="11"/>
  <c r="E22" i="11"/>
  <c r="E16" i="11"/>
  <c r="E31" i="11"/>
  <c r="E27" i="11"/>
  <c r="E21" i="11"/>
  <c r="E20" i="11"/>
  <c r="E25" i="11"/>
  <c r="E24" i="11"/>
  <c r="E18" i="11"/>
  <c r="E17" i="11"/>
  <c r="E28" i="11"/>
  <c r="E19" i="11"/>
  <c r="L29" i="11"/>
  <c r="F454" i="11"/>
  <c r="G37" i="11"/>
  <c r="L26" i="11"/>
  <c r="E23" i="11"/>
  <c r="I430" i="11"/>
  <c r="I410" i="11"/>
  <c r="I390" i="11"/>
  <c r="I370" i="11"/>
  <c r="I350" i="11"/>
  <c r="I330" i="11"/>
  <c r="I310" i="11"/>
  <c r="I290" i="11"/>
  <c r="I445" i="11"/>
  <c r="I424" i="11"/>
  <c r="I403" i="11"/>
  <c r="I382" i="11"/>
  <c r="I361" i="11"/>
  <c r="I340" i="11"/>
  <c r="I319" i="11"/>
  <c r="I298" i="11"/>
  <c r="I277" i="11"/>
  <c r="I257" i="11"/>
  <c r="I237" i="11"/>
  <c r="I217" i="11"/>
  <c r="I197" i="11"/>
  <c r="I177" i="11"/>
  <c r="I157" i="11"/>
  <c r="I137" i="11"/>
  <c r="I117" i="11"/>
  <c r="I97" i="11"/>
  <c r="I77" i="11"/>
  <c r="I57" i="11"/>
  <c r="I444" i="11"/>
  <c r="I423" i="11"/>
  <c r="I402" i="11"/>
  <c r="I381" i="11"/>
  <c r="I360" i="11"/>
  <c r="I339" i="11"/>
  <c r="I318" i="11"/>
  <c r="I297" i="11"/>
  <c r="I276" i="11"/>
  <c r="I256" i="11"/>
  <c r="I236" i="11"/>
  <c r="I216" i="11"/>
  <c r="I196" i="11"/>
  <c r="I176" i="11"/>
  <c r="I156" i="11"/>
  <c r="I136" i="11"/>
  <c r="I116" i="11"/>
  <c r="I96" i="11"/>
  <c r="I76" i="11"/>
  <c r="I56" i="11"/>
  <c r="I439" i="11"/>
  <c r="I416" i="11"/>
  <c r="I393" i="11"/>
  <c r="I369" i="11"/>
  <c r="I346" i="11"/>
  <c r="I323" i="11"/>
  <c r="I300" i="11"/>
  <c r="I275" i="11"/>
  <c r="I253" i="11"/>
  <c r="I231" i="11"/>
  <c r="I209" i="11"/>
  <c r="I187" i="11"/>
  <c r="I165" i="11"/>
  <c r="I143" i="11"/>
  <c r="I121" i="11"/>
  <c r="I99" i="11"/>
  <c r="I75" i="11"/>
  <c r="I53" i="11"/>
  <c r="I437" i="11"/>
  <c r="I391" i="11"/>
  <c r="I344" i="11"/>
  <c r="I296" i="11"/>
  <c r="I251" i="11"/>
  <c r="I207" i="11"/>
  <c r="I163" i="11"/>
  <c r="I119" i="11"/>
  <c r="I51" i="11"/>
  <c r="I438" i="11"/>
  <c r="I415" i="11"/>
  <c r="I392" i="11"/>
  <c r="I368" i="11"/>
  <c r="I345" i="11"/>
  <c r="I322" i="11"/>
  <c r="I299" i="11"/>
  <c r="I274" i="11"/>
  <c r="I252" i="11"/>
  <c r="I230" i="11"/>
  <c r="I208" i="11"/>
  <c r="I186" i="11"/>
  <c r="I164" i="11"/>
  <c r="I142" i="11"/>
  <c r="I120" i="11"/>
  <c r="I98" i="11"/>
  <c r="I74" i="11"/>
  <c r="I52" i="11"/>
  <c r="I414" i="11"/>
  <c r="I367" i="11"/>
  <c r="I321" i="11"/>
  <c r="I273" i="11"/>
  <c r="I229" i="11"/>
  <c r="I185" i="11"/>
  <c r="I141" i="11"/>
  <c r="I95" i="11"/>
  <c r="I73" i="11"/>
  <c r="I429" i="11"/>
  <c r="I406" i="11"/>
  <c r="I383" i="11"/>
  <c r="I358" i="11"/>
  <c r="I335" i="11"/>
  <c r="I312" i="11"/>
  <c r="I288" i="11"/>
  <c r="I266" i="11"/>
  <c r="I244" i="11"/>
  <c r="I222" i="11"/>
  <c r="I200" i="11"/>
  <c r="I178" i="11"/>
  <c r="I154" i="11"/>
  <c r="I132" i="11"/>
  <c r="I110" i="11"/>
  <c r="I88" i="11"/>
  <c r="I66" i="11"/>
  <c r="I44" i="11"/>
  <c r="I426" i="11"/>
  <c r="I397" i="11"/>
  <c r="I366" i="11"/>
  <c r="I337" i="11"/>
  <c r="I308" i="11"/>
  <c r="I281" i="11"/>
  <c r="I250" i="11"/>
  <c r="I224" i="11"/>
  <c r="I195" i="11"/>
  <c r="I169" i="11"/>
  <c r="I140" i="11"/>
  <c r="I112" i="11"/>
  <c r="I85" i="11"/>
  <c r="I59" i="11"/>
  <c r="I425" i="11"/>
  <c r="I396" i="11"/>
  <c r="I365" i="11"/>
  <c r="I336" i="11"/>
  <c r="I307" i="11"/>
  <c r="I280" i="11"/>
  <c r="I249" i="11"/>
  <c r="I223" i="11"/>
  <c r="I194" i="11"/>
  <c r="I168" i="11"/>
  <c r="I139" i="11"/>
  <c r="I111" i="11"/>
  <c r="I84" i="11"/>
  <c r="I58" i="11"/>
  <c r="I421" i="11"/>
  <c r="I394" i="11"/>
  <c r="I363" i="11"/>
  <c r="I333" i="11"/>
  <c r="I305" i="11"/>
  <c r="I278" i="11"/>
  <c r="I247" i="11"/>
  <c r="I220" i="11"/>
  <c r="I192" i="11"/>
  <c r="I166" i="11"/>
  <c r="I135" i="11"/>
  <c r="I108" i="11"/>
  <c r="I82" i="11"/>
  <c r="I54" i="11"/>
  <c r="I441" i="11"/>
  <c r="I411" i="11"/>
  <c r="I380" i="11"/>
  <c r="I353" i="11"/>
  <c r="I325" i="11"/>
  <c r="I293" i="11"/>
  <c r="I265" i="11"/>
  <c r="I239" i="11"/>
  <c r="I211" i="11"/>
  <c r="I182" i="11"/>
  <c r="I153" i="11"/>
  <c r="I127" i="11"/>
  <c r="I101" i="11"/>
  <c r="I70" i="11"/>
  <c r="I43" i="11"/>
  <c r="I422" i="11"/>
  <c r="I386" i="11"/>
  <c r="I351" i="11"/>
  <c r="I314" i="11"/>
  <c r="I279" i="11"/>
  <c r="I242" i="11"/>
  <c r="I206" i="11"/>
  <c r="I173" i="11"/>
  <c r="I138" i="11"/>
  <c r="I104" i="11"/>
  <c r="I68" i="11"/>
  <c r="I420" i="11"/>
  <c r="I385" i="11"/>
  <c r="I349" i="11"/>
  <c r="I313" i="11"/>
  <c r="I272" i="11"/>
  <c r="I241" i="11"/>
  <c r="I205" i="11"/>
  <c r="I172" i="11"/>
  <c r="I134" i="11"/>
  <c r="I103" i="11"/>
  <c r="I67" i="11"/>
  <c r="I348" i="11"/>
  <c r="I271" i="11"/>
  <c r="I204" i="11"/>
  <c r="I171" i="11"/>
  <c r="I419" i="11"/>
  <c r="I384" i="11"/>
  <c r="I311" i="11"/>
  <c r="I240" i="11"/>
  <c r="I447" i="11"/>
  <c r="I409" i="11"/>
  <c r="I375" i="11"/>
  <c r="I338" i="11"/>
  <c r="I302" i="11"/>
  <c r="I264" i="11"/>
  <c r="I232" i="11"/>
  <c r="I198" i="11"/>
  <c r="I160" i="11"/>
  <c r="I126" i="11"/>
  <c r="I91" i="11"/>
  <c r="I60" i="11"/>
  <c r="I443" i="11"/>
  <c r="I407" i="11"/>
  <c r="I373" i="11"/>
  <c r="I332" i="11"/>
  <c r="I295" i="11"/>
  <c r="I262" i="11"/>
  <c r="I227" i="11"/>
  <c r="I191" i="11"/>
  <c r="I158" i="11"/>
  <c r="I124" i="11"/>
  <c r="I89" i="11"/>
  <c r="I50" i="11"/>
  <c r="I405" i="11"/>
  <c r="I357" i="11"/>
  <c r="I309" i="11"/>
  <c r="I261" i="11"/>
  <c r="I215" i="11"/>
  <c r="I170" i="11"/>
  <c r="I125" i="11"/>
  <c r="I81" i="11"/>
  <c r="I167" i="11"/>
  <c r="I213" i="11"/>
  <c r="I404" i="11"/>
  <c r="I356" i="11"/>
  <c r="I306" i="11"/>
  <c r="I260" i="11"/>
  <c r="I214" i="11"/>
  <c r="I123" i="11"/>
  <c r="I80" i="11"/>
  <c r="I401" i="11"/>
  <c r="I355" i="11"/>
  <c r="I304" i="11"/>
  <c r="I259" i="11"/>
  <c r="I162" i="11"/>
  <c r="I122" i="11"/>
  <c r="I79" i="11"/>
  <c r="I433" i="11"/>
  <c r="I379" i="11"/>
  <c r="I331" i="11"/>
  <c r="I286" i="11"/>
  <c r="I238" i="11"/>
  <c r="I190" i="11"/>
  <c r="I148" i="11"/>
  <c r="I105" i="11"/>
  <c r="I62" i="11"/>
  <c r="I432" i="11"/>
  <c r="I378" i="11"/>
  <c r="I329" i="11"/>
  <c r="I285" i="11"/>
  <c r="I235" i="11"/>
  <c r="I189" i="11"/>
  <c r="I147" i="11"/>
  <c r="I102" i="11"/>
  <c r="I61" i="11"/>
  <c r="I428" i="11"/>
  <c r="I362" i="11"/>
  <c r="I292" i="11"/>
  <c r="I233" i="11"/>
  <c r="I175" i="11"/>
  <c r="I113" i="11"/>
  <c r="I49" i="11"/>
  <c r="I427" i="11"/>
  <c r="I359" i="11"/>
  <c r="I291" i="11"/>
  <c r="I228" i="11"/>
  <c r="I174" i="11"/>
  <c r="I109" i="11"/>
  <c r="I48" i="11"/>
  <c r="I107" i="11"/>
  <c r="I418" i="11"/>
  <c r="I354" i="11"/>
  <c r="I289" i="11"/>
  <c r="I226" i="11"/>
  <c r="I161" i="11"/>
  <c r="I47" i="11"/>
  <c r="I417" i="11"/>
  <c r="I352" i="11"/>
  <c r="I287" i="11"/>
  <c r="I225" i="11"/>
  <c r="I159" i="11"/>
  <c r="I106" i="11"/>
  <c r="I46" i="11"/>
  <c r="I413" i="11"/>
  <c r="I347" i="11"/>
  <c r="I284" i="11"/>
  <c r="I221" i="11"/>
  <c r="I155" i="11"/>
  <c r="I100" i="11"/>
  <c r="I45" i="11"/>
  <c r="I412" i="11"/>
  <c r="I343" i="11"/>
  <c r="I283" i="11"/>
  <c r="I219" i="11"/>
  <c r="I152" i="11"/>
  <c r="I94" i="11"/>
  <c r="I42" i="11"/>
  <c r="I408" i="11"/>
  <c r="I398" i="11"/>
  <c r="I328" i="11"/>
  <c r="I268" i="11"/>
  <c r="I203" i="11"/>
  <c r="I146" i="11"/>
  <c r="I87" i="11"/>
  <c r="I389" i="11"/>
  <c r="I454" i="11"/>
  <c r="I388" i="11"/>
  <c r="I258" i="11"/>
  <c r="I199" i="11"/>
  <c r="I133" i="11"/>
  <c r="I446" i="11"/>
  <c r="I387" i="11"/>
  <c r="I320" i="11"/>
  <c r="I193" i="11"/>
  <c r="I131" i="11"/>
  <c r="I72" i="11"/>
  <c r="I377" i="11"/>
  <c r="I188" i="11"/>
  <c r="I395" i="11"/>
  <c r="I327" i="11"/>
  <c r="I267" i="11"/>
  <c r="I202" i="11"/>
  <c r="I145" i="11"/>
  <c r="I86" i="11"/>
  <c r="I326" i="11"/>
  <c r="I263" i="11"/>
  <c r="I201" i="11"/>
  <c r="I144" i="11"/>
  <c r="I83" i="11"/>
  <c r="I324" i="11"/>
  <c r="I78" i="11"/>
  <c r="I255" i="11"/>
  <c r="I442" i="11"/>
  <c r="I317" i="11"/>
  <c r="I254" i="11"/>
  <c r="I130" i="11"/>
  <c r="I71" i="11"/>
  <c r="I435" i="11"/>
  <c r="I372" i="11"/>
  <c r="I303" i="11"/>
  <c r="I245" i="11"/>
  <c r="I181" i="11"/>
  <c r="I118" i="11"/>
  <c r="I64" i="11"/>
  <c r="I400" i="11"/>
  <c r="I218" i="11"/>
  <c r="I55" i="11"/>
  <c r="I399" i="11"/>
  <c r="I212" i="11"/>
  <c r="I41" i="11"/>
  <c r="I210" i="11"/>
  <c r="I374" i="11"/>
  <c r="I183" i="11"/>
  <c r="I180" i="11"/>
  <c r="I342" i="11"/>
  <c r="I341" i="11"/>
  <c r="I151" i="11"/>
  <c r="I92" i="11"/>
  <c r="I246" i="11"/>
  <c r="I243" i="11"/>
  <c r="I150" i="11"/>
  <c r="I149" i="11"/>
  <c r="I90" i="11"/>
  <c r="I65" i="11"/>
  <c r="I376" i="11"/>
  <c r="I184" i="11"/>
  <c r="I371" i="11"/>
  <c r="I364" i="11"/>
  <c r="I334" i="11"/>
  <c r="I179" i="11"/>
  <c r="I316" i="11"/>
  <c r="I269" i="11"/>
  <c r="I436" i="11"/>
  <c r="I69" i="11"/>
  <c r="I315" i="11"/>
  <c r="I129" i="11"/>
  <c r="I301" i="11"/>
  <c r="I128" i="11"/>
  <c r="I294" i="11"/>
  <c r="I115" i="11"/>
  <c r="I282" i="11"/>
  <c r="I114" i="11"/>
  <c r="I270" i="11"/>
  <c r="I93" i="11"/>
  <c r="I440" i="11"/>
  <c r="I248" i="11"/>
  <c r="I431" i="11"/>
  <c r="I234" i="11"/>
  <c r="I63" i="11"/>
  <c r="I40" i="11"/>
  <c r="M40" i="11"/>
  <c r="J40" i="11"/>
  <c r="L30" i="11"/>
  <c r="G25" i="11"/>
  <c r="G31" i="11"/>
  <c r="G21" i="11"/>
  <c r="G27" i="11"/>
  <c r="G18" i="11"/>
  <c r="G24" i="11"/>
  <c r="G22" i="11"/>
  <c r="G20" i="11"/>
  <c r="G19" i="11"/>
  <c r="G28" i="11"/>
  <c r="G17" i="11"/>
  <c r="G16" i="11"/>
  <c r="L23" i="11"/>
  <c r="E29" i="11"/>
  <c r="E26" i="11"/>
  <c r="E30" i="11"/>
  <c r="G26" i="11"/>
  <c r="G30" i="11"/>
  <c r="N40" i="11"/>
  <c r="N37" i="11"/>
  <c r="I37" i="11"/>
  <c r="J454" i="11"/>
  <c r="M37" i="11"/>
  <c r="H31" i="11"/>
  <c r="I30" i="11" s="1"/>
  <c r="J30" i="11"/>
  <c r="H34" i="11"/>
  <c r="M30" i="11"/>
  <c r="J37" i="11"/>
  <c r="N30" i="11"/>
  <c r="K454" i="11"/>
  <c r="N34" i="11"/>
  <c r="I20" i="11" l="1"/>
  <c r="I19" i="11"/>
  <c r="I22" i="11"/>
  <c r="I21" i="11"/>
  <c r="I17" i="11"/>
  <c r="I27" i="11"/>
  <c r="I25" i="11"/>
  <c r="I31" i="11"/>
  <c r="I28" i="11"/>
  <c r="I24" i="11"/>
  <c r="I18" i="11"/>
  <c r="I16" i="11"/>
  <c r="I26" i="11"/>
  <c r="I23" i="11"/>
  <c r="I29" i="11"/>
  <c r="G454" i="11"/>
  <c r="G428" i="11"/>
  <c r="G408" i="11"/>
  <c r="G388" i="11"/>
  <c r="G368" i="11"/>
  <c r="G348" i="11"/>
  <c r="G328" i="11"/>
  <c r="G308" i="11"/>
  <c r="G288" i="11"/>
  <c r="G268" i="11"/>
  <c r="G248" i="11"/>
  <c r="G228" i="11"/>
  <c r="G208" i="11"/>
  <c r="G188" i="11"/>
  <c r="G168" i="11"/>
  <c r="G148" i="11"/>
  <c r="G128" i="11"/>
  <c r="G108" i="11"/>
  <c r="G88" i="11"/>
  <c r="G68" i="11"/>
  <c r="G48" i="11"/>
  <c r="G127" i="11"/>
  <c r="G447" i="11"/>
  <c r="G427" i="11"/>
  <c r="G407" i="11"/>
  <c r="G387" i="11"/>
  <c r="G367" i="11"/>
  <c r="G347" i="11"/>
  <c r="G327" i="11"/>
  <c r="G307" i="11"/>
  <c r="G287" i="11"/>
  <c r="G267" i="11"/>
  <c r="G247" i="11"/>
  <c r="G227" i="11"/>
  <c r="G207" i="11"/>
  <c r="G187" i="11"/>
  <c r="G167" i="11"/>
  <c r="G147" i="11"/>
  <c r="G107" i="11"/>
  <c r="G87" i="11"/>
  <c r="G67" i="11"/>
  <c r="G47" i="11"/>
  <c r="G442" i="11"/>
  <c r="G420" i="11"/>
  <c r="G398" i="11"/>
  <c r="G376" i="11"/>
  <c r="G354" i="11"/>
  <c r="G332" i="11"/>
  <c r="G310" i="11"/>
  <c r="G286" i="11"/>
  <c r="G264" i="11"/>
  <c r="G242" i="11"/>
  <c r="G220" i="11"/>
  <c r="G198" i="11"/>
  <c r="G176" i="11"/>
  <c r="G154" i="11"/>
  <c r="G132" i="11"/>
  <c r="G110" i="11"/>
  <c r="G86" i="11"/>
  <c r="G64" i="11"/>
  <c r="G42" i="11"/>
  <c r="G418" i="11"/>
  <c r="G330" i="11"/>
  <c r="G218" i="11"/>
  <c r="G441" i="11"/>
  <c r="G419" i="11"/>
  <c r="G397" i="11"/>
  <c r="G375" i="11"/>
  <c r="G353" i="11"/>
  <c r="G331" i="11"/>
  <c r="G309" i="11"/>
  <c r="G285" i="11"/>
  <c r="G263" i="11"/>
  <c r="G241" i="11"/>
  <c r="G219" i="11"/>
  <c r="G197" i="11"/>
  <c r="G175" i="11"/>
  <c r="G153" i="11"/>
  <c r="G131" i="11"/>
  <c r="G109" i="11"/>
  <c r="G85" i="11"/>
  <c r="G63" i="11"/>
  <c r="G41" i="11"/>
  <c r="G440" i="11"/>
  <c r="G396" i="11"/>
  <c r="G352" i="11"/>
  <c r="G306" i="11"/>
  <c r="G284" i="11"/>
  <c r="G262" i="11"/>
  <c r="G240" i="11"/>
  <c r="G196" i="11"/>
  <c r="G174" i="11"/>
  <c r="G152" i="11"/>
  <c r="G433" i="11"/>
  <c r="G411" i="11"/>
  <c r="G389" i="11"/>
  <c r="G365" i="11"/>
  <c r="G343" i="11"/>
  <c r="G439" i="11"/>
  <c r="G413" i="11"/>
  <c r="G384" i="11"/>
  <c r="G359" i="11"/>
  <c r="G333" i="11"/>
  <c r="G303" i="11"/>
  <c r="G278" i="11"/>
  <c r="G253" i="11"/>
  <c r="G226" i="11"/>
  <c r="G201" i="11"/>
  <c r="G173" i="11"/>
  <c r="G146" i="11"/>
  <c r="G122" i="11"/>
  <c r="G98" i="11"/>
  <c r="G74" i="11"/>
  <c r="G50" i="11"/>
  <c r="G438" i="11"/>
  <c r="G412" i="11"/>
  <c r="G383" i="11"/>
  <c r="G358" i="11"/>
  <c r="G329" i="11"/>
  <c r="G302" i="11"/>
  <c r="G277" i="11"/>
  <c r="G252" i="11"/>
  <c r="G225" i="11"/>
  <c r="G200" i="11"/>
  <c r="G172" i="11"/>
  <c r="G145" i="11"/>
  <c r="G121" i="11"/>
  <c r="G97" i="11"/>
  <c r="G73" i="11"/>
  <c r="G49" i="11"/>
  <c r="G436" i="11"/>
  <c r="G409" i="11"/>
  <c r="G381" i="11"/>
  <c r="G356" i="11"/>
  <c r="G325" i="11"/>
  <c r="G300" i="11"/>
  <c r="G275" i="11"/>
  <c r="G250" i="11"/>
  <c r="G223" i="11"/>
  <c r="G195" i="11"/>
  <c r="G170" i="11"/>
  <c r="G143" i="11"/>
  <c r="G119" i="11"/>
  <c r="G95" i="11"/>
  <c r="G71" i="11"/>
  <c r="G45" i="11"/>
  <c r="G426" i="11"/>
  <c r="G400" i="11"/>
  <c r="G372" i="11"/>
  <c r="G344" i="11"/>
  <c r="G318" i="11"/>
  <c r="G293" i="11"/>
  <c r="G266" i="11"/>
  <c r="G238" i="11"/>
  <c r="G213" i="11"/>
  <c r="G186" i="11"/>
  <c r="G161" i="11"/>
  <c r="G136" i="11"/>
  <c r="G112" i="11"/>
  <c r="G84" i="11"/>
  <c r="G60" i="11"/>
  <c r="G446" i="11"/>
  <c r="G410" i="11"/>
  <c r="G377" i="11"/>
  <c r="G341" i="11"/>
  <c r="G312" i="11"/>
  <c r="G276" i="11"/>
  <c r="G244" i="11"/>
  <c r="G211" i="11"/>
  <c r="G180" i="11"/>
  <c r="G144" i="11"/>
  <c r="G115" i="11"/>
  <c r="G82" i="11"/>
  <c r="G54" i="11"/>
  <c r="G445" i="11"/>
  <c r="G406" i="11"/>
  <c r="G374" i="11"/>
  <c r="G340" i="11"/>
  <c r="G311" i="11"/>
  <c r="G274" i="11"/>
  <c r="G243" i="11"/>
  <c r="G210" i="11"/>
  <c r="G179" i="11"/>
  <c r="G142" i="11"/>
  <c r="G114" i="11"/>
  <c r="G81" i="11"/>
  <c r="G53" i="11"/>
  <c r="G432" i="11"/>
  <c r="G399" i="11"/>
  <c r="G364" i="11"/>
  <c r="G334" i="11"/>
  <c r="G297" i="11"/>
  <c r="G265" i="11"/>
  <c r="G233" i="11"/>
  <c r="G202" i="11"/>
  <c r="G165" i="11"/>
  <c r="G135" i="11"/>
  <c r="G103" i="11"/>
  <c r="G75" i="11"/>
  <c r="G430" i="11"/>
  <c r="G394" i="11"/>
  <c r="G362" i="11"/>
  <c r="G324" i="11"/>
  <c r="G295" i="11"/>
  <c r="G260" i="11"/>
  <c r="G231" i="11"/>
  <c r="G194" i="11"/>
  <c r="G163" i="11"/>
  <c r="G133" i="11"/>
  <c r="G101" i="11"/>
  <c r="G70" i="11"/>
  <c r="G404" i="11"/>
  <c r="G363" i="11"/>
  <c r="G320" i="11"/>
  <c r="G281" i="11"/>
  <c r="G237" i="11"/>
  <c r="G199" i="11"/>
  <c r="G158" i="11"/>
  <c r="G118" i="11"/>
  <c r="G79" i="11"/>
  <c r="G157" i="11"/>
  <c r="G78" i="11"/>
  <c r="G402" i="11"/>
  <c r="G235" i="11"/>
  <c r="G77" i="11"/>
  <c r="G403" i="11"/>
  <c r="G361" i="11"/>
  <c r="G319" i="11"/>
  <c r="G280" i="11"/>
  <c r="G236" i="11"/>
  <c r="G193" i="11"/>
  <c r="G117" i="11"/>
  <c r="G360" i="11"/>
  <c r="G317" i="11"/>
  <c r="G279" i="11"/>
  <c r="G192" i="11"/>
  <c r="G156" i="11"/>
  <c r="G116" i="11"/>
  <c r="G425" i="11"/>
  <c r="G385" i="11"/>
  <c r="G342" i="11"/>
  <c r="G299" i="11"/>
  <c r="G258" i="11"/>
  <c r="G217" i="11"/>
  <c r="G181" i="11"/>
  <c r="G138" i="11"/>
  <c r="G99" i="11"/>
  <c r="G59" i="11"/>
  <c r="G424" i="11"/>
  <c r="G382" i="11"/>
  <c r="G414" i="11"/>
  <c r="G350" i="11"/>
  <c r="G298" i="11"/>
  <c r="G251" i="11"/>
  <c r="G203" i="11"/>
  <c r="G149" i="11"/>
  <c r="G96" i="11"/>
  <c r="G52" i="11"/>
  <c r="G405" i="11"/>
  <c r="G349" i="11"/>
  <c r="G296" i="11"/>
  <c r="G249" i="11"/>
  <c r="G191" i="11"/>
  <c r="G141" i="11"/>
  <c r="G94" i="11"/>
  <c r="G51" i="11"/>
  <c r="G294" i="11"/>
  <c r="G140" i="11"/>
  <c r="G46" i="11"/>
  <c r="G401" i="11"/>
  <c r="G346" i="11"/>
  <c r="G246" i="11"/>
  <c r="G190" i="11"/>
  <c r="G93" i="11"/>
  <c r="G395" i="11"/>
  <c r="G345" i="11"/>
  <c r="G292" i="11"/>
  <c r="G245" i="11"/>
  <c r="G189" i="11"/>
  <c r="G139" i="11"/>
  <c r="G92" i="11"/>
  <c r="G44" i="11"/>
  <c r="G393" i="11"/>
  <c r="G339" i="11"/>
  <c r="G291" i="11"/>
  <c r="G239" i="11"/>
  <c r="G185" i="11"/>
  <c r="G137" i="11"/>
  <c r="G91" i="11"/>
  <c r="G43" i="11"/>
  <c r="G392" i="11"/>
  <c r="G338" i="11"/>
  <c r="G290" i="11"/>
  <c r="G234" i="11"/>
  <c r="G184" i="11"/>
  <c r="G134" i="11"/>
  <c r="G90" i="11"/>
  <c r="G437" i="11"/>
  <c r="G380" i="11"/>
  <c r="G326" i="11"/>
  <c r="G273" i="11"/>
  <c r="G224" i="11"/>
  <c r="G177" i="11"/>
  <c r="G125" i="11"/>
  <c r="G76" i="11"/>
  <c r="G221" i="11"/>
  <c r="G431" i="11"/>
  <c r="G373" i="11"/>
  <c r="G270" i="11"/>
  <c r="G216" i="11"/>
  <c r="G120" i="11"/>
  <c r="G66" i="11"/>
  <c r="G429" i="11"/>
  <c r="G316" i="11"/>
  <c r="G269" i="11"/>
  <c r="G164" i="11"/>
  <c r="G113" i="11"/>
  <c r="G65" i="11"/>
  <c r="G370" i="11"/>
  <c r="G214" i="11"/>
  <c r="G62" i="11"/>
  <c r="G435" i="11"/>
  <c r="G379" i="11"/>
  <c r="G323" i="11"/>
  <c r="G272" i="11"/>
  <c r="G222" i="11"/>
  <c r="G171" i="11"/>
  <c r="G124" i="11"/>
  <c r="G72" i="11"/>
  <c r="G378" i="11"/>
  <c r="G322" i="11"/>
  <c r="G271" i="11"/>
  <c r="G169" i="11"/>
  <c r="G123" i="11"/>
  <c r="G69" i="11"/>
  <c r="G321" i="11"/>
  <c r="G166" i="11"/>
  <c r="G371" i="11"/>
  <c r="G215" i="11"/>
  <c r="G423" i="11"/>
  <c r="G315" i="11"/>
  <c r="G261" i="11"/>
  <c r="G162" i="11"/>
  <c r="G111" i="11"/>
  <c r="G417" i="11"/>
  <c r="G357" i="11"/>
  <c r="G305" i="11"/>
  <c r="G256" i="11"/>
  <c r="G206" i="11"/>
  <c r="G155" i="11"/>
  <c r="G104" i="11"/>
  <c r="G57" i="11"/>
  <c r="G304" i="11"/>
  <c r="G159" i="11"/>
  <c r="G301" i="11"/>
  <c r="G151" i="11"/>
  <c r="G444" i="11"/>
  <c r="G289" i="11"/>
  <c r="G150" i="11"/>
  <c r="G443" i="11"/>
  <c r="G283" i="11"/>
  <c r="G129" i="11"/>
  <c r="G421" i="11"/>
  <c r="G259" i="11"/>
  <c r="G126" i="11"/>
  <c r="G106" i="11"/>
  <c r="G255" i="11"/>
  <c r="G105" i="11"/>
  <c r="G55" i="11"/>
  <c r="G232" i="11"/>
  <c r="G56" i="11"/>
  <c r="G130" i="11"/>
  <c r="G422" i="11"/>
  <c r="G282" i="11"/>
  <c r="G257" i="11"/>
  <c r="G415" i="11"/>
  <c r="G254" i="11"/>
  <c r="G102" i="11"/>
  <c r="G336" i="11"/>
  <c r="G335" i="11"/>
  <c r="G178" i="11"/>
  <c r="G391" i="11"/>
  <c r="G100" i="11"/>
  <c r="G204" i="11"/>
  <c r="G183" i="11"/>
  <c r="G182" i="11"/>
  <c r="G416" i="11"/>
  <c r="G390" i="11"/>
  <c r="G337" i="11"/>
  <c r="G386" i="11"/>
  <c r="G230" i="11"/>
  <c r="G89" i="11"/>
  <c r="G369" i="11"/>
  <c r="G229" i="11"/>
  <c r="G83" i="11"/>
  <c r="G366" i="11"/>
  <c r="G212" i="11"/>
  <c r="G80" i="11"/>
  <c r="G355" i="11"/>
  <c r="G209" i="11"/>
  <c r="G61" i="11"/>
  <c r="G351" i="11"/>
  <c r="G205" i="11"/>
  <c r="G58" i="11"/>
  <c r="G314" i="11"/>
  <c r="G313" i="11"/>
  <c r="G160" i="11"/>
  <c r="G434" i="11"/>
  <c r="G39" i="11"/>
  <c r="N454" i="11"/>
  <c r="L439" i="11"/>
  <c r="L419" i="11"/>
  <c r="L399" i="11"/>
  <c r="L379" i="11"/>
  <c r="L359" i="11"/>
  <c r="L339" i="11"/>
  <c r="L319" i="11"/>
  <c r="L299" i="11"/>
  <c r="L279" i="11"/>
  <c r="L259" i="11"/>
  <c r="L239" i="11"/>
  <c r="L219" i="11"/>
  <c r="L199" i="11"/>
  <c r="L179" i="11"/>
  <c r="L159" i="11"/>
  <c r="L139" i="11"/>
  <c r="L119" i="11"/>
  <c r="L99" i="11"/>
  <c r="L79" i="11"/>
  <c r="L59" i="11"/>
  <c r="L437" i="11"/>
  <c r="L417" i="11"/>
  <c r="L397" i="11"/>
  <c r="L377" i="11"/>
  <c r="L357" i="11"/>
  <c r="L337" i="11"/>
  <c r="L441" i="11"/>
  <c r="L418" i="11"/>
  <c r="L395" i="11"/>
  <c r="L373" i="11"/>
  <c r="L351" i="11"/>
  <c r="L329" i="11"/>
  <c r="L308" i="11"/>
  <c r="L287" i="11"/>
  <c r="L266" i="11"/>
  <c r="L245" i="11"/>
  <c r="L224" i="11"/>
  <c r="L203" i="11"/>
  <c r="L182" i="11"/>
  <c r="L161" i="11"/>
  <c r="L140" i="11"/>
  <c r="L118" i="11"/>
  <c r="L97" i="11"/>
  <c r="L76" i="11"/>
  <c r="L55" i="11"/>
  <c r="L440" i="11"/>
  <c r="L416" i="11"/>
  <c r="L394" i="11"/>
  <c r="L372" i="11"/>
  <c r="L350" i="11"/>
  <c r="L328" i="11"/>
  <c r="L307" i="11"/>
  <c r="L286" i="11"/>
  <c r="L265" i="11"/>
  <c r="L244" i="11"/>
  <c r="L223" i="11"/>
  <c r="L202" i="11"/>
  <c r="L181" i="11"/>
  <c r="L160" i="11"/>
  <c r="L138" i="11"/>
  <c r="L117" i="11"/>
  <c r="L96" i="11"/>
  <c r="L75" i="11"/>
  <c r="L54" i="11"/>
  <c r="L433" i="11"/>
  <c r="L411" i="11"/>
  <c r="L389" i="11"/>
  <c r="L367" i="11"/>
  <c r="L345" i="11"/>
  <c r="L323" i="11"/>
  <c r="L302" i="11"/>
  <c r="L281" i="11"/>
  <c r="L260" i="11"/>
  <c r="L238" i="11"/>
  <c r="L217" i="11"/>
  <c r="L196" i="11"/>
  <c r="L175" i="11"/>
  <c r="L429" i="11"/>
  <c r="L407" i="11"/>
  <c r="L385" i="11"/>
  <c r="L363" i="11"/>
  <c r="L341" i="11"/>
  <c r="L318" i="11"/>
  <c r="L297" i="11"/>
  <c r="L276" i="11"/>
  <c r="L255" i="11"/>
  <c r="L432" i="11"/>
  <c r="L405" i="11"/>
  <c r="L378" i="11"/>
  <c r="L349" i="11"/>
  <c r="L322" i="11"/>
  <c r="L295" i="11"/>
  <c r="L270" i="11"/>
  <c r="L243" i="11"/>
  <c r="L218" i="11"/>
  <c r="L193" i="11"/>
  <c r="L169" i="11"/>
  <c r="L146" i="11"/>
  <c r="L123" i="11"/>
  <c r="L100" i="11"/>
  <c r="L74" i="11"/>
  <c r="L51" i="11"/>
  <c r="L403" i="11"/>
  <c r="L320" i="11"/>
  <c r="L268" i="11"/>
  <c r="L215" i="11"/>
  <c r="L167" i="11"/>
  <c r="L121" i="11"/>
  <c r="L72" i="11"/>
  <c r="L431" i="11"/>
  <c r="L404" i="11"/>
  <c r="L376" i="11"/>
  <c r="L348" i="11"/>
  <c r="L321" i="11"/>
  <c r="L294" i="11"/>
  <c r="L269" i="11"/>
  <c r="L242" i="11"/>
  <c r="L216" i="11"/>
  <c r="L192" i="11"/>
  <c r="L168" i="11"/>
  <c r="L145" i="11"/>
  <c r="L122" i="11"/>
  <c r="L98" i="11"/>
  <c r="L73" i="11"/>
  <c r="L50" i="11"/>
  <c r="L430" i="11"/>
  <c r="L347" i="11"/>
  <c r="L293" i="11"/>
  <c r="L241" i="11"/>
  <c r="L191" i="11"/>
  <c r="L144" i="11"/>
  <c r="L95" i="11"/>
  <c r="L49" i="11"/>
  <c r="L375" i="11"/>
  <c r="L454" i="11"/>
  <c r="L422" i="11"/>
  <c r="L392" i="11"/>
  <c r="L365" i="11"/>
  <c r="L336" i="11"/>
  <c r="L311" i="11"/>
  <c r="L284" i="11"/>
  <c r="L257" i="11"/>
  <c r="L232" i="11"/>
  <c r="L208" i="11"/>
  <c r="L184" i="11"/>
  <c r="L157" i="11"/>
  <c r="L134" i="11"/>
  <c r="L111" i="11"/>
  <c r="L88" i="11"/>
  <c r="L65" i="11"/>
  <c r="L42" i="11"/>
  <c r="L424" i="11"/>
  <c r="L388" i="11"/>
  <c r="L355" i="11"/>
  <c r="L317" i="11"/>
  <c r="L288" i="11"/>
  <c r="L253" i="11"/>
  <c r="L225" i="11"/>
  <c r="L190" i="11"/>
  <c r="L162" i="11"/>
  <c r="L131" i="11"/>
  <c r="L104" i="11"/>
  <c r="L71" i="11"/>
  <c r="L44" i="11"/>
  <c r="L423" i="11"/>
  <c r="L387" i="11"/>
  <c r="L354" i="11"/>
  <c r="L316" i="11"/>
  <c r="L285" i="11"/>
  <c r="L252" i="11"/>
  <c r="L222" i="11"/>
  <c r="L189" i="11"/>
  <c r="L158" i="11"/>
  <c r="L130" i="11"/>
  <c r="L103" i="11"/>
  <c r="L70" i="11"/>
  <c r="L43" i="11"/>
  <c r="L420" i="11"/>
  <c r="L384" i="11"/>
  <c r="L352" i="11"/>
  <c r="L314" i="11"/>
  <c r="L282" i="11"/>
  <c r="L250" i="11"/>
  <c r="L220" i="11"/>
  <c r="L187" i="11"/>
  <c r="L155" i="11"/>
  <c r="L128" i="11"/>
  <c r="L101" i="11"/>
  <c r="L68" i="11"/>
  <c r="L443" i="11"/>
  <c r="L408" i="11"/>
  <c r="L370" i="11"/>
  <c r="L335" i="11"/>
  <c r="L304" i="11"/>
  <c r="L272" i="11"/>
  <c r="L236" i="11"/>
  <c r="L207" i="11"/>
  <c r="L176" i="11"/>
  <c r="L148" i="11"/>
  <c r="L115" i="11"/>
  <c r="L87" i="11"/>
  <c r="L60" i="11"/>
  <c r="L446" i="11"/>
  <c r="L402" i="11"/>
  <c r="L361" i="11"/>
  <c r="L315" i="11"/>
  <c r="L275" i="11"/>
  <c r="L234" i="11"/>
  <c r="L198" i="11"/>
  <c r="L156" i="11"/>
  <c r="L124" i="11"/>
  <c r="L85" i="11"/>
  <c r="L48" i="11"/>
  <c r="L445" i="11"/>
  <c r="L401" i="11"/>
  <c r="L360" i="11"/>
  <c r="L313" i="11"/>
  <c r="L274" i="11"/>
  <c r="L233" i="11"/>
  <c r="L197" i="11"/>
  <c r="L154" i="11"/>
  <c r="L120" i="11"/>
  <c r="L47" i="11"/>
  <c r="L444" i="11"/>
  <c r="L46" i="11"/>
  <c r="L84" i="11"/>
  <c r="L400" i="11"/>
  <c r="L358" i="11"/>
  <c r="L312" i="11"/>
  <c r="L273" i="11"/>
  <c r="L231" i="11"/>
  <c r="L195" i="11"/>
  <c r="L153" i="11"/>
  <c r="L116" i="11"/>
  <c r="L83" i="11"/>
  <c r="L442" i="11"/>
  <c r="L398" i="11"/>
  <c r="L356" i="11"/>
  <c r="L310" i="11"/>
  <c r="L271" i="11"/>
  <c r="L230" i="11"/>
  <c r="L194" i="11"/>
  <c r="L152" i="11"/>
  <c r="L114" i="11"/>
  <c r="L82" i="11"/>
  <c r="L45" i="11"/>
  <c r="L390" i="11"/>
  <c r="L343" i="11"/>
  <c r="L303" i="11"/>
  <c r="L262" i="11"/>
  <c r="L226" i="11"/>
  <c r="L183" i="11"/>
  <c r="L147" i="11"/>
  <c r="L109" i="11"/>
  <c r="L77" i="11"/>
  <c r="L427" i="11"/>
  <c r="L383" i="11"/>
  <c r="L340" i="11"/>
  <c r="L300" i="11"/>
  <c r="L258" i="11"/>
  <c r="L214" i="11"/>
  <c r="L178" i="11"/>
  <c r="L142" i="11"/>
  <c r="L107" i="11"/>
  <c r="L67" i="11"/>
  <c r="L447" i="11"/>
  <c r="L381" i="11"/>
  <c r="L326" i="11"/>
  <c r="L261" i="11"/>
  <c r="L206" i="11"/>
  <c r="L150" i="11"/>
  <c r="L94" i="11"/>
  <c r="L52" i="11"/>
  <c r="L436" i="11"/>
  <c r="L438" i="11"/>
  <c r="L380" i="11"/>
  <c r="L325" i="11"/>
  <c r="L256" i="11"/>
  <c r="L205" i="11"/>
  <c r="L149" i="11"/>
  <c r="L93" i="11"/>
  <c r="L41" i="11"/>
  <c r="L374" i="11"/>
  <c r="L324" i="11"/>
  <c r="L254" i="11"/>
  <c r="L204" i="11"/>
  <c r="L143" i="11"/>
  <c r="L92" i="11"/>
  <c r="L413" i="11"/>
  <c r="L346" i="11"/>
  <c r="L291" i="11"/>
  <c r="L235" i="11"/>
  <c r="L174" i="11"/>
  <c r="L127" i="11"/>
  <c r="L69" i="11"/>
  <c r="L412" i="11"/>
  <c r="L344" i="11"/>
  <c r="L290" i="11"/>
  <c r="L229" i="11"/>
  <c r="L173" i="11"/>
  <c r="L126" i="11"/>
  <c r="L66" i="11"/>
  <c r="L386" i="11"/>
  <c r="L301" i="11"/>
  <c r="L227" i="11"/>
  <c r="L163" i="11"/>
  <c r="L86" i="11"/>
  <c r="L382" i="11"/>
  <c r="L298" i="11"/>
  <c r="L221" i="11"/>
  <c r="L151" i="11"/>
  <c r="L81" i="11"/>
  <c r="L80" i="11"/>
  <c r="L296" i="11"/>
  <c r="L371" i="11"/>
  <c r="L213" i="11"/>
  <c r="L141" i="11"/>
  <c r="L369" i="11"/>
  <c r="L292" i="11"/>
  <c r="L212" i="11"/>
  <c r="L137" i="11"/>
  <c r="L78" i="11"/>
  <c r="L368" i="11"/>
  <c r="L289" i="11"/>
  <c r="L211" i="11"/>
  <c r="L136" i="11"/>
  <c r="L64" i="11"/>
  <c r="L366" i="11"/>
  <c r="L283" i="11"/>
  <c r="L210" i="11"/>
  <c r="L135" i="11"/>
  <c r="L63" i="11"/>
  <c r="L364" i="11"/>
  <c r="L209" i="11"/>
  <c r="L133" i="11"/>
  <c r="L426" i="11"/>
  <c r="L342" i="11"/>
  <c r="L267" i="11"/>
  <c r="L188" i="11"/>
  <c r="L125" i="11"/>
  <c r="L57" i="11"/>
  <c r="L415" i="11"/>
  <c r="L333" i="11"/>
  <c r="L180" i="11"/>
  <c r="L110" i="11"/>
  <c r="L414" i="11"/>
  <c r="L332" i="11"/>
  <c r="L177" i="11"/>
  <c r="L108" i="11"/>
  <c r="L410" i="11"/>
  <c r="L172" i="11"/>
  <c r="L425" i="11"/>
  <c r="L338" i="11"/>
  <c r="L264" i="11"/>
  <c r="L186" i="11"/>
  <c r="L113" i="11"/>
  <c r="L56" i="11"/>
  <c r="L421" i="11"/>
  <c r="L334" i="11"/>
  <c r="L263" i="11"/>
  <c r="L185" i="11"/>
  <c r="L112" i="11"/>
  <c r="L53" i="11"/>
  <c r="L251" i="11"/>
  <c r="L249" i="11"/>
  <c r="L331" i="11"/>
  <c r="L248" i="11"/>
  <c r="L106" i="11"/>
  <c r="L396" i="11"/>
  <c r="L309" i="11"/>
  <c r="L240" i="11"/>
  <c r="L166" i="11"/>
  <c r="L91" i="11"/>
  <c r="L228" i="11"/>
  <c r="L201" i="11"/>
  <c r="L435" i="11"/>
  <c r="L200" i="11"/>
  <c r="L171" i="11"/>
  <c r="L409" i="11"/>
  <c r="L406" i="11"/>
  <c r="L165" i="11"/>
  <c r="L391" i="11"/>
  <c r="L129" i="11"/>
  <c r="L353" i="11"/>
  <c r="L164" i="11"/>
  <c r="L278" i="11"/>
  <c r="L428" i="11"/>
  <c r="L170" i="11"/>
  <c r="L132" i="11"/>
  <c r="L362" i="11"/>
  <c r="L105" i="11"/>
  <c r="L58" i="11"/>
  <c r="L247" i="11"/>
  <c r="L393" i="11"/>
  <c r="L330" i="11"/>
  <c r="L102" i="11"/>
  <c r="L327" i="11"/>
  <c r="L90" i="11"/>
  <c r="L306" i="11"/>
  <c r="L89" i="11"/>
  <c r="L305" i="11"/>
  <c r="L62" i="11"/>
  <c r="L280" i="11"/>
  <c r="L61" i="11"/>
  <c r="L277" i="11"/>
  <c r="L246" i="11"/>
  <c r="L237" i="11"/>
  <c r="L434" i="11"/>
  <c r="L39" i="11"/>
  <c r="M454" i="11"/>
  <c r="N31" i="11"/>
  <c r="G40" i="11"/>
  <c r="I449" i="11"/>
  <c r="L37" i="11"/>
  <c r="L40" i="11"/>
  <c r="J31" i="11"/>
  <c r="M31" i="11"/>
  <c r="M34" i="11"/>
  <c r="J34" i="11"/>
  <c r="M21" i="6" l="1"/>
  <c r="M17" i="6"/>
  <c r="M15" i="6"/>
  <c r="N43" i="6"/>
  <c r="N44" i="6"/>
  <c r="N45" i="6"/>
  <c r="N47" i="6"/>
  <c r="N40" i="6"/>
  <c r="N36" i="6"/>
  <c r="N38" i="6"/>
  <c r="J27" i="4"/>
  <c r="J26" i="4"/>
  <c r="I9" i="7"/>
  <c r="I10" i="7"/>
  <c r="J9" i="7"/>
  <c r="R7" i="7"/>
  <c r="R6" i="7"/>
  <c r="R5" i="7"/>
  <c r="M6" i="3"/>
  <c r="K7" i="2"/>
  <c r="U21" i="2"/>
  <c r="T21" i="2"/>
  <c r="S21" i="2"/>
  <c r="Q21" i="2"/>
  <c r="R21" i="2"/>
  <c r="P21" i="2"/>
  <c r="O21" i="2"/>
  <c r="M21" i="2"/>
  <c r="N21" i="2"/>
  <c r="L21" i="2"/>
  <c r="U20" i="2"/>
  <c r="T20" i="2"/>
  <c r="S20" i="2"/>
  <c r="Q20" i="2"/>
  <c r="R20" i="2"/>
  <c r="O20" i="2"/>
  <c r="P20" i="2"/>
  <c r="M20" i="2"/>
  <c r="N20" i="2"/>
  <c r="L20" i="2"/>
  <c r="U19" i="2"/>
  <c r="T19" i="2"/>
  <c r="S19" i="2"/>
  <c r="Q19" i="2"/>
  <c r="R19" i="2"/>
  <c r="P19" i="2"/>
  <c r="O19" i="2"/>
  <c r="N19" i="2"/>
  <c r="M19" i="2"/>
  <c r="L19" i="2"/>
  <c r="K21" i="2"/>
  <c r="K8" i="2"/>
  <c r="K9" i="2"/>
  <c r="K10" i="2"/>
  <c r="K11" i="2"/>
  <c r="K12" i="2"/>
  <c r="K13" i="2"/>
  <c r="K14" i="2"/>
  <c r="K15" i="2"/>
  <c r="K16" i="2"/>
  <c r="K17" i="2"/>
  <c r="K20" i="2" s="1"/>
  <c r="K18" i="2"/>
  <c r="P11" i="1"/>
  <c r="R13" i="1"/>
  <c r="R12" i="1"/>
  <c r="R11" i="1"/>
  <c r="R15" i="1" s="1"/>
  <c r="Q11" i="1"/>
  <c r="Q15" i="1" s="1"/>
  <c r="P15" i="1"/>
  <c r="N15" i="1"/>
  <c r="O15" i="1"/>
  <c r="L15" i="1"/>
  <c r="K15" i="1"/>
  <c r="I15" i="1"/>
  <c r="M11" i="1"/>
  <c r="Q12" i="1"/>
  <c r="Q13" i="1"/>
  <c r="Q14" i="1"/>
  <c r="J11" i="1"/>
  <c r="J15" i="1" s="1"/>
  <c r="S15" i="5"/>
  <c r="R15" i="5"/>
  <c r="P15" i="5"/>
  <c r="Q15" i="5"/>
  <c r="N15" i="5"/>
  <c r="O15" i="5"/>
  <c r="M15" i="5"/>
  <c r="L15" i="5"/>
  <c r="L16" i="5"/>
  <c r="U7" i="5"/>
  <c r="J38" i="6"/>
  <c r="J36" i="6" s="1"/>
  <c r="K40" i="6"/>
  <c r="H40" i="6"/>
  <c r="H51" i="6"/>
  <c r="J51" i="6"/>
  <c r="K51" i="6"/>
  <c r="F51" i="6"/>
  <c r="H36" i="6"/>
  <c r="K36" i="6"/>
  <c r="F36" i="6"/>
  <c r="M43" i="6"/>
  <c r="M44" i="6"/>
  <c r="M45" i="6"/>
  <c r="M46" i="6"/>
  <c r="M47" i="6"/>
  <c r="M48" i="6"/>
  <c r="M49" i="6"/>
  <c r="M50" i="6"/>
  <c r="M42" i="6"/>
  <c r="J49" i="6"/>
  <c r="J50" i="6"/>
  <c r="J48" i="6"/>
  <c r="J40" i="6" s="1"/>
  <c r="H29" i="6"/>
  <c r="K29" i="6"/>
  <c r="F29" i="6"/>
  <c r="F30" i="6" s="1"/>
  <c r="M25" i="6"/>
  <c r="M29" i="6" s="1"/>
  <c r="M24" i="6"/>
  <c r="J25" i="6"/>
  <c r="J29" i="6" s="1"/>
  <c r="J24" i="6"/>
  <c r="J15" i="6"/>
  <c r="H25" i="6"/>
  <c r="M16" i="6"/>
  <c r="M18" i="6"/>
  <c r="M19" i="6"/>
  <c r="M20" i="6"/>
  <c r="J16" i="6"/>
  <c r="J22" i="6" s="1"/>
  <c r="J17" i="6"/>
  <c r="J18" i="6"/>
  <c r="J19" i="6"/>
  <c r="J20" i="6"/>
  <c r="J21" i="6"/>
  <c r="N21" i="6"/>
  <c r="N16" i="6"/>
  <c r="N17" i="6"/>
  <c r="N20" i="6"/>
  <c r="H22" i="6"/>
  <c r="N42" i="6"/>
  <c r="L10" i="7"/>
  <c r="L9" i="7"/>
  <c r="U8" i="5"/>
  <c r="U9" i="5"/>
  <c r="U10" i="5"/>
  <c r="U11" i="5"/>
  <c r="U12" i="5"/>
  <c r="U13" i="5"/>
  <c r="U14" i="5"/>
  <c r="S16" i="5"/>
  <c r="P9" i="7"/>
  <c r="K9" i="7"/>
  <c r="Q9" i="7"/>
  <c r="R75" i="7"/>
  <c r="R76" i="7"/>
  <c r="R77" i="7"/>
  <c r="R74" i="7"/>
  <c r="R8" i="7"/>
  <c r="Q10" i="7"/>
  <c r="P10" i="7"/>
  <c r="K10" i="7"/>
  <c r="J10" i="7"/>
  <c r="K27" i="4"/>
  <c r="K28" i="4"/>
  <c r="K30" i="4"/>
  <c r="K31" i="4"/>
  <c r="K32" i="4"/>
  <c r="K26" i="4"/>
  <c r="J28" i="4"/>
  <c r="J29" i="4"/>
  <c r="J30" i="4"/>
  <c r="J31" i="4"/>
  <c r="J32" i="4"/>
  <c r="J33" i="4"/>
  <c r="M14" i="3"/>
  <c r="M10" i="3"/>
  <c r="R14" i="1"/>
  <c r="M12" i="1"/>
  <c r="S12" i="1" s="1"/>
  <c r="S13" i="1"/>
  <c r="S14" i="1"/>
  <c r="J12" i="1"/>
  <c r="J13" i="1"/>
  <c r="J14" i="1"/>
  <c r="G22" i="6" l="1"/>
  <c r="G21" i="6"/>
  <c r="G20" i="6"/>
  <c r="G19" i="6"/>
  <c r="G18" i="6"/>
  <c r="G17" i="6"/>
  <c r="G16" i="6"/>
  <c r="G15" i="6"/>
  <c r="G30" i="6"/>
  <c r="G33" i="6" s="1"/>
  <c r="G28" i="6"/>
  <c r="G27" i="6"/>
  <c r="G26" i="6"/>
  <c r="G25" i="6"/>
  <c r="G24" i="6"/>
  <c r="G23" i="6"/>
  <c r="F33" i="6"/>
  <c r="J30" i="6"/>
  <c r="J33" i="6" s="1"/>
  <c r="M22" i="6"/>
  <c r="G36" i="6"/>
  <c r="K19" i="2"/>
  <c r="H30" i="6"/>
  <c r="I29" i="6"/>
  <c r="N51" i="6"/>
  <c r="G29" i="6"/>
  <c r="K56" i="6"/>
  <c r="F56" i="6"/>
  <c r="I22" i="6"/>
  <c r="M51" i="6"/>
  <c r="H56" i="6"/>
  <c r="I40" i="6"/>
  <c r="M40" i="6"/>
  <c r="I25" i="6"/>
  <c r="L40" i="6"/>
  <c r="J56" i="6"/>
  <c r="R10" i="7"/>
  <c r="R9" i="7"/>
  <c r="S11" i="1"/>
  <c r="S15" i="1" s="1"/>
  <c r="M16" i="5"/>
  <c r="U16" i="5"/>
  <c r="R16" i="5"/>
  <c r="N16" i="5"/>
  <c r="O16" i="5"/>
  <c r="U15" i="5"/>
  <c r="K22" i="6"/>
  <c r="D22" i="6"/>
  <c r="E22" i="6" s="1"/>
  <c r="I43" i="6" l="1"/>
  <c r="I50" i="6"/>
  <c r="I45" i="6"/>
  <c r="I44" i="6"/>
  <c r="I41" i="6"/>
  <c r="I56" i="6"/>
  <c r="I55" i="6"/>
  <c r="I47" i="6"/>
  <c r="I42" i="6"/>
  <c r="I53" i="6"/>
  <c r="I52" i="6"/>
  <c r="I49" i="6"/>
  <c r="I54" i="6"/>
  <c r="I48" i="6"/>
  <c r="I46" i="6"/>
  <c r="I39" i="6"/>
  <c r="I38" i="6"/>
  <c r="L43" i="6"/>
  <c r="L52" i="6"/>
  <c r="L48" i="6"/>
  <c r="L47" i="6"/>
  <c r="L45" i="6"/>
  <c r="L55" i="6"/>
  <c r="L53" i="6"/>
  <c r="L49" i="6"/>
  <c r="L56" i="6"/>
  <c r="L54" i="6"/>
  <c r="L50" i="6"/>
  <c r="L41" i="6"/>
  <c r="L38" i="6"/>
  <c r="L39" i="6"/>
  <c r="L44" i="6"/>
  <c r="L46" i="6"/>
  <c r="L42" i="6"/>
  <c r="N56" i="6"/>
  <c r="I36" i="6"/>
  <c r="I51" i="6"/>
  <c r="L36" i="6"/>
  <c r="H33" i="6"/>
  <c r="I26" i="6"/>
  <c r="I24" i="6"/>
  <c r="I23" i="6"/>
  <c r="I21" i="6"/>
  <c r="I20" i="6"/>
  <c r="I19" i="6"/>
  <c r="I18" i="6"/>
  <c r="I17" i="6"/>
  <c r="I16" i="6"/>
  <c r="I15" i="6"/>
  <c r="I30" i="6"/>
  <c r="I33" i="6" s="1"/>
  <c r="I28" i="6"/>
  <c r="I27" i="6"/>
  <c r="G43" i="6"/>
  <c r="G50" i="6"/>
  <c r="G49" i="6"/>
  <c r="G41" i="6"/>
  <c r="G40" i="6"/>
  <c r="G48" i="6"/>
  <c r="G47" i="6"/>
  <c r="G38" i="6"/>
  <c r="G55" i="6"/>
  <c r="G54" i="6"/>
  <c r="G56" i="6"/>
  <c r="G53" i="6"/>
  <c r="G52" i="6"/>
  <c r="G42" i="6"/>
  <c r="G39" i="6"/>
  <c r="G45" i="6"/>
  <c r="G46" i="6"/>
  <c r="G44" i="6"/>
  <c r="N22" i="6"/>
  <c r="K30" i="6"/>
  <c r="L51" i="6"/>
  <c r="G51" i="6"/>
  <c r="M30" i="6"/>
  <c r="M33" i="6" s="1"/>
  <c r="L30" i="6" l="1"/>
  <c r="L33" i="6" s="1"/>
  <c r="L28" i="6"/>
  <c r="L27" i="6"/>
  <c r="L26" i="6"/>
  <c r="L25" i="6"/>
  <c r="L24" i="6"/>
  <c r="L23" i="6"/>
  <c r="L21" i="6"/>
  <c r="L20" i="6"/>
  <c r="L19" i="6"/>
  <c r="L18" i="6"/>
  <c r="L17" i="6"/>
  <c r="L16" i="6"/>
  <c r="L15" i="6"/>
  <c r="N30" i="6"/>
  <c r="N33" i="6" s="1"/>
  <c r="L29" i="6"/>
  <c r="L22" i="6"/>
  <c r="K33" i="6"/>
  <c r="M38" i="6"/>
  <c r="M36" i="6" l="1"/>
  <c r="M56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K14" authorId="0" shapeId="0" xr:uid="{00000000-0006-0000-0D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Jo per HSH</t>
        </r>
      </text>
    </comment>
    <comment ref="K15" authorId="0" shapeId="0" xr:uid="{00000000-0006-0000-0D00-000002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Jo per HSH</t>
        </r>
      </text>
    </comment>
    <comment ref="K37" authorId="0" shapeId="0" xr:uid="{00000000-0006-0000-0D00-000003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Vlera per HSH</t>
        </r>
      </text>
    </comment>
  </commentList>
</comments>
</file>

<file path=xl/sharedStrings.xml><?xml version="1.0" encoding="utf-8"?>
<sst xmlns="http://schemas.openxmlformats.org/spreadsheetml/2006/main" count="4593" uniqueCount="2096">
  <si>
    <t>ANEKSI nr.3 Raporti i performancës së produkteve të programit</t>
  </si>
  <si>
    <t>në/lekë</t>
  </si>
  <si>
    <t xml:space="preserve"> Emri i Grupit</t>
  </si>
  <si>
    <t>Ministria e Infrastrukturës dhe Energjisë</t>
  </si>
  <si>
    <t>Kodi i grupit</t>
  </si>
  <si>
    <t>06</t>
  </si>
  <si>
    <t xml:space="preserve"> Emri i </t>
  </si>
  <si>
    <t>Planifikimi, Menaxhimi dhe Administrimi</t>
  </si>
  <si>
    <t>Kodi i programit</t>
  </si>
  <si>
    <t>01110</t>
  </si>
  <si>
    <t>Kodi i Produktit</t>
  </si>
  <si>
    <t>Emërtimi i Produktit</t>
  </si>
  <si>
    <t xml:space="preserve">Njësia matëse </t>
  </si>
  <si>
    <t>Viti paraardhës</t>
  </si>
  <si>
    <t>Periudha Rapotuese</t>
  </si>
  <si>
    <t>Deviacioni i Kostos për Njësi</t>
  </si>
  <si>
    <t>Sasia Faktike 
(Viti paraardhës)</t>
  </si>
  <si>
    <t>Shpenzimet Faktike 
 (sipas vitit paraardhes)</t>
  </si>
  <si>
    <t>Kosto për Njësi 
(sipas vitit paraardhës)</t>
  </si>
  <si>
    <t>Sasia (sipas planit 
Fillestar Vjetor)</t>
  </si>
  <si>
    <t>Shpenzimet (sipas 
planit Fillestar Vjetor</t>
  </si>
  <si>
    <t>Kosto për Njësi 
(sipas planit Fillestar të vitit</t>
  </si>
  <si>
    <t>Sasia (sipas planit 
të rishikuar të vitit korent)</t>
  </si>
  <si>
    <t>Shpenzimet (sipas /nplanit të rishikuar të vitit korent)</t>
  </si>
  <si>
    <t>Kosto për Njësi(sipas /nplanit të rishikuar të vitit korent)</t>
  </si>
  <si>
    <t>Sasia Faktike (në /nfund të vitit korent)</t>
  </si>
  <si>
    <t>Shpenzimet Faktike /n(në fund të vitit korent)</t>
  </si>
  <si>
    <t>Kosto për Njësi Faktike n/(në fund të vitit korent)</t>
  </si>
  <si>
    <t>13=(12)-(3)</t>
  </si>
  <si>
    <t>14=(12)-(6)</t>
  </si>
  <si>
    <t>15=(12)-(9)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</si>
  <si>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</si>
  <si>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</si>
  <si>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</si>
  <si>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</si>
  <si>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</si>
  <si>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</si>
  <si>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</si>
  <si>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</si>
  <si>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</si>
  <si>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</si>
  <si>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</si>
  <si>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</si>
  <si>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</si>
  <si>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</si>
  <si>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</si>
  <si>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</si>
  <si>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90601AA</t>
  </si>
  <si>
    <t>Administrata funksionale e MIE-se</t>
  </si>
  <si>
    <t>Numer punonjesish</t>
  </si>
  <si>
    <t>18BH402</t>
  </si>
  <si>
    <t>Blerje pajisje elektronike pc, fotokopje etj</t>
  </si>
  <si>
    <t>cope</t>
  </si>
  <si>
    <t>18BH518</t>
  </si>
  <si>
    <t>Blerje aksesor/pajisje elektrike dhe hidraulike per pompak e ujit dhe hidratantin MKZ</t>
  </si>
  <si>
    <t>M063701</t>
  </si>
  <si>
    <t>Blerje orendi dhe pajisje zyre</t>
  </si>
  <si>
    <t>Numer Pajisjesh</t>
  </si>
  <si>
    <t>T</t>
  </si>
  <si>
    <t>Total</t>
  </si>
  <si>
    <t>Produktet e realizuara nga përdorimi i të ardhurave jashtë limitit (Nga kapitulli 06)</t>
  </si>
  <si>
    <t>Drejtuesi i Ekipit Menaxhues të Programit</t>
  </si>
  <si>
    <t>Emri</t>
  </si>
  <si>
    <t>Sekretari i Përgjithshëm</t>
  </si>
  <si>
    <t>Firma</t>
  </si>
  <si>
    <t>Data</t>
  </si>
  <si>
    <t>Fakti</t>
  </si>
  <si>
    <t>Totali i shpenzime buxhetore</t>
  </si>
  <si>
    <t>Plani i rishikuar</t>
  </si>
  <si>
    <t>Plani fillestar</t>
  </si>
  <si>
    <t>Transferta për Buxhetet Familjare dhe Individët</t>
  </si>
  <si>
    <t>Transfer.
Korrente të Huaja</t>
  </si>
  <si>
    <t>Të Tjera
Transfer.Korrente Brendshme</t>
  </si>
  <si>
    <t>Subveci-
net</t>
  </si>
  <si>
    <t>Mallra dhe
Shërbime</t>
  </si>
  <si>
    <t>Kontrib.e 
Sigurimeve Shoqërore</t>
  </si>
  <si>
    <t>Pagat</t>
  </si>
  <si>
    <t>Shpenzime
Kapitale të Trupëzuara</t>
  </si>
  <si>
    <t>Shpenzime
Kapitale të Patrupëzuara</t>
  </si>
  <si>
    <t>606</t>
  </si>
  <si>
    <t>605</t>
  </si>
  <si>
    <t>604</t>
  </si>
  <si>
    <t>603</t>
  </si>
  <si>
    <t>602</t>
  </si>
  <si>
    <t>601</t>
  </si>
  <si>
    <t>600</t>
  </si>
  <si>
    <t>231</t>
  </si>
  <si>
    <t>230</t>
  </si>
  <si>
    <t>Artikujt buxhetore</t>
  </si>
  <si>
    <t>Sasia</t>
  </si>
  <si>
    <t>Tipi i Buxhetit</t>
  </si>
  <si>
    <t>Kodi I Produktit</t>
  </si>
  <si>
    <t>Emërtimi i Programit</t>
  </si>
  <si>
    <t>Kodi i Programit</t>
  </si>
  <si>
    <t>Kodi i Ministrisë</t>
  </si>
  <si>
    <t>Aneksi 3.1 Raporti i performancës së produkteve të programit sipas artikujve</t>
  </si>
  <si>
    <t>Deviacioni i kostos faktike për njësi gjate viteve</t>
  </si>
  <si>
    <t>Unit Cost (Actual)</t>
  </si>
  <si>
    <t>Actual Cost</t>
  </si>
  <si>
    <t>Actual Qty</t>
  </si>
  <si>
    <t>Deviacioni i planit të rishikuar për njësi gjate viteve</t>
  </si>
  <si>
    <t>Unit Cost (Revised)</t>
  </si>
  <si>
    <t>Revised Cost</t>
  </si>
  <si>
    <t>Revised Qty</t>
  </si>
  <si>
    <t>Deviacioni i planit fillestar për njësi gjatë viteve</t>
  </si>
  <si>
    <t>Unit Cost (Planned)</t>
  </si>
  <si>
    <t>Planned Cost</t>
  </si>
  <si>
    <t>Target Qty</t>
  </si>
  <si>
    <t>Shpronesime</t>
  </si>
  <si>
    <t>M062993</t>
  </si>
  <si>
    <t>Fond i ngrire</t>
  </si>
  <si>
    <t>M060625</t>
  </si>
  <si>
    <t>Rikonstruksioni i Godines se Institutit te Ndertimit</t>
  </si>
  <si>
    <t>21AA501</t>
  </si>
  <si>
    <t>Riparim pjesor per hidroizolimin e tarracave  ne godinen 1 dhe godinen 2</t>
  </si>
  <si>
    <t>18BH517</t>
  </si>
  <si>
    <t>Instalim pajisje mbrojtese dhe ndihmese ne ambientet e Arkives</t>
  </si>
  <si>
    <t>18BH516</t>
  </si>
  <si>
    <t>Blerje dhe instalim tende dhe aksesore</t>
  </si>
  <si>
    <t>18BH515</t>
  </si>
  <si>
    <t>Ndertimi i ambientit te gjelberuar ne oborrin e godines se MIE (si dhe sistemimi i tarraces)</t>
  </si>
  <si>
    <t>18BH514</t>
  </si>
  <si>
    <t>Instalimi i sistemit te qarkullimit te ajrit ne magazinen e godines nr.2 (bodrum)</t>
  </si>
  <si>
    <t>18BH513</t>
  </si>
  <si>
    <t>Sistemi i mbikqyrjes me kamera nga jashte godines</t>
  </si>
  <si>
    <t>18BH512</t>
  </si>
  <si>
    <t>Administrata funksionale e Qendres Rajonale te Inovacionit te Institutit Europian te Teknologjise dhe Inovacionit per Lendet e Para</t>
  </si>
  <si>
    <t>90601AC</t>
  </si>
  <si>
    <t>Type Title</t>
  </si>
  <si>
    <t>Output Meaning</t>
  </si>
  <si>
    <t>Output Code</t>
  </si>
  <si>
    <t>KPI Target Periodicit</t>
  </si>
  <si>
    <t>Program Meaning</t>
  </si>
  <si>
    <t>Program Code</t>
  </si>
  <si>
    <t>Line Ministry</t>
  </si>
  <si>
    <t>Aneksi 3.2  Deviacioni kostos për njësi në vite</t>
  </si>
  <si>
    <t xml:space="preserve">lekë </t>
  </si>
  <si>
    <t>Blerje paisje zyrash (06-01110)</t>
  </si>
  <si>
    <t>Emërtimi i treguesit</t>
  </si>
  <si>
    <t>Kodi i treguesit</t>
  </si>
  <si>
    <t>Produktet</t>
  </si>
  <si>
    <t>0</t>
  </si>
  <si>
    <t>63</t>
  </si>
  <si>
    <t>Po</t>
  </si>
  <si>
    <t>Raporti burra ndaj totalit te punonjesve te Aparatit te MIE</t>
  </si>
  <si>
    <t>138</t>
  </si>
  <si>
    <t>Raporti gra ndaj totalit te punonjesve te Aparatit te MIE</t>
  </si>
  <si>
    <t>4</t>
  </si>
  <si>
    <t>Gra te perfaqesuara ne nivele te larta drejtuese</t>
  </si>
  <si>
    <t>Mirëmenaxhimi i stafit të aparatit të MIE-së dhe politikbërja me sukses brenda fushës së përgjegjësisë shtetërore të institucionit duke respektuar parimin e barazise gjinore dhe mosdiskriminimin.</t>
  </si>
  <si>
    <t xml:space="preserve">Objektivi </t>
  </si>
  <si>
    <t>Objektivat e politikës së programit</t>
  </si>
  <si>
    <t>20</t>
  </si>
  <si>
    <t>Procese rekrutimi te kryera</t>
  </si>
  <si>
    <t>55</t>
  </si>
  <si>
    <t>Rritja dhe zhvillimi i kapaciteteve planifikuese dhe menaxhuese, nëpërmjet programeve trajnuese dhe zhvilluese</t>
  </si>
  <si>
    <t>% e realizimit</t>
  </si>
  <si>
    <t>Ndryshimi 
(Plan - Fakt)</t>
  </si>
  <si>
    <t>Fakti 
i 
Periudhës/progresive</t>
  </si>
  <si>
    <t>Buxheti Vjetor 
Plan i Rishikuar 
Viti 2025</t>
  </si>
  <si>
    <t>Buxheti Vjetor 
Plan Fillestar 
Viti 2025</t>
  </si>
  <si>
    <t xml:space="preserve">Fakti i Vitit
Paraardhës  </t>
  </si>
  <si>
    <t>Njësia matese</t>
  </si>
  <si>
    <t>Tregues me bazë 
 gjinore 
( PO )</t>
  </si>
  <si>
    <t xml:space="preserve">Emërtimi i treguesit </t>
  </si>
  <si>
    <t xml:space="preserve">Kodi i treguesit </t>
  </si>
  <si>
    <t>Treguesit e performancës/Produktet:</t>
  </si>
  <si>
    <t>Treguesit e performancës në nivel qëllimi</t>
  </si>
  <si>
    <t>Programi “Planifikim, Menaxhim, Administrim” ka si qellim arritjen e objektivave te politikës së programit, për funksionimin dhe forcimin e kapaciteteve administrative të Aparatit të Ministrisë së Infrastruktuës dhe Energjisë, rritjen e standardeve dhe performancës së punës së tyre.</t>
  </si>
  <si>
    <t>Qëllimi i politikës së  programit</t>
  </si>
  <si>
    <t>Rritja, forcimi dhe zhvillimi i kapaciteteve menaxhuese për një planifikim, menaxhim dhe administrim të politikave dhe strategjive në fushën e bujqësisë dhe zhvillimit rural, në përputhje me legjislacionin në fuqi dhe parimet e barazisë gjinore dhe mosdikriminimit.</t>
  </si>
  <si>
    <t>Emri i Programit</t>
  </si>
  <si>
    <t>Kodi i Grupit</t>
  </si>
  <si>
    <t>Emri i Grupit</t>
  </si>
  <si>
    <t>ANEKSI nr.4 Raporti i realizimit të treguesve të performances së programit</t>
  </si>
  <si>
    <t>Realizimi ne %</t>
  </si>
  <si>
    <t>Ndryshimi ne vlere absolute</t>
  </si>
  <si>
    <t>Angazhime</t>
  </si>
  <si>
    <t>Nga Buxheti</t>
  </si>
  <si>
    <t>01</t>
  </si>
  <si>
    <t>Transferta për Buxhetet Familiare dhe Individët</t>
  </si>
  <si>
    <t>Transfer.Korrente të Huaja</t>
  </si>
  <si>
    <t>Të Tjera Transfer.Korrente Brendshme</t>
  </si>
  <si>
    <t>Subveci-net</t>
  </si>
  <si>
    <t>Mallra dhe Shërbime</t>
  </si>
  <si>
    <t>Kontrib.e Sigurimeve Shoqërore</t>
  </si>
  <si>
    <t>Shpenzime Kapitale të Trupëzuara</t>
  </si>
  <si>
    <t>Shpenzime Kapitale të Patrupëzuara</t>
  </si>
  <si>
    <t>Periodike /Vjetore</t>
  </si>
  <si>
    <t>Buxheti</t>
  </si>
  <si>
    <t>Periudha raportuese</t>
  </si>
  <si>
    <t>Emërtimi i Kapitullit</t>
  </si>
  <si>
    <t>Kodi i Kapitullit</t>
  </si>
  <si>
    <t>RAPORTI 2/1  Shpenzimet e programit sipas kapitujve</t>
  </si>
  <si>
    <t>Drejtuesi i Ekipit 
Menaxhues të 
Programit</t>
  </si>
  <si>
    <t>Totali i Shpenzimeve të Programit</t>
  </si>
  <si>
    <t>Emertimi</t>
  </si>
  <si>
    <t>Kodi i produktit</t>
  </si>
  <si>
    <t>Nëntotali Shpenzime Kapitale me financim të huaj</t>
  </si>
  <si>
    <t>Nëntotali Shpenzime Kapitale me financim të brendshëm</t>
  </si>
  <si>
    <t xml:space="preserve">Blerje aksesor/pajisje elektrike dhe hidraulike per pompak e ujit dhe </t>
  </si>
  <si>
    <t xml:space="preserve">Ndertimi i ambientit te gjelberuar ne oborrin e godines se MIE (si dhe </t>
  </si>
  <si>
    <t xml:space="preserve">Instalimi i sistemit te qarkullimit te ajrit ne magazinen e godines nr.2 </t>
  </si>
  <si>
    <t>Totali Shpenzime për Investime</t>
  </si>
  <si>
    <t xml:space="preserve">Administrata funksionale e Qendres Rajonale te Inovacionit te Institutit </t>
  </si>
  <si>
    <t>Totali i Shpenzime Korente</t>
  </si>
  <si>
    <t>Emërtimi</t>
  </si>
  <si>
    <t>Artikulli</t>
  </si>
  <si>
    <t>Shpenzimet sipas produkteve të programit buxhetor</t>
  </si>
  <si>
    <t>Shpenzime Kapitale nga të Ardhurat Jashtë limitit (Kap 06)</t>
  </si>
  <si>
    <t>Shpenzime Korente nga të Ardhurat Jashtë limitit (Kap 06)</t>
  </si>
  <si>
    <t>Totali i Shpenzimeve Buxhetore të Programit</t>
  </si>
  <si>
    <t>Totali i Shpenzimeve Kapitale</t>
  </si>
  <si>
    <t>Kapitale të Trupëzuara</t>
  </si>
  <si>
    <t>Kapitale të Patrupëzuara</t>
  </si>
  <si>
    <t>Nëntotali Shpenzime Korente</t>
  </si>
  <si>
    <t>Trans per Buxh. Fam. &amp; Individ</t>
  </si>
  <si>
    <t>Transferta Korente të Huaja</t>
  </si>
  <si>
    <t>Transferta Korente të Brendshme</t>
  </si>
  <si>
    <t>Subvencione</t>
  </si>
  <si>
    <t>Mallra dhe Shërbime të Tjera</t>
  </si>
  <si>
    <t>Sigurime Shoqërore</t>
  </si>
  <si>
    <t>Paga</t>
  </si>
  <si>
    <t>Shpenzimet sipas klasifikimit ekonomik</t>
  </si>
  <si>
    <t>11 ( 8/5)</t>
  </si>
  <si>
    <t>10 (5-8)</t>
  </si>
  <si>
    <t>7 (5-3)</t>
  </si>
  <si>
    <t>Struktura e shpenzimeve               në %</t>
  </si>
  <si>
    <t>Shpenzime Faktike të Periudhës/Progresive</t>
  </si>
  <si>
    <t>Ndryshimi i planit vjetor</t>
  </si>
  <si>
    <t>Plani Vjetor
 i Rishikuar
 Viti 2025</t>
  </si>
  <si>
    <t>Plani Fillestar
 Vjetor 
Viti 2025</t>
  </si>
  <si>
    <t>Shpenzime              Faktike</t>
  </si>
  <si>
    <t xml:space="preserve">% e realizimit </t>
  </si>
  <si>
    <t>Ndryshimi Vjetor                    ( Plan - Fakt)</t>
  </si>
  <si>
    <t>Shpenzimet e Programit</t>
  </si>
  <si>
    <t>EMËRTIME</t>
  </si>
  <si>
    <t>ANEKSI nr. 2 Raporti mbi Ekzekutimin e Buxhetit në nivelin e Programit të Buxhetit</t>
  </si>
  <si>
    <t>Total i Ministrisë/Institucionit</t>
  </si>
  <si>
    <t>Shpenzime faktike</t>
  </si>
  <si>
    <t>Te ardhura jashte limiti</t>
  </si>
  <si>
    <t>Furnizimi me uje dhe kanalizime</t>
  </si>
  <si>
    <t>06370</t>
  </si>
  <si>
    <t xml:space="preserve">Planifikimi Urban </t>
  </si>
  <si>
    <t>06180</t>
  </si>
  <si>
    <t>Mbështetje për rrjetet e komunikacionit</t>
  </si>
  <si>
    <t>04610</t>
  </si>
  <si>
    <t>Transporti Ajror</t>
  </si>
  <si>
    <t>04560</t>
  </si>
  <si>
    <t>Transporti Hekurudhor</t>
  </si>
  <si>
    <t>04550</t>
  </si>
  <si>
    <t>Transporti Detar</t>
  </si>
  <si>
    <t>04540</t>
  </si>
  <si>
    <t>Transporti Rrugor</t>
  </si>
  <si>
    <t>04520</t>
  </si>
  <si>
    <t>Mbështetje për Industrinë</t>
  </si>
  <si>
    <t>04440</t>
  </si>
  <si>
    <t>Mbështetje për Burimet Natyrore</t>
  </si>
  <si>
    <t>04430</t>
  </si>
  <si>
    <t>Mbështetje per Energjinë</t>
  </si>
  <si>
    <t>04320</t>
  </si>
  <si>
    <t>Art. 606</t>
  </si>
  <si>
    <t>Art. 605</t>
  </si>
  <si>
    <t>Art. 604</t>
  </si>
  <si>
    <t>Art. 603</t>
  </si>
  <si>
    <t>Art. 602</t>
  </si>
  <si>
    <t>Art. 601</t>
  </si>
  <si>
    <t>Art. 600</t>
  </si>
  <si>
    <t>Art. 231</t>
  </si>
  <si>
    <t>Art. 230</t>
  </si>
  <si>
    <t>Viti</t>
  </si>
  <si>
    <t>Kodi i Programi</t>
  </si>
  <si>
    <t>Kodi i Ministris</t>
  </si>
  <si>
    <t>Aneksi 1.2 "Shpenzimet Buxhetore në Total Programi dhe Total Ministrie/Institucioni Buxhetor"</t>
  </si>
  <si>
    <t>Nga të ardhurat jashtë limitit</t>
  </si>
  <si>
    <t>Nga të ardhurat e veta</t>
  </si>
  <si>
    <t>05</t>
  </si>
  <si>
    <t>TVSH, Detyrim Doganor</t>
  </si>
  <si>
    <t>04</t>
  </si>
  <si>
    <t>Kosto lokale</t>
  </si>
  <si>
    <t>03</t>
  </si>
  <si>
    <t>Financim i huaj - Grant</t>
  </si>
  <si>
    <t>02</t>
  </si>
  <si>
    <t xml:space="preserve">ANEKSI 1.1 Raporti i Shpenzimeve të Ministrisë/Institucionit sipas kapitujve </t>
  </si>
  <si>
    <t>Emri                            Vikrita Çuto</t>
  </si>
  <si>
    <t>Vikrita Çuto</t>
  </si>
  <si>
    <t>Vikrita Cuto</t>
  </si>
  <si>
    <t>Periudha e Raportimit  12-2025</t>
  </si>
  <si>
    <t>Besjan Kadiu</t>
  </si>
  <si>
    <t>90611AA</t>
  </si>
  <si>
    <t>Monitorime te kryera ne sektorin e ujesjelles kanalizimeve</t>
  </si>
  <si>
    <t>18BQ369</t>
  </si>
  <si>
    <t>Ndertimi i Ujesjellesit ne fshatrat Pllane, Zejmen,Markatomaj,Spiten,Tresh,</t>
  </si>
  <si>
    <t>18BQ370</t>
  </si>
  <si>
    <t xml:space="preserve">Supervizion punimesh per objektin:Ndertimi i Ujesjellesit ne fshatrat Pllane, </t>
  </si>
  <si>
    <t>18BQ371</t>
  </si>
  <si>
    <t>Ujesjellesi Lazarat</t>
  </si>
  <si>
    <t>18BQ372</t>
  </si>
  <si>
    <t>Supervizion punimesh per objektin:Ujesjellesi Lazarat</t>
  </si>
  <si>
    <t>18BQ381</t>
  </si>
  <si>
    <t xml:space="preserve">Ndertimi i Ujesjellesit Rajonal per njesine administrative Golaj,Per fshtatrat </t>
  </si>
  <si>
    <t>18BQ382</t>
  </si>
  <si>
    <t xml:space="preserve">Supervizion punimesh per objektin:Ndertimi i Ujesjellesit Rajonal per njesine </t>
  </si>
  <si>
    <t>18BQ383</t>
  </si>
  <si>
    <t>Ndertimi i Ujesjellesit  Udenisht- Memelisht, Pogradec</t>
  </si>
  <si>
    <t>18BQ385</t>
  </si>
  <si>
    <t>Ndërtim i ujësjellësit për qytetin Rubik</t>
  </si>
  <si>
    <t>18BQ386</t>
  </si>
  <si>
    <t>Supervizion punimesh per objektin:Ndërtim ujësjellësi për qytetin Rubik</t>
  </si>
  <si>
    <t>18BQ387</t>
  </si>
  <si>
    <t>Ndertimi i linjes se furnizimit me uje te pijshem Gurra e Eperme -Luzni-</t>
  </si>
  <si>
    <t>18BQ388</t>
  </si>
  <si>
    <t xml:space="preserve">Supervizion punimesh per objektin:Ndertimi i linjes se furnizimit me uje te </t>
  </si>
  <si>
    <t>18BQ396</t>
  </si>
  <si>
    <t>Sistemimi i furnizimit me uje te zones turistike Hamallaj, faza e II,Sukth</t>
  </si>
  <si>
    <t>18BQ398</t>
  </si>
  <si>
    <t xml:space="preserve">Rrjeti i ujesjellsit nga Pompat ne Valias - rrethi Kamez O500. dhe degezimet </t>
  </si>
  <si>
    <t>18BQ449</t>
  </si>
  <si>
    <t>Rikonstruksion i rrjetit shperndares të qytetit Ballsh</t>
  </si>
  <si>
    <t>18BQ450</t>
  </si>
  <si>
    <t xml:space="preserve">Supervizion punimesh per objektin:"Rikonstruksion i rrjetit shperndares të </t>
  </si>
  <si>
    <t>18BQ455</t>
  </si>
  <si>
    <t>Rikonstrusksion i rrjetit  të ujesjëllsit të qytetit të  Libohovës</t>
  </si>
  <si>
    <t>18BQ457</t>
  </si>
  <si>
    <t xml:space="preserve">Rikonstruksion i rrjetit shperndares per furnizimin me uje ne qytetin Kavaje </t>
  </si>
  <si>
    <t>18BQ458</t>
  </si>
  <si>
    <t xml:space="preserve">Supervizion punimesh për objektin:"Rikonstruksion i rrjetit shperndares per </t>
  </si>
  <si>
    <t>18BQ459</t>
  </si>
  <si>
    <t xml:space="preserve">Rehabilitimi i puseve eksiztuese dhe ndertimi i ri i linjes se transmetimit dhe </t>
  </si>
  <si>
    <t>18BQ460</t>
  </si>
  <si>
    <t xml:space="preserve">Supervizion punimesh per objektin:"Rehabilitimi i puseve eksiztuese dhe </t>
  </si>
  <si>
    <t>18BQ471</t>
  </si>
  <si>
    <t xml:space="preserve">Rehabilitimi i linjes Kryesore se furnizimit me uje nga Rrotondo e Grabianit </t>
  </si>
  <si>
    <t>18BQ472</t>
  </si>
  <si>
    <t xml:space="preserve">Supervizion punimesh per objektin "Rehabilitimi i linjes Kryesore i linjes se </t>
  </si>
  <si>
    <t>18BQ475</t>
  </si>
  <si>
    <t xml:space="preserve">Rikonstruksion i ujesjellesit:Rruga Kongresi i Permetit,(NSHU),J.Dyli,Haxhire, </t>
  </si>
  <si>
    <t>18BQ476</t>
  </si>
  <si>
    <t xml:space="preserve">Supervizion punimesh :Rikonstruksion i ujesjellesit :Rruga Kongresi i </t>
  </si>
  <si>
    <t>18BQ478</t>
  </si>
  <si>
    <t xml:space="preserve">Supervizion punimesh për objektin: Rikonstruksione të rrjetit ekzistues të </t>
  </si>
  <si>
    <t>18BQ479</t>
  </si>
  <si>
    <t xml:space="preserve">Rikonstruksione të rrjetit ekzistues të qytetit të Durrësit zona 10 &amp; 13/1, </t>
  </si>
  <si>
    <t>18BQ515</t>
  </si>
  <si>
    <t xml:space="preserve">Sistemimi i kanalizimeve te ujrave te ndotura te zones turistike Hamallaj , </t>
  </si>
  <si>
    <t>18BQ517</t>
  </si>
  <si>
    <t>Sistemi  K.U.Z  dhe ITUN në zonën  turistike të Spillesë"</t>
  </si>
  <si>
    <t>18BQ518</t>
  </si>
  <si>
    <t xml:space="preserve">Supervizion punimesh per objektin: "Sistemi  K.U.Z  dhe ITUN në zonën  </t>
  </si>
  <si>
    <t>18BQ519</t>
  </si>
  <si>
    <t xml:space="preserve">Përfundimi i gjithë rrjetit të Kanalizimeve te Ujrerave të ndotura ne Njesine </t>
  </si>
  <si>
    <t>18BQ520</t>
  </si>
  <si>
    <t xml:space="preserve">Supervizion punimesh për objektin: "Përfundimi i gjithë rrjetit të </t>
  </si>
  <si>
    <t>18BQ523</t>
  </si>
  <si>
    <t>Ndërtim i kanazimeve të ujërave të zeza  të zeza të qytetit Peqin</t>
  </si>
  <si>
    <t>18BQ527</t>
  </si>
  <si>
    <t>Ndërtim KUZ ,rrjeti tercial (Lidhjet familjare) për UK Vlorë</t>
  </si>
  <si>
    <t>18BQ528</t>
  </si>
  <si>
    <t xml:space="preserve">Supervizion punimesh për objektin: "Ndërtim KUZ ,rrjeti tercial (Lidhjet </t>
  </si>
  <si>
    <t>18BQ603</t>
  </si>
  <si>
    <t>Përmirësimi I infrastruktures se ujrave te zeza ne zonën bregdetare Vlorë</t>
  </si>
  <si>
    <t>18BQ604</t>
  </si>
  <si>
    <t xml:space="preserve">Supervizion punimesh per objektin:"Përmirësimi i infrastruktures se ujrave te </t>
  </si>
  <si>
    <t>18BQ614</t>
  </si>
  <si>
    <t>Shtimi i sasisë së furnizimit me  ujë të qytetit të Krujës</t>
  </si>
  <si>
    <t>18BQ615</t>
  </si>
  <si>
    <t xml:space="preserve">Supervizion punimesh per objektin:" Shtimi i sasisë së furnizimit me  ujë të </t>
  </si>
  <si>
    <t>18BQ616</t>
  </si>
  <si>
    <t xml:space="preserve">Ujesjellesi -Zona e ujit te ftohte dhe lungomares Rrapi Uji I Ftohte - Shkolla e </t>
  </si>
  <si>
    <t>18BQ617</t>
  </si>
  <si>
    <t xml:space="preserve">Supervizion punimesh per objektin-Ujesjellesi -Zona e ujit te ftohte dhe </t>
  </si>
  <si>
    <t>18BQ635</t>
  </si>
  <si>
    <t xml:space="preserve">Permiresimi I furnizimit me uje per lagjen Kraste e Vogel, Harmes dhe </t>
  </si>
  <si>
    <t>18BQ636</t>
  </si>
  <si>
    <t xml:space="preserve">Supervizion punimesh per objektin:"Permiresimi I furnizimit me uje per </t>
  </si>
  <si>
    <t>18BQ649</t>
  </si>
  <si>
    <t>Impiant i Trajtimi i Ujërave të Ndotura dhe sistemi KUZ, Drimadhe, Dhërmi</t>
  </si>
  <si>
    <t>18BQ650</t>
  </si>
  <si>
    <t xml:space="preserve">Supervizion punimesh per objektin:Impiant Trajtimi i Ujërave të Ndotura dhe </t>
  </si>
  <si>
    <t>18BQ807</t>
  </si>
  <si>
    <t xml:space="preserve">Paisje për Impiantin e ujërave të zeza Kavajë dhe Ujësjellesi i fshatit Luz, </t>
  </si>
  <si>
    <t>18BQ808</t>
  </si>
  <si>
    <t xml:space="preserve">Supervizion punimesh për objektin: "Paisje për Impiantin e ujërave të zeza </t>
  </si>
  <si>
    <t>18BR701</t>
  </si>
  <si>
    <t xml:space="preserve">Orientimi i sherbimit te furnizimit me uje drejt performances dhe </t>
  </si>
  <si>
    <t>18CF903</t>
  </si>
  <si>
    <t>Ndertim i rrjetit te jashtem dhe te brendshem te qytetit Lac,faza II</t>
  </si>
  <si>
    <t>18CG001</t>
  </si>
  <si>
    <t xml:space="preserve">Linja kryesore  per furnizimin me uje dhe rrjeti shperndares I ujesjellesit per </t>
  </si>
  <si>
    <t>18CG002</t>
  </si>
  <si>
    <t xml:space="preserve">Supervizion punimesh per objektin:"Linja kryesore  per furnizimin me uje </t>
  </si>
  <si>
    <t>18CG003</t>
  </si>
  <si>
    <t xml:space="preserve">Linja Kryesore per furnizimin me ujë dhe rrjeti shperndares i ujesjellesit për  </t>
  </si>
  <si>
    <t>18CG201</t>
  </si>
  <si>
    <t xml:space="preserve">Sistemimi I menaxhimit te informacionit dhe nderlidhjen me nderrmarjet e </t>
  </si>
  <si>
    <t>19AA801</t>
  </si>
  <si>
    <t>Mbeshtetje buxhetore per rimbursim tvsh</t>
  </si>
  <si>
    <t>19AE003</t>
  </si>
  <si>
    <t xml:space="preserve">Ndertim Ujesjesllesi per fshatrat Stan Karbunare dhe Kashtebardhe, Bashkia </t>
  </si>
  <si>
    <t>19AE004</t>
  </si>
  <si>
    <t xml:space="preserve">Supervizion punimesh per objektin: Ndertim Ujesjellesi per fshatrat Stan </t>
  </si>
  <si>
    <t>19AE005</t>
  </si>
  <si>
    <t xml:space="preserve">Ndertim linje per transmetimin e rrjetit te jashtem te ujesjellesit Rajonal </t>
  </si>
  <si>
    <t>19AE006</t>
  </si>
  <si>
    <t xml:space="preserve">Supervizion punimesh per objektin: Ndertimi linje per transmetimin e rrjetit </t>
  </si>
  <si>
    <t>19AE007</t>
  </si>
  <si>
    <t xml:space="preserve">Tubacioni i dërgimit nga stacioni Virovë-Depo 2500 m3, rrjeti shperndares i </t>
  </si>
  <si>
    <t>19AE008</t>
  </si>
  <si>
    <t>Supervizion punimesh për objektin:"Tubacioni i dërgimit nga stacioni Virovë-</t>
  </si>
  <si>
    <t>19AE010</t>
  </si>
  <si>
    <t xml:space="preserve">Rikonstruksion magjistrali kryesor dhe rrjetit të brendshëm të ujësjellësit të </t>
  </si>
  <si>
    <t>19AE011</t>
  </si>
  <si>
    <t xml:space="preserve">Supervizion "Rikonstruksion magjistrali kryesor dhe rrjetit të brendshëm të </t>
  </si>
  <si>
    <t>19AE012</t>
  </si>
  <si>
    <t xml:space="preserve">Sigurimit dhe permiresimit te rrethimit te burimeve dhe depove te ujit per </t>
  </si>
  <si>
    <t>19AE013</t>
  </si>
  <si>
    <t xml:space="preserve">Supervizion punimesh për objektin:Sigurimit dhe permiresimit te rrethimit te </t>
  </si>
  <si>
    <t>19AE014</t>
  </si>
  <si>
    <t xml:space="preserve">Ndertimi ujesjellesit te fshatrave Drenove, Belishove, Belistan dhe Visoke, </t>
  </si>
  <si>
    <t>19AE015</t>
  </si>
  <si>
    <t xml:space="preserve">Supervizion punimesh për objektin:Ndërtimi ujësjellësit të fshatrave </t>
  </si>
  <si>
    <t>19AE016</t>
  </si>
  <si>
    <t>Përmirësimi I furnizimit me ujë të pijshëm të Njesise Administrative Kurjan.</t>
  </si>
  <si>
    <t>19AE017</t>
  </si>
  <si>
    <t xml:space="preserve">Supervizion punimesh për objektin:Përmirësimi I furnizimit me ujë të pijshëm </t>
  </si>
  <si>
    <t>19AE018</t>
  </si>
  <si>
    <t>Rikonstruksion I ujësjellësit fshati Kafaraj ,Çerven, Ade,Bashkia Fier</t>
  </si>
  <si>
    <t>19AE019</t>
  </si>
  <si>
    <t>Supervizion punimesh për objektin:Rikonstruksion ujësjellësi fshati Kafaraj ,</t>
  </si>
  <si>
    <t>19AE020</t>
  </si>
  <si>
    <t>Ndërtim KUZ ne lagjen Afrim, Bashkia Fier</t>
  </si>
  <si>
    <t>19AE021</t>
  </si>
  <si>
    <t xml:space="preserve">Supervizion punimesh për objektin:Ndërtim KUZ ne lagjen Afrim, Bashkia </t>
  </si>
  <si>
    <t>19AE022</t>
  </si>
  <si>
    <t xml:space="preserve">Supervizion punimesh për objektin:Furnizimi me ujë i fshatrave Goricaj, </t>
  </si>
  <si>
    <t>19AE023</t>
  </si>
  <si>
    <t xml:space="preserve">Furnizimi me ujë i fshatrave Goricaj, Sopez, Senesa, Ferras, Mërtish, </t>
  </si>
  <si>
    <t>19AE024</t>
  </si>
  <si>
    <t xml:space="preserve">Ndërtim ujësjellësi I fshatrave të Njesise Administrative Aranitas, Bashkia </t>
  </si>
  <si>
    <t>19AE025</t>
  </si>
  <si>
    <t xml:space="preserve">Supervizion punimesh për objektin:Ndërtim ujësjellësi I fshatrave të Njesise </t>
  </si>
  <si>
    <t>19AE026</t>
  </si>
  <si>
    <t xml:space="preserve">Stacionin e ri te pompave ne Gajde,dublim pusi, depo e re dhe plotesimin e </t>
  </si>
  <si>
    <t>19AE027</t>
  </si>
  <si>
    <t>Supervizion punimesh për objektin:Stacionin e ri te pompave ne Gajde,</t>
  </si>
  <si>
    <t>19AE028</t>
  </si>
  <si>
    <t xml:space="preserve">Ndërtim KUZ në bllokun e banimit  që përfshin Lagjen Grizë Velaj Grizë </t>
  </si>
  <si>
    <t>19AE029</t>
  </si>
  <si>
    <t xml:space="preserve">Supervizion punimesh për objektin:Ndërtim KUZ në bllokun e banimit  që </t>
  </si>
  <si>
    <t>19AE030</t>
  </si>
  <si>
    <t>Ndertim rrjet ujesjellesi per zonen DMA 10, Bashkia Fier</t>
  </si>
  <si>
    <t>19AE031</t>
  </si>
  <si>
    <t xml:space="preserve">Supervizion punimesh për objektin: Ndertim rrjet ujesjellesi per zonen DMA </t>
  </si>
  <si>
    <t>19AE107</t>
  </si>
  <si>
    <t xml:space="preserve">Ndertim ujesjellesash per njesine administrative Ballaban,Suke dhe Dishnice </t>
  </si>
  <si>
    <t>19AE108</t>
  </si>
  <si>
    <t xml:space="preserve">Supervizion punimesh per objektin: Ndertim ujesjellesash per njesine </t>
  </si>
  <si>
    <t>19AE109</t>
  </si>
  <si>
    <t xml:space="preserve">Ndërtim I rrjetit të transmetimit nga stacioni I pompave Bambull për depo uji </t>
  </si>
  <si>
    <t>19AE112</t>
  </si>
  <si>
    <t xml:space="preserve">Supervizion "Furnizim dhe vendosje matësash  uji në pallatet me kollonë të </t>
  </si>
  <si>
    <t>19AE113</t>
  </si>
  <si>
    <t xml:space="preserve">Vendosje  matësash në pallate me kollonë të brendshme në qytetin e </t>
  </si>
  <si>
    <t>19AE114</t>
  </si>
  <si>
    <t xml:space="preserve">Supervizion "Vendosje  matësash në pallate me kollonë të brendshme në </t>
  </si>
  <si>
    <t>19AE118</t>
  </si>
  <si>
    <t>Rikonstruksion I rrjetit të ujësjellësit për fshatrat Gjinkar dhe Petran</t>
  </si>
  <si>
    <t>19AE119</t>
  </si>
  <si>
    <t xml:space="preserve">Supervizion punimesh për objektin: Rikonstruksion I rrjetit të ujësjellësit për </t>
  </si>
  <si>
    <t>19AE120</t>
  </si>
  <si>
    <t xml:space="preserve">Ndërtimi i linjës së jashtëme të furnizimit me ujë me vetërrjedhje për </t>
  </si>
  <si>
    <t>19AE121</t>
  </si>
  <si>
    <t xml:space="preserve">Supervizion punimesh për objektin:Ndërtimi I linjës së jashtëme të furnizimit </t>
  </si>
  <si>
    <t>19AE122</t>
  </si>
  <si>
    <t xml:space="preserve">Ndërtimi I ujësjellësave të fshatrave Fushë Bardhe dhe Zhulat,Bashkia </t>
  </si>
  <si>
    <t>19AE123</t>
  </si>
  <si>
    <t xml:space="preserve">Supervizion punimesh për objektin:Ndërtimi I ujësjellësave të fshatrave </t>
  </si>
  <si>
    <t>19AE124</t>
  </si>
  <si>
    <t>Furnizim me uje I fshatrave Picar dhe Kolonje, Bashkia Gjirokaster</t>
  </si>
  <si>
    <t>19AE125</t>
  </si>
  <si>
    <t xml:space="preserve">Supervizion punimesh për objektin:Furnizim me uje I fshatrave Picar dhe </t>
  </si>
  <si>
    <t>19AE303</t>
  </si>
  <si>
    <t xml:space="preserve">Furnizimi me uje i zonave turistike Drimadhes,Dhermi dhe permiresimi i </t>
  </si>
  <si>
    <t>19AE304</t>
  </si>
  <si>
    <t xml:space="preserve">Supervizion punimesh per objektin: Furnizimi me uje i zonave turistike </t>
  </si>
  <si>
    <t>19AE305</t>
  </si>
  <si>
    <t>Ndertimi i ujesjellesit ne rrugen transballkanike Vlore,Bashkia  Vlore</t>
  </si>
  <si>
    <t>19AE306</t>
  </si>
  <si>
    <t xml:space="preserve">Supervizion punimesh per objektin:Ndertimi i ujesjellesit ne rrugen </t>
  </si>
  <si>
    <t>19AE310</t>
  </si>
  <si>
    <t>Supervizion punimesh për objektin: Ujësjellësi i fshatit Tërbaç, Himarë</t>
  </si>
  <si>
    <t>19AE313</t>
  </si>
  <si>
    <t xml:space="preserve">Ndërtim i sistemit të KUZ, rrjet sekondar dhe terciar, Ksamil, Sh.A., Ujësjellës </t>
  </si>
  <si>
    <t>19AE314</t>
  </si>
  <si>
    <t xml:space="preserve">Supervizion punimesh për objektin: Ndërtim i sistemit të KUZ, rrjet sekondar </t>
  </si>
  <si>
    <t>19AE315</t>
  </si>
  <si>
    <t xml:space="preserve">Furnizimi me ujë i zonës Baba Rrexhepi dhe lugu i Dardhës, Faza e II- (Loti </t>
  </si>
  <si>
    <t>19AE316</t>
  </si>
  <si>
    <t xml:space="preserve">Supervizion punimesh për objektin: Furnizimi me ujë i zonës Baba Rrexhepi </t>
  </si>
  <si>
    <t>19AE318</t>
  </si>
  <si>
    <t>Supervizion punimesh per objektin: Ndertimi i ujesjellesit Vranisht</t>
  </si>
  <si>
    <t>19AE321</t>
  </si>
  <si>
    <t>Rikonstruksion I stacionit te pompave dhe lidhjet e abonenteve ne Ksamil</t>
  </si>
  <si>
    <t>19AE322</t>
  </si>
  <si>
    <t xml:space="preserve">Supervizion "Rikonstruksion I stacionit te pompave dhe lidhjet e abonenteve </t>
  </si>
  <si>
    <t>19AE323</t>
  </si>
  <si>
    <t xml:space="preserve">Furnizimi me uje te zonave bregdetare, zonat e investimit strategjik; </t>
  </si>
  <si>
    <t>19AE324</t>
  </si>
  <si>
    <t xml:space="preserve">Supervizion punimesh per objektin "Furnizimi me uje te zonave bregdetare, </t>
  </si>
  <si>
    <t>19AE325</t>
  </si>
  <si>
    <t xml:space="preserve">Ujesjellesi rajonal i Finiqit, Burimet e Merkos, rrjeti shperndares per fshatrat </t>
  </si>
  <si>
    <t>19AE326</t>
  </si>
  <si>
    <t xml:space="preserve">Supervizion ''Ujesjellesi rajonal i Finiqit, Burimet e Merkos, rrjeti shperndares </t>
  </si>
  <si>
    <t>19AE328</t>
  </si>
  <si>
    <t>Studim Projektim '' Rehabilitimi i Rrjetit te ujesjellesit te qytetit te Vlores''</t>
  </si>
  <si>
    <t>19AE329</t>
  </si>
  <si>
    <t xml:space="preserve">Ndërtim i ujësjellësit Çukë-Bërdënesh, Bashkia Sarandëktim '' Rehabilitimi i </t>
  </si>
  <si>
    <t>19AE330</t>
  </si>
  <si>
    <t>Supervizion"Ndërtim I ujësjellësit Çukë-Bërdënesh, Bashkia Sarande"</t>
  </si>
  <si>
    <t>19AE331</t>
  </si>
  <si>
    <t xml:space="preserve">Zgjerimi I rrjetit të kanalizimeve dhe rehabililitimi I stacioneve të pompimit </t>
  </si>
  <si>
    <t>19AE332</t>
  </si>
  <si>
    <t xml:space="preserve">Supervizion punimesh për objektin:Zgjerimi I rrjetit të kanalizimeve dhe </t>
  </si>
  <si>
    <t>19AE333</t>
  </si>
  <si>
    <t>Rikonstruksioni i rrjetit te ujesjellesit te fshatit Çiflik dhe ndertim pusi.</t>
  </si>
  <si>
    <t>19AE334</t>
  </si>
  <si>
    <t xml:space="preserve">Supervizion punimesh për objektin:Rikonstruksioni i rrjetit te ujesjellesit te </t>
  </si>
  <si>
    <t>19AE335</t>
  </si>
  <si>
    <t xml:space="preserve">Furnizimi me uje te zonave bregdetare, zonat e investimit strategjik, </t>
  </si>
  <si>
    <t>19AE336</t>
  </si>
  <si>
    <t xml:space="preserve">Supervizion punimesh për objektin: "Furnizimi me uje te zonave bregdetare, </t>
  </si>
  <si>
    <t>19AE337</t>
  </si>
  <si>
    <t>Sistemimi I furnizimit me Ujë të Aeroportit të Vlorës</t>
  </si>
  <si>
    <t>19AE338</t>
  </si>
  <si>
    <t xml:space="preserve">Supervizion punimesh për objektin:Sistemimi I furnizimit me Ujë të </t>
  </si>
  <si>
    <t>19AE339</t>
  </si>
  <si>
    <t xml:space="preserve">Ndertim i Rrjetit të Kanalizimeve nga Lungomare deri në hyrje të Radhimës, </t>
  </si>
  <si>
    <t>19AE340</t>
  </si>
  <si>
    <t xml:space="preserve">Supervizion punimesh për objektin:Ndertim i Rrjetit të Kanalizimeve nga </t>
  </si>
  <si>
    <t>19AE341</t>
  </si>
  <si>
    <t>Rrjeti shpërndares plotesues  i ujesjellësit të qytetit Delvinë</t>
  </si>
  <si>
    <t>19AE342</t>
  </si>
  <si>
    <t xml:space="preserve">Supervizion punimesh për objektin:Rrjeti shpërndares plotesues  i ujesjellësit </t>
  </si>
  <si>
    <t>19AE343</t>
  </si>
  <si>
    <t>19AE344</t>
  </si>
  <si>
    <t xml:space="preserve">Supervizion punimesh për objektin:Furnizimi me uje te zonave bregdetare, </t>
  </si>
  <si>
    <t>19AE345</t>
  </si>
  <si>
    <t xml:space="preserve">Ndërtim I rrjeti KUN në lagjen Baba Rexhepi,Rruga Idriz Alidhima, Lidhja e </t>
  </si>
  <si>
    <t>19AE346</t>
  </si>
  <si>
    <t xml:space="preserve">Supervizion: Ndërtim I rrjeti KUN në lagjen Baba Rexhepi,Rruga Idriz </t>
  </si>
  <si>
    <t>19AF203</t>
  </si>
  <si>
    <t xml:space="preserve">Ndertim Rrjeti shperndares i fshatrave Gjorice si dhe ndertim depo Uji-faza e </t>
  </si>
  <si>
    <t>19AF204</t>
  </si>
  <si>
    <t xml:space="preserve">Supervizion punimesh per objektin: Ndertim Rrjeti shperndares i fshatrave </t>
  </si>
  <si>
    <t>19AF206</t>
  </si>
  <si>
    <t xml:space="preserve">Ndertim ujesjellesi per furnizimin me uje te qytetit Burrel te fshatrave te </t>
  </si>
  <si>
    <t>19AF207</t>
  </si>
  <si>
    <t xml:space="preserve">Supervizion punimesh per objektin:Ndertim ujesjellesi per furnizimin me uje </t>
  </si>
  <si>
    <t>19AF212</t>
  </si>
  <si>
    <t xml:space="preserve">Ndertimi i rrjetit te furnizimit dhe rrjetit shperndares te ujesjellesit, Lagja </t>
  </si>
  <si>
    <t>19AF213</t>
  </si>
  <si>
    <t xml:space="preserve">Supervizion punimesh per objektin: Ndertimi i rrjetit te furnizimit dhe rrjetit </t>
  </si>
  <si>
    <t>19AF214</t>
  </si>
  <si>
    <t xml:space="preserve">Ndërtim linje furnizimi për Batër Jugore Depo dhe rikonstruksion i ujësjellësit </t>
  </si>
  <si>
    <t>19AF215</t>
  </si>
  <si>
    <t xml:space="preserve">Supervizion punimesh për objektin: Ndërtim linje furnizimi për Batër Jugore </t>
  </si>
  <si>
    <t>19AF216</t>
  </si>
  <si>
    <t xml:space="preserve">Ndërtimi i rrjetit shpërndarës të qytetit të Burrelit (Faza I+Faza II), Bashkia </t>
  </si>
  <si>
    <t>19AF217</t>
  </si>
  <si>
    <t xml:space="preserve">Supervizion punimesh për objektin: Ndërtimi i rrjetit shpërndarës të qytetit </t>
  </si>
  <si>
    <t>19AF218</t>
  </si>
  <si>
    <t xml:space="preserve">Ndërtim ujësjellësi për funzimin me ujë te qytetit Burrel dhe të fshatrave të </t>
  </si>
  <si>
    <t>19AF219</t>
  </si>
  <si>
    <t xml:space="preserve">Supervizion punimesh për objektin: Ndërtim ujësjellësi për funzimin me ujë </t>
  </si>
  <si>
    <t>19AF220</t>
  </si>
  <si>
    <t xml:space="preserve">Ndërtim ujësjellësi për furizimin me ujë të fshatrave të Njësisë </t>
  </si>
  <si>
    <t>19AF221</t>
  </si>
  <si>
    <t xml:space="preserve">Supervizion "Ndërtim ujësjellësi për furizimin me ujë të fshatrave të Njësisë </t>
  </si>
  <si>
    <t>19AF222</t>
  </si>
  <si>
    <t xml:space="preserve">Ndërtim rrjeti kryesor furnizimi me uje I fshatrave të Njësisë Administrative </t>
  </si>
  <si>
    <t>19AF223</t>
  </si>
  <si>
    <t xml:space="preserve">Supervizion "Ndërtim rrjeti kryesor furnizimi me uje I fshatrave të Njësisë </t>
  </si>
  <si>
    <t>19AF224</t>
  </si>
  <si>
    <t xml:space="preserve">Sistemi I kanaleve te ujerave te zeza KUZ dhe Ujerave te bardha KUB, ne </t>
  </si>
  <si>
    <t>19AF225</t>
  </si>
  <si>
    <t xml:space="preserve">Supervizion "Sistemi i kanaleve te ujerave te zeza KUZ dhe Ujerave te </t>
  </si>
  <si>
    <t>19AF226</t>
  </si>
  <si>
    <t xml:space="preserve">Ndërtim ujësjellësi Rajonal nga burimet e Përroit të Lopës dhe Gurrave të </t>
  </si>
  <si>
    <t>19AF227</t>
  </si>
  <si>
    <t xml:space="preserve">Supervizion Punimesh per objektin:Ndërtim ujësjellësi Rajonal nga burimet e </t>
  </si>
  <si>
    <t>19AF230</t>
  </si>
  <si>
    <t>Ndërtimi i linjës së dërgimit Depo Lis, Burrel</t>
  </si>
  <si>
    <t>19AF231</t>
  </si>
  <si>
    <t xml:space="preserve">Supervizion Punimesh per objektin "Ndërtimi I linjës së dërgimit Depo Lis, </t>
  </si>
  <si>
    <t>19AF232</t>
  </si>
  <si>
    <t xml:space="preserve">Ndërtim sistem kanalizimesh dhe Impiant Trajtimi të Ujrave të Ndotura në </t>
  </si>
  <si>
    <t>19AF233</t>
  </si>
  <si>
    <t xml:space="preserve">Supervizion Punimesh per objektin:Ndërtim sistem kanalizimesh dhe Impiant </t>
  </si>
  <si>
    <t>19AF234</t>
  </si>
  <si>
    <t xml:space="preserve">Ndertim I linjes kryesore te ujesjellesit dhe rrjetit shperndares per fshatrat e </t>
  </si>
  <si>
    <t>19AF235</t>
  </si>
  <si>
    <t xml:space="preserve">Supervizion punimesh per objektin "Ndertim I linjes kryesore te ujesjellesit </t>
  </si>
  <si>
    <t>19AF236</t>
  </si>
  <si>
    <t xml:space="preserve">Ndërtim KUZ , fshatrat Gjoricë e Sipërme dhe Gjoricë e Poshtëme, Nj.A. </t>
  </si>
  <si>
    <t>19AF237</t>
  </si>
  <si>
    <t xml:space="preserve">Rrejti i kanalizimeve ne zonat periferike te qytetit Burrel dhe largimi i ujrave </t>
  </si>
  <si>
    <t>19AF238</t>
  </si>
  <si>
    <t xml:space="preserve">Supervizion "Rrejti i kanalizimeve ne zonat periferike te qytetit Burrel dhe </t>
  </si>
  <si>
    <t>19AF240</t>
  </si>
  <si>
    <t xml:space="preserve">Studim projektim "Ndertim rrjeti kryesor furnizimi me uje i fshatrave te </t>
  </si>
  <si>
    <t>19AF241</t>
  </si>
  <si>
    <t xml:space="preserve">Supervizion "Ndërtim KUZ , fshatrat Gjoricë e Sipërme dhe Gjoricë e </t>
  </si>
  <si>
    <t>19AF242</t>
  </si>
  <si>
    <t>Ndërtimi i linjës së dërgimit Depo Lis, Burrel, Faza II</t>
  </si>
  <si>
    <t>19AF243</t>
  </si>
  <si>
    <t xml:space="preserve">Supervizion punimesh për objektin:Ndërtimi i linjës së dërgimit Depo Lis, </t>
  </si>
  <si>
    <t>19AF244</t>
  </si>
  <si>
    <t>Furnizimi me uje I Fshatit Rreth Kale, Njesia Administrative Muhur</t>
  </si>
  <si>
    <t>19AF245</t>
  </si>
  <si>
    <t xml:space="preserve">Supervizion punimesh për objektin:Furnizimi me uje I Fshatit Rreth Kale, </t>
  </si>
  <si>
    <t>19AF246</t>
  </si>
  <si>
    <t>Furnizimi me uje I Fshatit Vakuf, Njesia Administrative Kastriot</t>
  </si>
  <si>
    <t>19AF247</t>
  </si>
  <si>
    <t xml:space="preserve">Supervizion punimesh për objektin:Furnizimi me uje I Fshatit Vakuf, Njesia </t>
  </si>
  <si>
    <t>19AF248</t>
  </si>
  <si>
    <t xml:space="preserve">Ndërtimi Rrjeti shperndarës  në fshatrat Cerenic I sipërm dhe Cerenic I </t>
  </si>
  <si>
    <t>19AF249</t>
  </si>
  <si>
    <t xml:space="preserve">Supervizion punimesh për objektin:Ndërtimi Rrjeti shperndarës  në fshatrat </t>
  </si>
  <si>
    <t>19AF250</t>
  </si>
  <si>
    <t>19AF251</t>
  </si>
  <si>
    <t xml:space="preserve">Supervizion punimesh për objektin:Ndërtim ujësjellësi Rajonal nga burimet e </t>
  </si>
  <si>
    <t>19AF252</t>
  </si>
  <si>
    <t xml:space="preserve">Ndertim rrjeti kryesor furnizimi me uje i fshatrave te njesise administrative </t>
  </si>
  <si>
    <t>19AF253</t>
  </si>
  <si>
    <t xml:space="preserve">Supervizion per objektin :"Ndertim rrjeti kryesor furnizimi me uje i fshatrave </t>
  </si>
  <si>
    <t>19AF254</t>
  </si>
  <si>
    <t>Ndërtimi I ujësjellësit Cerruj, Bashkia Diber</t>
  </si>
  <si>
    <t>19AF255</t>
  </si>
  <si>
    <t xml:space="preserve">Supervizion punimesh për objektin:Ndërtimi I ujësjellësit Cerruj, Bashkia </t>
  </si>
  <si>
    <t>19AF803</t>
  </si>
  <si>
    <t xml:space="preserve">Ndertim ujesjellesi per fshatrat Gjocaj,Celhakaj dhe Hashmataj,Bashkia </t>
  </si>
  <si>
    <t>19AF804</t>
  </si>
  <si>
    <t>Supervizion punimesh per objektin: Ndertim ujesjellesi per fshatrat Gjocaj,</t>
  </si>
  <si>
    <t>19AF807</t>
  </si>
  <si>
    <t>Ndërtim rrjeti i Ujësjellesit te fshatit Bicaj dhe Caushaj</t>
  </si>
  <si>
    <t>19AF808</t>
  </si>
  <si>
    <t xml:space="preserve">Supervizion punimesh për objektin: Ndërtim rrjeti i Ujësjellesit te fshatit Bicaj </t>
  </si>
  <si>
    <t>19AF809</t>
  </si>
  <si>
    <t>Rikonstruksion sektori i depove Peqin</t>
  </si>
  <si>
    <t>19AF810</t>
  </si>
  <si>
    <t>Supervizion punimesh për objektin: Rikonstruksion sektori i depove Peqin</t>
  </si>
  <si>
    <t>19AF812</t>
  </si>
  <si>
    <t>Furnizimi me uje per zonat bregdetare: Plazhi i Gjeneralit -Bardhor -Karpen -</t>
  </si>
  <si>
    <t>19AF813</t>
  </si>
  <si>
    <t xml:space="preserve">Supervizion punimesh për objektin: Furnizimi me uje per zonat bregdetare: </t>
  </si>
  <si>
    <t>19AF814</t>
  </si>
  <si>
    <t xml:space="preserve">Furnizimi me ujë për zonat bregdetare të bashkise divjake dhe njësisë </t>
  </si>
  <si>
    <t>19AF815</t>
  </si>
  <si>
    <t xml:space="preserve">Supervizion punimesh për objektin: Furnizimi me ujë për zonat bregdetare të </t>
  </si>
  <si>
    <t>19AF816</t>
  </si>
  <si>
    <t>Ndërtimi i rrjetit të Ujësjellësit në Zonën Fushë Kamëz, Bashkia Kamëz</t>
  </si>
  <si>
    <t>19AF817</t>
  </si>
  <si>
    <t xml:space="preserve">Supervizion punimesh per objektin: Ndërtimi i rrjetit të Ujësjellësit në Zonën </t>
  </si>
  <si>
    <t>19AF818</t>
  </si>
  <si>
    <t>Ndërtimi i rrjetit KUZ dhe furnizimi me uje i zonës Valiasi i Ri, Bashkia Kamëz</t>
  </si>
  <si>
    <t>19AF819</t>
  </si>
  <si>
    <t xml:space="preserve">Supervizion punimesh për objektin: Ndërtimi i rrjetit KUZ dhe furnizimi me </t>
  </si>
  <si>
    <t>19AF820</t>
  </si>
  <si>
    <t xml:space="preserve">Ndërtim linje e re në tubacionin d=700mm te Bovillës së vjetër,L=6.0 km( </t>
  </si>
  <si>
    <t>19AF821</t>
  </si>
  <si>
    <t xml:space="preserve">Supervizion punimesh për objektin: Ndërtim linje e re në tubacionin </t>
  </si>
  <si>
    <t>19AF823</t>
  </si>
  <si>
    <t xml:space="preserve">Shtesa e Impiantit të përpunimit të ujit të pijshëm, Boville 1800l/s faza e II </t>
  </si>
  <si>
    <t>19AF824</t>
  </si>
  <si>
    <t xml:space="preserve">Supervizion punimesh për objektin: Shtesa e Impiantit të përpunimit të ujit </t>
  </si>
  <si>
    <t>19AF825</t>
  </si>
  <si>
    <t xml:space="preserve">Supervizion punimesh për objektin: Ndërtim tubacion transmetimi Basen </t>
  </si>
  <si>
    <t>19AF826</t>
  </si>
  <si>
    <t xml:space="preserve">Ndërtim tubacion transmetimi Basen presioni -Tunel-Partitar-Depo Daias¿, </t>
  </si>
  <si>
    <t>19AF828</t>
  </si>
  <si>
    <t xml:space="preserve">Supervizion punimesh per objektin: Ndertimi i ujesjellesit te fshatit Polis  </t>
  </si>
  <si>
    <t>19AF831</t>
  </si>
  <si>
    <t xml:space="preserve">Rikonstruksion dhe ndertim I rrjetit te Kanalizimeve te zonave informale, </t>
  </si>
  <si>
    <t>19AF832</t>
  </si>
  <si>
    <t xml:space="preserve">Supervizion "Rikonstruksion dhe ndertim I rrjetit te Kanalizimeve te zonave </t>
  </si>
  <si>
    <t>19AF833</t>
  </si>
  <si>
    <t>Studim Projektim '' Rehabilitimi i ujesjellesit te qytetit te Elbasanit''</t>
  </si>
  <si>
    <t>19AF834</t>
  </si>
  <si>
    <t>Ndërtim i rrjetit të KUZ , qyteti Prrenjas</t>
  </si>
  <si>
    <t>19AF835</t>
  </si>
  <si>
    <t>Supervizion punimesh për objektin: Ndërtim i rrjetit të KUZ , qyteti Prrenjas</t>
  </si>
  <si>
    <t>19AF836</t>
  </si>
  <si>
    <t xml:space="preserve">Ndërtim ujësjellësi I fshatrave Klos, Selvijas, Qyrkan, Lumas dhe Floq,(NJ.A. </t>
  </si>
  <si>
    <t>19AF837</t>
  </si>
  <si>
    <t xml:space="preserve">Supervizion punimesh për objektin:Ndërtim ujësjellësi I fshatrave Klos, </t>
  </si>
  <si>
    <t>19AF838</t>
  </si>
  <si>
    <t xml:space="preserve">Rikonstruksion I plotë I ujësjellësave të fshatrave Kotorr dhe Stror, si dhe </t>
  </si>
  <si>
    <t>19AF839</t>
  </si>
  <si>
    <t xml:space="preserve">Supervizion punimesh për objektin:Rikonstruksion I plotë I ujësjellësave të </t>
  </si>
  <si>
    <t>19AF840</t>
  </si>
  <si>
    <t xml:space="preserve">Rikonstruksioni i Ujesjellesit te fshatrave trash, Karthnek, Nj. Adm. Sheze, </t>
  </si>
  <si>
    <t>19AF841</t>
  </si>
  <si>
    <t xml:space="preserve">Supervizion punimesh për objektin:Rikonstruksioni i Ujesjellesit te fshatrave </t>
  </si>
  <si>
    <t>19AF842</t>
  </si>
  <si>
    <t xml:space="preserve">Ujësjellësi I fshatrave Polis-Sheh,Polis-Qëndër,Polis-Gurshpat, Bashkia </t>
  </si>
  <si>
    <t>19AF843</t>
  </si>
  <si>
    <t>Supervizion punimesh për objektin Ujësjellësi I fshatrave Polis-Sheh,Polis-</t>
  </si>
  <si>
    <t>19AF844</t>
  </si>
  <si>
    <t>Blerje Elektropompa dhe panele per SHR UK Elbasan</t>
  </si>
  <si>
    <t>19AF902</t>
  </si>
  <si>
    <t xml:space="preserve">Supervizion punimesh per objektin:Ndertim ujesjellesi per qytetin Ersekë </t>
  </si>
  <si>
    <t>19AF903</t>
  </si>
  <si>
    <t>Ndertimi i ujesjellesit Macurisht-Plase,Bashkia Maliq</t>
  </si>
  <si>
    <t>19AF904</t>
  </si>
  <si>
    <t>Supervizion punimesh per objektin: Ndertimi i ujesjellesit Macurisht-Plase,</t>
  </si>
  <si>
    <t>19AF913</t>
  </si>
  <si>
    <t>Ndërtimi i rrjetit të ujësjellësit në fshatrat e thellë të Kolonjës(Taç Qendër,</t>
  </si>
  <si>
    <t>19AF914</t>
  </si>
  <si>
    <t>19AF915</t>
  </si>
  <si>
    <t>Furnizimit me ujë për Bashkine Pustec</t>
  </si>
  <si>
    <t>19AF916</t>
  </si>
  <si>
    <t>Supervizion punimesh për objektin: Furnizim me ujë për Bashkine Pustec</t>
  </si>
  <si>
    <t>19AF917</t>
  </si>
  <si>
    <t>Ndertim i ujesjellesit rajonal Cerrave &amp; Dardhas-Burimet e Gurrasit</t>
  </si>
  <si>
    <t>19AF918</t>
  </si>
  <si>
    <t xml:space="preserve">Supervizion punimesh për objektin: Ndertim i ujesjellesit rajonal Cerrave &amp; </t>
  </si>
  <si>
    <t>19AF919</t>
  </si>
  <si>
    <t>Ujësjellësi i Mokrës Faza e II-të</t>
  </si>
  <si>
    <t>19AF920</t>
  </si>
  <si>
    <t>Supervizion punimesh për objektin: Ujësjellësi i Mokrës Faza e II-të</t>
  </si>
  <si>
    <t>19AF922</t>
  </si>
  <si>
    <t xml:space="preserve">Supervizion punimesh per objektin: Investime në ujësjellsa në zonat rurale </t>
  </si>
  <si>
    <t>19AF923</t>
  </si>
  <si>
    <t xml:space="preserve">Studim projektim "Ndertimi i sistemit te kanalizimeve te Njesise </t>
  </si>
  <si>
    <t>19AF924</t>
  </si>
  <si>
    <t>19AF925</t>
  </si>
  <si>
    <t xml:space="preserve">Rikonstruksioni I skemës së furnizimit me uje për fshatin Podgorie, Bashkia </t>
  </si>
  <si>
    <t>19AF926</t>
  </si>
  <si>
    <t xml:space="preserve">Supervizion punimesh për objektin:Rikonstruksioni I skemës së furnizimit me </t>
  </si>
  <si>
    <t>19AF927</t>
  </si>
  <si>
    <t xml:space="preserve">Rikonstruksioni I skemave të furnizimit me ujë për fshatrat Kuc  I Zi - </t>
  </si>
  <si>
    <t>19AF928</t>
  </si>
  <si>
    <t xml:space="preserve">Supervizion punimesh për objektin: Rikonstruksioni I skemave të furnizimit </t>
  </si>
  <si>
    <t>19AF929</t>
  </si>
  <si>
    <t>Ndërtim ujësjellësi për fshatin Poloskë dhe Kuç, Bashkia Devoll</t>
  </si>
  <si>
    <t>19AF930</t>
  </si>
  <si>
    <t xml:space="preserve">Supervizion punimesh për objektin:Ndërtim ujësjellësi për fshatin Poloskë </t>
  </si>
  <si>
    <t>19AF931</t>
  </si>
  <si>
    <t>Ndërtim ujësjellësi rajonal Trebinje burimet e Kozices,Bashkia Pogradec</t>
  </si>
  <si>
    <t>19AF932</t>
  </si>
  <si>
    <t xml:space="preserve">Supervizion punimesh për objektin:Ndërtim ujësjellësi rajonal Trebinje </t>
  </si>
  <si>
    <t>19AF933</t>
  </si>
  <si>
    <t>Ndertimi I sistemit te kanalizimeve te Njesise administartive Udenishte,</t>
  </si>
  <si>
    <t>19AF934</t>
  </si>
  <si>
    <t xml:space="preserve">Supervizion punimesh për objektin:Ndertimi I sistemit te kanalizimeve te </t>
  </si>
  <si>
    <t>19AG001</t>
  </si>
  <si>
    <t>Furnizimi me Uje i zones  Mjede dhe Shelqet  ,Bashkia Vau i Dejes</t>
  </si>
  <si>
    <t>19AG002</t>
  </si>
  <si>
    <t xml:space="preserve">Supervizion punimesh per objektin:Furnizimi me Uje i zones  Mjede dhe </t>
  </si>
  <si>
    <t>19AG003</t>
  </si>
  <si>
    <t>Ndertim i ujesjellesit Bajze,Bashkia Malesi e Madhe</t>
  </si>
  <si>
    <t>19AG004</t>
  </si>
  <si>
    <t xml:space="preserve">Supervizion punimesh per objektin:Ndertim i ujesjellesit Bajze,Bashkia </t>
  </si>
  <si>
    <t>19AG005</t>
  </si>
  <si>
    <t>Ndërtimi i Ujësjellësit Muriqan, Bashkia Shkodër,(bashkë financim)</t>
  </si>
  <si>
    <t>19AG006</t>
  </si>
  <si>
    <t xml:space="preserve">Supervizion punimesh për objektin: Ndërtimi i Ujësjellësit Muriqan, Bashkia </t>
  </si>
  <si>
    <t>19AG007</t>
  </si>
  <si>
    <t>Ujësjellësi i fshatit Gjegjan,Bashkia Pukë</t>
  </si>
  <si>
    <t>19AG008</t>
  </si>
  <si>
    <t>Supervizion punimesh per objektin: Ujësjellësi i fshatit Gjegjan, bashkia Pukë</t>
  </si>
  <si>
    <t>19AG011</t>
  </si>
  <si>
    <t>Rikonstruksion i vepres se marrjes dhe linjes se dergimit te fshatit Postribe</t>
  </si>
  <si>
    <t>19AG012</t>
  </si>
  <si>
    <t xml:space="preserve">Supervizion punimesh për objektin:" Rikonstruksion I vepres se marrjes dhe </t>
  </si>
  <si>
    <t>19AG013</t>
  </si>
  <si>
    <t xml:space="preserve">Furnizim  Elektropompa zhytese për stacionet e pompimit te ujrave te  zeza </t>
  </si>
  <si>
    <t>19AG014</t>
  </si>
  <si>
    <t xml:space="preserve">Furnizimi me uje te pijshem per fshatrat Pistull, Pacram dhe Spathar,Bashkia </t>
  </si>
  <si>
    <t>19AG015</t>
  </si>
  <si>
    <t xml:space="preserve">Supervizion punimesh për objektin:Furnizimi me uje te pijshem per fshatrat </t>
  </si>
  <si>
    <t>19AG016</t>
  </si>
  <si>
    <t>Ndërtimi I ujësjellësit Bardhaj, Bleran, Bashkia Shkoder</t>
  </si>
  <si>
    <t>19AG017</t>
  </si>
  <si>
    <t xml:space="preserve">Supervizion punimesh për objektin:Ndertim i ujesjellesit Bardhaj Bleran </t>
  </si>
  <si>
    <t>19AG018</t>
  </si>
  <si>
    <t xml:space="preserve">Ndertim i ujesjellesit të Bajze dhe fshatrat përreth, Loti II, Bashkia Malesi e </t>
  </si>
  <si>
    <t>19AG019</t>
  </si>
  <si>
    <t xml:space="preserve">Supervizion punimesh për objektin:Ndertim i ujesjellesit të Bajze dhe </t>
  </si>
  <si>
    <t>19AG020</t>
  </si>
  <si>
    <t xml:space="preserve">Ndërtim dhe Shtim I kapacitetit të sistemit të furnizimit me ujë në blloqet Nr </t>
  </si>
  <si>
    <t>19AG021</t>
  </si>
  <si>
    <t xml:space="preserve">Supervizion punimesh për objektin:Ndërtim dhe Shtim I kapacitetit të </t>
  </si>
  <si>
    <t>19AG022</t>
  </si>
  <si>
    <t>Furnizim me uje i fshatit Tamare, Bashkia Malesia e Madhe</t>
  </si>
  <si>
    <t>19AG023</t>
  </si>
  <si>
    <t xml:space="preserve">Supervizion punimesh për objektin:Furnizim me uje i fshatit Tamare, Bashkia </t>
  </si>
  <si>
    <t>19AG024</t>
  </si>
  <si>
    <t>Instalimi I matësave të ujit për abonentët familjarë në qytetin Bajram Curri</t>
  </si>
  <si>
    <t>19AG025</t>
  </si>
  <si>
    <t xml:space="preserve">Supervizion Instalimi I matësave të ujit për abonentët familjarë në qytetin </t>
  </si>
  <si>
    <t>19AG303</t>
  </si>
  <si>
    <t xml:space="preserve">Furnizimi me uje per zonat bregdetare te njesise administrative Shenkoll, </t>
  </si>
  <si>
    <t>19AG304</t>
  </si>
  <si>
    <t xml:space="preserve">Supervizion punimesh për objektin: Furnizimi me uje per zonat bregdetare te </t>
  </si>
  <si>
    <t>19AG305</t>
  </si>
  <si>
    <t xml:space="preserve">Ndertimi i Ujesjellesit ne fshatrat Pllane, Zejmen, Markatomaj, Spiten, Tresh </t>
  </si>
  <si>
    <t>19AG306</t>
  </si>
  <si>
    <t xml:space="preserve">Supervizion punimesh për objektin: Ndertimi i Ujesjellesit ne fshatrat Pllane, </t>
  </si>
  <si>
    <t>19AG307</t>
  </si>
  <si>
    <t>Ndërtimi I rrjetit të jashtëm dhe të brendshëm të qytetit Laç, Faza e IV-ërt</t>
  </si>
  <si>
    <t>19AG308</t>
  </si>
  <si>
    <t xml:space="preserve">Supervizion Punimesh per objektin:Ndërtimi I rrjetit të jashtëm dhe të </t>
  </si>
  <si>
    <t>19AG309</t>
  </si>
  <si>
    <t xml:space="preserve">Furnizim me uje te pijshem per fshatrat Brazhdan dhe Ushtelence, Nj.A </t>
  </si>
  <si>
    <t>19AG310</t>
  </si>
  <si>
    <t xml:space="preserve">Supervizion "Furnizim me uje te pijshem per fshatrat Brazhdan dhe </t>
  </si>
  <si>
    <t>19AG313</t>
  </si>
  <si>
    <t xml:space="preserve">Rikonstruksion i rrjetit te fshatit Dajç,Njesia Administrative Dajç,Bashkia </t>
  </si>
  <si>
    <t>19AG314</t>
  </si>
  <si>
    <t>Supervizion punimesh për objektin:Rikonstruksion i rrjetit te fshatit Dajç,</t>
  </si>
  <si>
    <t>19AG315</t>
  </si>
  <si>
    <t>Ndërtim rrjet ujësjellësi  qytetit Mamuras punimesh për objektin:</t>
  </si>
  <si>
    <t>19AG316</t>
  </si>
  <si>
    <t>Supervizion "Ndërtim rrjet ujësjellësi qytetit Mamuras"</t>
  </si>
  <si>
    <t>19AG317</t>
  </si>
  <si>
    <t xml:space="preserve">Supervizion punimesh për objektin:Furnizimi me ujë I fshatrave Merqi dhe </t>
  </si>
  <si>
    <t>19AG318</t>
  </si>
  <si>
    <t>Furnizimi me ujë I fshatrave Merqi dhe Raboshtë, Bashkia Lezhë</t>
  </si>
  <si>
    <t>19AG401</t>
  </si>
  <si>
    <t xml:space="preserve">Rrjeti jashtëm dhe brendshëm,njësia administrative Cukalat,Bashkia Ura </t>
  </si>
  <si>
    <t>19AG402</t>
  </si>
  <si>
    <t xml:space="preserve">Supervizion punimesh per objektin:Rrjeti jashtëm dhe brendshëm,njësia </t>
  </si>
  <si>
    <t>19AG409</t>
  </si>
  <si>
    <t xml:space="preserve">Furnizimi me ujë  i fshatrave Vertop, Bregas, Fushe Peshtan dhe Vodicë, </t>
  </si>
  <si>
    <t>19AG410</t>
  </si>
  <si>
    <t xml:space="preserve">Supervizion punimesh për objektin: Furnizimi me ujë i fshatrave Vertop, </t>
  </si>
  <si>
    <t>19AG411</t>
  </si>
  <si>
    <t>Furnizimi me uje I fshtrave Prokuc, Kalluc dhe sistemi I Kuz Fshati Bregas.</t>
  </si>
  <si>
    <t>19AG412</t>
  </si>
  <si>
    <t xml:space="preserve">Supervizion punimesh për objektin:Furnizimi me uje I fshtrave Prokuc, Kalluc </t>
  </si>
  <si>
    <t>19AG413</t>
  </si>
  <si>
    <t xml:space="preserve">Ndërtim I rrjetit të Ri të Kanalizimeve të Ujërave të Zeza të Lagjes Uznovë, </t>
  </si>
  <si>
    <t>19AG414</t>
  </si>
  <si>
    <t xml:space="preserve">Supervizion punimesh për objektin:Ndërtim I rrjetit të Ri të Kanalizimeve të </t>
  </si>
  <si>
    <t>19AG415</t>
  </si>
  <si>
    <t xml:space="preserve">Ndertim I rrjetite ujesjellesit zona Industriale (ish rezervat e shtetit-Ura e </t>
  </si>
  <si>
    <t>19AG416</t>
  </si>
  <si>
    <t xml:space="preserve">Supervizion punimesh për objektin:Ndertim I rrjetite ujesjellesit zona </t>
  </si>
  <si>
    <t>19AG417</t>
  </si>
  <si>
    <t>Furnizim me ujë të fshatit Munushtir-Radesh-Orizaj, Bashkia Skrapar</t>
  </si>
  <si>
    <t>19AG418</t>
  </si>
  <si>
    <t>Supervizion punimesh për objektin: Furnizim me ujë të fshatit Munushtir-</t>
  </si>
  <si>
    <t>19AG507</t>
  </si>
  <si>
    <t xml:space="preserve">Ndërtim i rrjetit të jashtëm për shtimin e sasisë së ujit te pijshëm të fshatit </t>
  </si>
  <si>
    <t>19AG508</t>
  </si>
  <si>
    <t xml:space="preserve">Supervizion punimesh për objektin: Ndërtim i rrjetit të jashtëm për shtimin e </t>
  </si>
  <si>
    <t>19AG509</t>
  </si>
  <si>
    <t xml:space="preserve">Ndërtimi i rrjetit të furnizimit me ujë të fshatit Nivicë &amp; Rexhinë, ndertimi i </t>
  </si>
  <si>
    <t>19AG510</t>
  </si>
  <si>
    <t>19AG511</t>
  </si>
  <si>
    <t xml:space="preserve">Supervizion punimesh për objektin: Ndërtimi i ujësjellesit rajonal për fshatrat </t>
  </si>
  <si>
    <t>19AG512</t>
  </si>
  <si>
    <t xml:space="preserve">Ndërtimi i ujësjellesit rajonal për fshatrat Vasiar, Iliras, Qesarat, Anë Vjose, </t>
  </si>
  <si>
    <t>19AG603</t>
  </si>
  <si>
    <t>Rikonstruksion i linjës nga STP Gajde ne STP Toshkëz</t>
  </si>
  <si>
    <t>19AG604</t>
  </si>
  <si>
    <t xml:space="preserve">Rikonstruksion i magjistralit kryesor dhe rrjetit të ujësjellësit te fshatrave </t>
  </si>
  <si>
    <t>19AG605</t>
  </si>
  <si>
    <t xml:space="preserve">Supervizion punimesh për objektin: Rikonstruksion i magjistralit kryesor dhe </t>
  </si>
  <si>
    <t>19AG606</t>
  </si>
  <si>
    <t xml:space="preserve">Supervizion punimesh për objektin: Rikonstruksion i linjës nga STP Gajde ne </t>
  </si>
  <si>
    <t>19AG608</t>
  </si>
  <si>
    <t>Supervizion punimesh për objektin: Rikonstruksion i ujësjellësit Sineballaj</t>
  </si>
  <si>
    <t>19AG701</t>
  </si>
  <si>
    <t xml:space="preserve">Rikonstruksion i ujesjellesit Ksamil(Depo +Rrjeti shperndares-lagjja nr.3dhe </t>
  </si>
  <si>
    <t>19AG703</t>
  </si>
  <si>
    <t>Permiresimi i sistemit te furnizmit me uje te zonave Dhermi,Faza II,Gjilek,</t>
  </si>
  <si>
    <t>19AG706</t>
  </si>
  <si>
    <t>Rikonstruksion i ujësjellësit në 15 fshatrat e njësisë Administrative Novoselë</t>
  </si>
  <si>
    <t>19AG707</t>
  </si>
  <si>
    <t xml:space="preserve">Supervizion punimesh për objektin: Rikonstruksion i ujësjellësit në 15 </t>
  </si>
  <si>
    <t>19AG708</t>
  </si>
  <si>
    <t>Përmirësime të sistemit me ujë në lagjet ish-fabrika e Çimentos-Partizani-</t>
  </si>
  <si>
    <t>19AG709</t>
  </si>
  <si>
    <t xml:space="preserve">Supervizion punimesh për objektin: Përmirësime të sistemit me ujë në lagjet </t>
  </si>
  <si>
    <t>19AG720</t>
  </si>
  <si>
    <t xml:space="preserve">Supervizion punimesh për objektin: Rikonstruksion dhe zgjerim i linjës </t>
  </si>
  <si>
    <t>19AG721</t>
  </si>
  <si>
    <t>Ndërtim ujësjellësi Rajonal nga burimet e Leshnicës, Bashkia Finiq</t>
  </si>
  <si>
    <t>19AG722</t>
  </si>
  <si>
    <t xml:space="preserve">Supervizion punimesh për objektin: Ndërtim ujësjellësi Rajonal nga burimet </t>
  </si>
  <si>
    <t>19AG725</t>
  </si>
  <si>
    <t>Rikostruksion i ujesjellesit te Piqerasit</t>
  </si>
  <si>
    <t>19AG726</t>
  </si>
  <si>
    <t>Supervizion punimesh per objektin: Rikostruksion i ujesjellesit te Piqerasit</t>
  </si>
  <si>
    <t>19AG803</t>
  </si>
  <si>
    <t>Optimizimi i Furnizimit me ujë të qytetit Kukës, Bashkia Kukës</t>
  </si>
  <si>
    <t>19AG804</t>
  </si>
  <si>
    <t xml:space="preserve">Supervizion punimesh për objektin: Optimizimi i Furnizimit me ujë të qytetit </t>
  </si>
  <si>
    <t>19AG806</t>
  </si>
  <si>
    <t xml:space="preserve">Supervizion punimesh per objektin: Rrjeti shpërndarës i furnizimit me ujë në </t>
  </si>
  <si>
    <t>19AG808</t>
  </si>
  <si>
    <t xml:space="preserve">Supervizion "Vendosje Matësash në pallatet  me kollonë të brendshëme ne </t>
  </si>
  <si>
    <t>19AG903</t>
  </si>
  <si>
    <t>Ndërtimi i KUZ Shënavlash</t>
  </si>
  <si>
    <t>19AG904</t>
  </si>
  <si>
    <t>Supervizion punimesh për objektin: Ndërtimi i KUZ Shënavlash</t>
  </si>
  <si>
    <t>19AG905</t>
  </si>
  <si>
    <t xml:space="preserve">F.V Grirëse dhe Pompa për permiresimin e stacioneve te pompave të linjës </t>
  </si>
  <si>
    <t>19AG906</t>
  </si>
  <si>
    <t>Rikonstruksion në rrjetin egzistues të KUZ në zonën e Gjirit të Lalëzit</t>
  </si>
  <si>
    <t>19AG907</t>
  </si>
  <si>
    <t xml:space="preserve">Supervizion punimesh për objektin:Rikonstruksion në rrjetin egzistues tëKUZ </t>
  </si>
  <si>
    <t>20AD701</t>
  </si>
  <si>
    <t xml:space="preserve">Rikonstruksion ne rrjetin ekzistues te qytetit te Durresit, zona 13/2 dhe </t>
  </si>
  <si>
    <t>20AD702</t>
  </si>
  <si>
    <t xml:space="preserve">Supervizion punimesh per Objektin: Rikonstruksion ne rrjetin ekzistues te </t>
  </si>
  <si>
    <t>20AD704</t>
  </si>
  <si>
    <t>Projekt i rikonstruksionit te rrjetit te brendshem per bashkine Durres (Kredi)</t>
  </si>
  <si>
    <t>20AD705</t>
  </si>
  <si>
    <t xml:space="preserve">Rikonstruksion i rrjetit te ujesjellesit ne fshatit Shenavlash, nj,adm Rrashbull, </t>
  </si>
  <si>
    <t>20AD706</t>
  </si>
  <si>
    <t>Supervizion ''Rikonstruksion i rrjetit te ujesjellesit ne fshatit Shenavlash, nj,</t>
  </si>
  <si>
    <t>20AD707</t>
  </si>
  <si>
    <t xml:space="preserve">Rikonstruksion i rrjetit te ujesjellesit ne lagjen Karroqerre, lagjen Rexhep, </t>
  </si>
  <si>
    <t>20AD708</t>
  </si>
  <si>
    <t xml:space="preserve">Supervizion ''Rikonstruksion i rrjetit te ujesjellesit ne lagjen Karroqerre, </t>
  </si>
  <si>
    <t>20AD709</t>
  </si>
  <si>
    <t>Rikonstruksion në rrjetin egzistues të Ujësjellësit në zonën e Gjirit të Lalëzit</t>
  </si>
  <si>
    <t>20AD710</t>
  </si>
  <si>
    <t xml:space="preserve">Supervizion punimesh për objektin:Rikonstruksion në rrjetin egzistues të </t>
  </si>
  <si>
    <t>20AD711</t>
  </si>
  <si>
    <t>F.V elektropompa dhe panele elektrike për stacionin e pompave  Fushe -</t>
  </si>
  <si>
    <t>20AD712</t>
  </si>
  <si>
    <t>Rikonstruksioni I nyjes hidroteknike në rezervuarin e Maskurisë</t>
  </si>
  <si>
    <t>20AD713</t>
  </si>
  <si>
    <t xml:space="preserve">Supervizion punimesh për objektin:Rikonstruksioni I nyjes hidroteknike në </t>
  </si>
  <si>
    <t>20AD714</t>
  </si>
  <si>
    <t>Rikonstruksion I impiantit te pastrimit te ujit Maskuri.</t>
  </si>
  <si>
    <t>20AD715</t>
  </si>
  <si>
    <t xml:space="preserve">Supervizion punimesh për objektin:Rikonstruksioni I Impiantit te pastrimit te </t>
  </si>
  <si>
    <t>20AD716</t>
  </si>
  <si>
    <t>20AD717</t>
  </si>
  <si>
    <t xml:space="preserve">Supervizion punimesh për objektin: Sigurimit dhe permiresimit te rrethimit </t>
  </si>
  <si>
    <t>20AD801</t>
  </si>
  <si>
    <t>Rikonstruksion i Ujesjellesit Gose, bashkia Rrogozhine</t>
  </si>
  <si>
    <t>20AD802</t>
  </si>
  <si>
    <t xml:space="preserve">Supervizion punimesh per objektin: Rikonstruksion i Ujesjellesit Gose, </t>
  </si>
  <si>
    <t>20AD805</t>
  </si>
  <si>
    <t>Mirmbajtje e kantierit te Tiranes se Madhe.</t>
  </si>
  <si>
    <t>20AD806</t>
  </si>
  <si>
    <t>Mirmbajtje e kantierit te Tiranes se Madhe (Viti 2024)</t>
  </si>
  <si>
    <t>20AD807</t>
  </si>
  <si>
    <t xml:space="preserve">Rikonstruksion depo dhe ndertimi i ujesjellesit te fshatit Berxull, Bashkia </t>
  </si>
  <si>
    <t>20AD808</t>
  </si>
  <si>
    <t xml:space="preserve">Supervizion punimesh për objektin:Rikonstruksion depo dhe ndertimi i </t>
  </si>
  <si>
    <t>20AD809</t>
  </si>
  <si>
    <t xml:space="preserve">Rrjeti shperndares I furnizimit me uje dhe te KUZ te zones se Fruti Kultures, </t>
  </si>
  <si>
    <t>20AD810</t>
  </si>
  <si>
    <t xml:space="preserve">Supervizion punimesh për objektin:Rrjeti shperndares I furnizimit me uje dhe </t>
  </si>
  <si>
    <t>20AD811</t>
  </si>
  <si>
    <t xml:space="preserve">Rikonstruksion I rrjetit te linjes se furnizimit te ujesjellesit  nga Impianti I </t>
  </si>
  <si>
    <t>20AD812</t>
  </si>
  <si>
    <t xml:space="preserve">Supervizion punimesh për objektin:Rikonstruksion I rrjetit te linjes se </t>
  </si>
  <si>
    <t>20AD813</t>
  </si>
  <si>
    <t>Optimizimi I unjësjellësit të qyteti të Vorës dhe rrethinat</t>
  </si>
  <si>
    <t>20AD814</t>
  </si>
  <si>
    <t xml:space="preserve">Supervizion punimesh për objektin:Optimizimi I unjësjellësit të qyteti të </t>
  </si>
  <si>
    <t>20AD901</t>
  </si>
  <si>
    <t xml:space="preserve">Permiresim i Furnizimit me uje te njesise administrative Strum </t>
  </si>
  <si>
    <t>20AD902</t>
  </si>
  <si>
    <t xml:space="preserve">Supervizion punimesh per objektin: Permiresim i Furnizimit me uje te njesise </t>
  </si>
  <si>
    <t>20AE805</t>
  </si>
  <si>
    <t>REFORMA E UJIT (Pagesa e kapitalit per SKPUK)</t>
  </si>
  <si>
    <t>20AE806</t>
  </si>
  <si>
    <t>REFORMA E UJIT (Eksperte per Transferimin e Aktivitetit sipas VKM)</t>
  </si>
  <si>
    <t>22AC702</t>
  </si>
  <si>
    <t>Rikonstruksion i zyrave te AKUM</t>
  </si>
  <si>
    <t>22AC703</t>
  </si>
  <si>
    <t>Supervizion punimesh per objektin  "Rikonstruksion I zyrave te AKUM"</t>
  </si>
  <si>
    <t>22AC704</t>
  </si>
  <si>
    <t xml:space="preserve">Makineri dhe pajisje per riparimin e difekteve te linjave per Shoqerite </t>
  </si>
  <si>
    <t>22AC705</t>
  </si>
  <si>
    <t>Mjete teknike të lëvizshme me rrota për Shoqerite Rajonale Ujesjelles-</t>
  </si>
  <si>
    <t>22AC706</t>
  </si>
  <si>
    <t xml:space="preserve">Projekti IATSA - Furnizimi I qendrueshem me uje nepermjet energjise se </t>
  </si>
  <si>
    <t>22AC707</t>
  </si>
  <si>
    <t>Furnizim vendosje per pajisjet e laboratoreve te Shoqerive Rajonale UK</t>
  </si>
  <si>
    <t>22AC708</t>
  </si>
  <si>
    <t>Permiresim dhe sherbim mirmbajtje për sistemin Bench-Marking</t>
  </si>
  <si>
    <t>22AC709</t>
  </si>
  <si>
    <t>Blerje Paisje elektronike, Kompjutera, Printera, Fotokopje</t>
  </si>
  <si>
    <t>23AB601</t>
  </si>
  <si>
    <t xml:space="preserve">Studim Projektim te sigurimit dhe permiresimit te rrethimit te burimeve dhe </t>
  </si>
  <si>
    <t>23AB602</t>
  </si>
  <si>
    <t xml:space="preserve">Studim Projektim" Furnizimi me ujë i fshatrave Goricaj, Sopez, Senesa, </t>
  </si>
  <si>
    <t>23AB603</t>
  </si>
  <si>
    <t>Studim Projektim "Ndërtimi I ujësjellësit Cerruj"</t>
  </si>
  <si>
    <t>23AB604</t>
  </si>
  <si>
    <t>Studim Projektim"Rikonstruksionin e rrjetit te ujesjellesitne:Nj.Adm Synej ,Nj.</t>
  </si>
  <si>
    <t>23AB605</t>
  </si>
  <si>
    <t>Studim Projektim:Impiant I Trajtimi i Ujërave të Ndotura dhe sistemi KUZ,</t>
  </si>
  <si>
    <t>23AB606</t>
  </si>
  <si>
    <t xml:space="preserve">Studim Projektim:Impiant I Trajtimi i Ujërave të Ndotura dhe sistemi KUZ, </t>
  </si>
  <si>
    <t>23AB607</t>
  </si>
  <si>
    <t xml:space="preserve">Studim Projektim"Stacionin e ri te pompave ne Gajde,dublim pusi, depo e re </t>
  </si>
  <si>
    <t>23AB608</t>
  </si>
  <si>
    <t>Studim Projektim: "Ndertimi i sistemit të kanalizimeve të qytetit Klos"</t>
  </si>
  <si>
    <t>23AB609</t>
  </si>
  <si>
    <t xml:space="preserve">Studim Projektim: "Ndertimi I rrjetit të kanalizimeve të ujrave te ndotura dhe </t>
  </si>
  <si>
    <t>23AB610</t>
  </si>
  <si>
    <t xml:space="preserve">Studim Projektim: Ndërtim dhe Shtim I kapacitetit të sistemit të furnizimit </t>
  </si>
  <si>
    <t>23AB611</t>
  </si>
  <si>
    <t xml:space="preserve">Studim ProjektiStudim Projektim: "Ndërtim I rrjetit të Ujësjellësit+KUZ për </t>
  </si>
  <si>
    <t>23AB612</t>
  </si>
  <si>
    <t>Studim Projektim:"Ndërtim i rrjetit (K.U.N) në lagjen "Baba Rexhepi", Rr."</t>
  </si>
  <si>
    <t>23AB613</t>
  </si>
  <si>
    <t xml:space="preserve">Studim Projektim:Ndertimin e Linjës se Dergimit St.Pompimi Pocem-Depo </t>
  </si>
  <si>
    <t>23AB614</t>
  </si>
  <si>
    <t>Studim Projektim:Ndertimin e ujësjellësit të Grishicës-Kapaj dhe Gjerbës</t>
  </si>
  <si>
    <t>23AB615</t>
  </si>
  <si>
    <t xml:space="preserve">Studim Projektim:Ndërtim I rrjeti të kanalizimeve dhe Impianti i ujrave të </t>
  </si>
  <si>
    <t>23AB616</t>
  </si>
  <si>
    <t xml:space="preserve">Studim Projektim :Ndërtim i rrjetit të ujësjellësit në Njësinë Administrative </t>
  </si>
  <si>
    <t>23AB617</t>
  </si>
  <si>
    <t xml:space="preserve">Studim projektim: Ndërtim i rrjetit të ujësjellësit për Njësinë Administrative </t>
  </si>
  <si>
    <t>23AB618</t>
  </si>
  <si>
    <t>Studim Projektim :Ndertim ujesjellesi per fshatrat Metoh dhe Cfir</t>
  </si>
  <si>
    <t>23AB619</t>
  </si>
  <si>
    <t xml:space="preserve">Studim Projektim:Furnizim dhe vendosje e matesave elektromagnetik për </t>
  </si>
  <si>
    <t>M061646</t>
  </si>
  <si>
    <t>Oponence per studim projektime</t>
  </si>
  <si>
    <t>19AA901</t>
  </si>
  <si>
    <t>Kosto Lokale : " Infrastruktura bashkiake V "</t>
  </si>
  <si>
    <t>M062681</t>
  </si>
  <si>
    <t xml:space="preserve">Kosto Lokale Furnizimi me uje i zones se Vlores (Orikum, Dukat, Tragjas, </t>
  </si>
  <si>
    <t>M062839</t>
  </si>
  <si>
    <t>Kosto Lokale projekti I kanalizimeve te Tiranes se madhe</t>
  </si>
  <si>
    <t>M063140</t>
  </si>
  <si>
    <t>Leje infrastrukturore per objektet buxhetore</t>
  </si>
  <si>
    <t>M063141</t>
  </si>
  <si>
    <t>Shpronesime per objektet buxhetore</t>
  </si>
  <si>
    <t>M063467</t>
  </si>
  <si>
    <t>TVSH Programi i Infrastruktures Bashkiake, III dhe IV</t>
  </si>
  <si>
    <t>M063763</t>
  </si>
  <si>
    <t xml:space="preserve">Projekti COMM.98-Frot/AID98/001/00. Furnizim paisje Sha .Ujesjelles - </t>
  </si>
  <si>
    <t>M063954</t>
  </si>
  <si>
    <t>TVSH Infrastruktura bashkiake V</t>
  </si>
  <si>
    <t>M064166</t>
  </si>
  <si>
    <t xml:space="preserve">Rikonstruksion magjistrali kryesor dhe rrjetit të brëndshëm të ujësjellësit  </t>
  </si>
  <si>
    <t>M064167</t>
  </si>
  <si>
    <t xml:space="preserve">Supervizion punimesh per objektin:"Rikonstruksion magjistrali kryesor dhe </t>
  </si>
  <si>
    <t>18BQ359</t>
  </si>
  <si>
    <t>Kolaudim objekti Ndertim I ujesjellesit te fshatrave Lalez Bize Drac dhe Shetaj njesia adm Ishem, Bashkia Durres</t>
  </si>
  <si>
    <t>18BQ357</t>
  </si>
  <si>
    <t>Kolaudim objekti Sistemim I furnizimit me uje te zones Turistike Hamallaj, Faza I, njesia adm Sukth Bashkia Durres</t>
  </si>
  <si>
    <t>18BQ627</t>
  </si>
  <si>
    <t>Kolaudim objekti Projekt vendosje matesash ne pallatet me kollone te brendeshme Qyteti Durres Loti I</t>
  </si>
  <si>
    <t>18CG106</t>
  </si>
  <si>
    <t>Kolaudim objekti Projekt vendosje matesash ne pallatet me kollone te brendeshme Qyteti Durres Loti II</t>
  </si>
  <si>
    <t>18BQ465</t>
  </si>
  <si>
    <t>Kolaudim objekti Permiresimi I furnizimit me uje lagjia 1 Vadardhe njesia adm Sukth Bashkia Durres</t>
  </si>
  <si>
    <t>19AG901</t>
  </si>
  <si>
    <t>Kolaudim Rikonstruksion me riveshje te kolektoreve ne ITUND instalim makinerie ne st ekzistuese dhe pastrim I kolektoreve ne zonen e qytetit Bashkia Durres</t>
  </si>
  <si>
    <t>18BQ477</t>
  </si>
  <si>
    <t>Kolaudim objekti rikonstruksion I rrjetit ekzistues te qytetit te Durresit zona 14</t>
  </si>
  <si>
    <t>19AA802</t>
  </si>
  <si>
    <t>Planifikimi  sektorit te ujit per negociata me BE</t>
  </si>
  <si>
    <t>Infrastruktua Bashkiake V (KREDI)</t>
  </si>
  <si>
    <t>19AA902</t>
  </si>
  <si>
    <t>Mjedis i paster dhe me aftesi riperteritese per projektin Deti Blu [ KREDI ]</t>
  </si>
  <si>
    <t>19AA903</t>
  </si>
  <si>
    <t>Furnizimi qendrushem me uje nepermjet energjise se gjelber.( grant)</t>
  </si>
  <si>
    <t>19AA904</t>
  </si>
  <si>
    <t>Infrastruktura Bashkiake V (KREDI), Faza II</t>
  </si>
  <si>
    <t>19AA905</t>
  </si>
  <si>
    <t>Infrastruktura Bashkiake V (Grant), Faza II</t>
  </si>
  <si>
    <t>19AG202</t>
  </si>
  <si>
    <t xml:space="preserve">Programi kombetar i modernizimit te sektorit te Ujesjelles Kanalizimeve </t>
  </si>
  <si>
    <t>20AD703</t>
  </si>
  <si>
    <t xml:space="preserve">Projekt i rikonstruksionit te rrjetit te brendshem te Ujesjellesit per bashkine </t>
  </si>
  <si>
    <t>GM06081</t>
  </si>
  <si>
    <t>Programi i infrastruktures Bashkiake III dhe IV</t>
  </si>
  <si>
    <t>GM06093</t>
  </si>
  <si>
    <t>Infrastruktua Bashkiake V</t>
  </si>
  <si>
    <t>KM06064</t>
  </si>
  <si>
    <t>Projekti i kanalizimeve te Tiranes se madhe</t>
  </si>
  <si>
    <t>Total Shpenzime nga të ardhurat jashtë limitit (Kap 06)</t>
  </si>
  <si>
    <t>Shpenzime kapitale nga të ardhurat jashtë limitit (Kap 06)</t>
  </si>
  <si>
    <t>1410479</t>
  </si>
  <si>
    <t xml:space="preserve">Rikonstruksion irrjetit kryesor te ujesjellesit dhe ndertim i rrjetit te </t>
  </si>
  <si>
    <t>Erjola Muka</t>
  </si>
  <si>
    <t>21AD101</t>
  </si>
  <si>
    <t>WBIF -Asistence teknike- Projekti pilot 2 per zonen e jugut</t>
  </si>
  <si>
    <t>21AD201</t>
  </si>
  <si>
    <t>Investime ne fiber optike ne zonat e bardha</t>
  </si>
  <si>
    <t>21AD202</t>
  </si>
  <si>
    <t>Zhvillimi I rrjeteve 5G</t>
  </si>
  <si>
    <t>21AD203</t>
  </si>
  <si>
    <t xml:space="preserve">Draftimi i akteve nën-ligjore që rrjedhin nga implementimi i ligjit të ri të </t>
  </si>
  <si>
    <t>21AD204</t>
  </si>
  <si>
    <t xml:space="preserve">Plani i Komunikimit/Promovimi për zbatminin e ligjit të ri të komunikimeve </t>
  </si>
  <si>
    <t>21AD205</t>
  </si>
  <si>
    <t>WiFi4AL</t>
  </si>
  <si>
    <t>21AD206</t>
  </si>
  <si>
    <t>Implementimi(Upgrade) i ATLAS - last mile</t>
  </si>
  <si>
    <t>21AD207</t>
  </si>
  <si>
    <t>Pogrami Digjital I BE-se</t>
  </si>
  <si>
    <t>90603AA</t>
  </si>
  <si>
    <t>Administrate funksionale per aktivitetin e Sherbimit Gjeologjik Shqiptar</t>
  </si>
  <si>
    <t>90603AB</t>
  </si>
  <si>
    <t>Administrate funksionale per aktivitetin e AKSEM</t>
  </si>
  <si>
    <t>90603AD</t>
  </si>
  <si>
    <t xml:space="preserve">Administrate funksionale per Qendren Rajonale te Inovacionit te Institucionit </t>
  </si>
  <si>
    <t>18BI201</t>
  </si>
  <si>
    <t>Perditesimi gjeohapsinor I te dhenave te lejeve minerare</t>
  </si>
  <si>
    <t>18BI208</t>
  </si>
  <si>
    <t xml:space="preserve">Azhornim gjeohapsinor i hapsirave qe krijohen nga shfrytezimi minerar </t>
  </si>
  <si>
    <t>18BI302</t>
  </si>
  <si>
    <t>Konservim Albaker</t>
  </si>
  <si>
    <t>18BI303</t>
  </si>
  <si>
    <t>Konservim Albkrom</t>
  </si>
  <si>
    <t>18BQ114</t>
  </si>
  <si>
    <t>Blerje automjeti per inspektim AKSEM</t>
  </si>
  <si>
    <t>23AD101</t>
  </si>
  <si>
    <t>Blerje kamera per AKSEM</t>
  </si>
  <si>
    <t>M060431</t>
  </si>
  <si>
    <t>Fonde konservimi</t>
  </si>
  <si>
    <t>M064060</t>
  </si>
  <si>
    <t>Mbikqyrja e shfrytezimit rezerv.minerare nga subjekt privat</t>
  </si>
  <si>
    <t>M064061</t>
  </si>
  <si>
    <t>Promovimi i mineraleve te rinje</t>
  </si>
  <si>
    <t>M064062</t>
  </si>
  <si>
    <t>Mont.i fenomeneve post shfrytezim per minerat te mbylluara</t>
  </si>
  <si>
    <t>M064066</t>
  </si>
  <si>
    <t>Hartimi i Programit 3 vjecar dhe vjetor minerar</t>
  </si>
  <si>
    <t>M064069</t>
  </si>
  <si>
    <t>Blerje paisje shpetuese dhe emergjence</t>
  </si>
  <si>
    <t>M064099</t>
  </si>
  <si>
    <t xml:space="preserve">Raport vjetor  mbi gjendjen  mjedisore  ne industrine minerare  dhe </t>
  </si>
  <si>
    <t>M064100</t>
  </si>
  <si>
    <t>Transparenca ne industrine nxjerrese (EITI)</t>
  </si>
  <si>
    <t>M064112</t>
  </si>
  <si>
    <t>Blerje pajisje teknologjike  SHGJSH</t>
  </si>
  <si>
    <t>Shpenzime korente nga të ardhurat jashtë limitit (Kap 06)</t>
  </si>
  <si>
    <t>90602AA</t>
  </si>
  <si>
    <t>Kuader ligjor I permiresuar ne fushen e energjise berthamore</t>
  </si>
  <si>
    <t>19AH805</t>
  </si>
  <si>
    <t>Pajisje profesionale</t>
  </si>
  <si>
    <t>Emri      Dhori Dapi</t>
  </si>
  <si>
    <t>Periudha e Raportimit  12 mujori-2025</t>
  </si>
  <si>
    <t>90606AA</t>
  </si>
  <si>
    <t>Punonjes te administrates se Drejtorise se Pergjithshme Detare</t>
  </si>
  <si>
    <t>18BI803</t>
  </si>
  <si>
    <t>Vazhdimi i sinjalit satelitor per LRIT</t>
  </si>
  <si>
    <t>19AC003</t>
  </si>
  <si>
    <t>Blerje mobilje zyrash per DPD dhe kapitenerite</t>
  </si>
  <si>
    <t>19AC004</t>
  </si>
  <si>
    <t>Blerje motorskafi per DPD</t>
  </si>
  <si>
    <t>19AC006</t>
  </si>
  <si>
    <t>Blerje motoskafe per Kapitenerite Durres,Shengjin</t>
  </si>
  <si>
    <t>18BI804</t>
  </si>
  <si>
    <t>T.V.SH - Per Pajisje Navigacionale</t>
  </si>
  <si>
    <t>23AB801</t>
  </si>
  <si>
    <t xml:space="preserve">Sherbime inxhinierike te pavarura per zbatimin e kontrates koncesionare Per </t>
  </si>
  <si>
    <t>23AB802</t>
  </si>
  <si>
    <t xml:space="preserve">Oponence teknike per projektin Ndertimin dhe mirembajtjen e Portit te </t>
  </si>
  <si>
    <t>23AE301</t>
  </si>
  <si>
    <t>Portit të ri tregtar të Integruar të Durrësit në Porto Romano- Faza 1</t>
  </si>
  <si>
    <t>M063090</t>
  </si>
  <si>
    <t xml:space="preserve">Konservim per ndermarjen e Kontroll Shfrytezimit te Mjeteve Ujore Vau I </t>
  </si>
  <si>
    <t>18CJ401</t>
  </si>
  <si>
    <t>South-Adriatic Connectivity Governance (SAGOV)</t>
  </si>
  <si>
    <t>23AE001</t>
  </si>
  <si>
    <t xml:space="preserve">Projekti EURMARS (Per zgjerimin e praktikave te zakonshme të vlerësimit të </t>
  </si>
  <si>
    <t>23AE101</t>
  </si>
  <si>
    <t xml:space="preserve">Projekti Zero Carbon ( Projekti per krijimin e politikave për te ulur emetimet </t>
  </si>
  <si>
    <t>24AH101</t>
  </si>
  <si>
    <t>Projekti BORDERFORCE</t>
  </si>
  <si>
    <t>24AI801</t>
  </si>
  <si>
    <t>Projekti GREENROUTE</t>
  </si>
  <si>
    <t>90602AB</t>
  </si>
  <si>
    <t>Ligje te permiresuara ne fushen e eficences se energjise</t>
  </si>
  <si>
    <t>90602AC</t>
  </si>
  <si>
    <t>Sherbime te kryera asistence arbitrazh ne fushen e enrgjise</t>
  </si>
  <si>
    <t>18BH603</t>
  </si>
  <si>
    <t xml:space="preserve">Projekt Pilot për "Vendosjen e sistemit të ndricimit me efiçencë të lartë </t>
  </si>
  <si>
    <t>18BH604</t>
  </si>
  <si>
    <t xml:space="preserve">Projekt Pilot per "Rinovimin e godinave ekzistuese të banimit </t>
  </si>
  <si>
    <t>18BH605</t>
  </si>
  <si>
    <t xml:space="preserve">Projekt Pilot per "Rinovimin e godinave ekzistuese të banimit shumëfamiljare </t>
  </si>
  <si>
    <t>18BH607</t>
  </si>
  <si>
    <t xml:space="preserve">Rinovimi i godinave ekzistuese shumëfamiljare (blloqe banimi) me efiçencë </t>
  </si>
  <si>
    <t>18BH608</t>
  </si>
  <si>
    <t>18BH612</t>
  </si>
  <si>
    <t>Fond Kolaudimi për 3 objekte</t>
  </si>
  <si>
    <t>18BH613</t>
  </si>
  <si>
    <t xml:space="preserve">Projekt për informim, fushatë ndërgjegjësimi, edukimi dhe trajnimi për </t>
  </si>
  <si>
    <t>18BH615</t>
  </si>
  <si>
    <t xml:space="preserve">Mbikqyrje e punimeve per projektin ¿Auditim, çertifikim,hartim projekt </t>
  </si>
  <si>
    <t>18BH616</t>
  </si>
  <si>
    <t xml:space="preserve">Mbikqyrje e punimeve per projektin ¿Auditim, çertifikim, hartim projekt </t>
  </si>
  <si>
    <t>18BH617</t>
  </si>
  <si>
    <t xml:space="preserve">Mbikqyrje e punimeve per projektin¿Auditim, çertifikim, hartim projekt </t>
  </si>
  <si>
    <t>18BH618</t>
  </si>
  <si>
    <t xml:space="preserve">Mbikq e punimeve per proj "Auditim, çertifikim, hartim projekt zbatimi dhe </t>
  </si>
  <si>
    <t>18BH619</t>
  </si>
  <si>
    <t xml:space="preserve">Projekt pilot per instalimin e ndricimit urban me eficence te larte energjie ne  </t>
  </si>
  <si>
    <t>18BH620</t>
  </si>
  <si>
    <t xml:space="preserve">Auditim projekt zbatimi dhe realizim punimesh me eficence energjie ne disa </t>
  </si>
  <si>
    <t>18BH621</t>
  </si>
  <si>
    <t xml:space="preserve">Mbikqyrje per Projekt pilot per instalimin e ndricimit urban me eficence te </t>
  </si>
  <si>
    <t>18BH622</t>
  </si>
  <si>
    <t xml:space="preserve">Kolaudimi  per Projekt pilot per instalimin e ndricimit urban me eficence te </t>
  </si>
  <si>
    <t>18BH623</t>
  </si>
  <si>
    <t xml:space="preserve">Mbikqyrje per Auditim projekt zbatimi dhe realizim punimesh me eficence </t>
  </si>
  <si>
    <t>18BH624</t>
  </si>
  <si>
    <t xml:space="preserve">Kolaudimi projektin  per Auditim projekt zbatimi dhe realizim punimesh me </t>
  </si>
  <si>
    <t>18BH625</t>
  </si>
  <si>
    <t xml:space="preserve">Auditim, projekt zbatimi dhe rikonstruksion me eficence energjitike ne </t>
  </si>
  <si>
    <t>18BH626</t>
  </si>
  <si>
    <t xml:space="preserve">Studim auditim dhe projekt zbatimi per klinikat ne qendren spitalore </t>
  </si>
  <si>
    <t>18BH627</t>
  </si>
  <si>
    <t xml:space="preserve">Realizim punimesh, auditim dhe projekt zbatimi per vendosjen e stacioneve </t>
  </si>
  <si>
    <t>18BH628</t>
  </si>
  <si>
    <t xml:space="preserve">Mbikqyrje Realizim punimesh, auditim dhe projekt zbatimi per vendosjen e </t>
  </si>
  <si>
    <t>18BH629</t>
  </si>
  <si>
    <t xml:space="preserve">Ndertim I databazes se plote per konsumet energjitike ne gjithe sektoret + </t>
  </si>
  <si>
    <t>18BH630</t>
  </si>
  <si>
    <t xml:space="preserve">Auditim certifikim dhe projekt zbatimi per rinovimin e godinave ekzistuese </t>
  </si>
  <si>
    <t>18BH631</t>
  </si>
  <si>
    <t xml:space="preserve">Hartimi I monitorimit te planeve te detajuara sekt.komb. Te eficences se </t>
  </si>
  <si>
    <t>18BH632</t>
  </si>
  <si>
    <t xml:space="preserve">Hartimi I Master planit per ndricim publik ne disa qytete sipas tipologjise se </t>
  </si>
  <si>
    <t>18BH633</t>
  </si>
  <si>
    <t xml:space="preserve">Mbikqyrje auditim projekt zbatimi dhe rikonstruksion me eficience </t>
  </si>
  <si>
    <t>18BH634</t>
  </si>
  <si>
    <t xml:space="preserve">Mbikqyrje e punimeve per rinovim me eficence te larte energjie ne ndertesa </t>
  </si>
  <si>
    <t>18BH635</t>
  </si>
  <si>
    <t xml:space="preserve">Mbikqyrje punimesh per rinovim me eficence te larte energjie ne ndertesa </t>
  </si>
  <si>
    <t>18BH636</t>
  </si>
  <si>
    <t xml:space="preserve">Rinovim me eficence te larte energjie ne ndertesa shumefamiljare ne qytetin </t>
  </si>
  <si>
    <t>18BH637</t>
  </si>
  <si>
    <t>18BI031</t>
  </si>
  <si>
    <t xml:space="preserve">Projekt Faturimi informativ, Fushatat e ndërgjegjësimit, Edukimi dhe trajnimi </t>
  </si>
  <si>
    <t>18BI038</t>
  </si>
  <si>
    <t>Supervizion punimesh</t>
  </si>
  <si>
    <t>18BI039</t>
  </si>
  <si>
    <t xml:space="preserve">Vendosja e sistemit të ndriçimit, parkimit, furnizimit elektrik të makinave "2 </t>
  </si>
  <si>
    <t>18BI041</t>
  </si>
  <si>
    <t xml:space="preserve">Studim mbi lidhjen me rrjetin energjetik te burimeve te reja gjeneruese te </t>
  </si>
  <si>
    <t>18BI110</t>
  </si>
  <si>
    <t xml:space="preserve">Studime për vlerësimin e eficencës së përdorimit të burimeve energjetike </t>
  </si>
  <si>
    <t>18BI114</t>
  </si>
  <si>
    <t xml:space="preserve">Monitorimi i zbatimit të Planit Komb¿tar t¿ Veprimit për Energjinë e </t>
  </si>
  <si>
    <t>18BI115</t>
  </si>
  <si>
    <t xml:space="preserve">Studi mbi rishikim e kushteve dhe normave teknike  ne aktivitetet dhe </t>
  </si>
  <si>
    <t>19AC212</t>
  </si>
  <si>
    <t>Projektit të Bashkive me Energji Inteligjente¿, SEMP¿</t>
  </si>
  <si>
    <t>19AC301</t>
  </si>
  <si>
    <t>TVSH  Projekti REHUB+ Efikasiteti Rajonal i Energjisë</t>
  </si>
  <si>
    <t>19AC307</t>
  </si>
  <si>
    <t>TVSH "Projekti i Gazsjellësit Fier - Vlorë"</t>
  </si>
  <si>
    <t>19AC308</t>
  </si>
  <si>
    <t>Rinovimi dhe modernizimi energjitik I 5 konvikteve studentore Q S Nr 1</t>
  </si>
  <si>
    <t>19AC309</t>
  </si>
  <si>
    <t>Kosto lokale per projektin C4N</t>
  </si>
  <si>
    <t>19AC310</t>
  </si>
  <si>
    <t>TVSH per projektin per Studimin e Fizibilitetit Depozita nentokesore Dumrea</t>
  </si>
  <si>
    <t>M064051</t>
  </si>
  <si>
    <t>Oponenca teknike per HEC e vegjel</t>
  </si>
  <si>
    <t>M064052</t>
  </si>
  <si>
    <t>Hartimi I bilancit energjetik</t>
  </si>
  <si>
    <t>M064053</t>
  </si>
  <si>
    <t xml:space="preserve">Studim i fuqizimit te infrastruktures se furnizimit me burime energjitike me </t>
  </si>
  <si>
    <t>M064054</t>
  </si>
  <si>
    <t>Studimi  i ndikimit ne mjedis nga aktiviteti ne sektorin hidrokarbur</t>
  </si>
  <si>
    <t>M064057</t>
  </si>
  <si>
    <t>Rregullore per Verifikimin e kritereve te qendrushmerise per biokarburantet</t>
  </si>
  <si>
    <t>M064115</t>
  </si>
  <si>
    <t>Kolaudim</t>
  </si>
  <si>
    <t>18BH808</t>
  </si>
  <si>
    <t>Rehabilitimi i Hidrocentralit të Fierzës (DKT)</t>
  </si>
  <si>
    <t>18BH910</t>
  </si>
  <si>
    <t xml:space="preserve">Programi i Rehabilitimit të Konvikteve të Universitetit të Tiranës sipas </t>
  </si>
  <si>
    <t>18BI014</t>
  </si>
  <si>
    <t>Projekti GATE</t>
  </si>
  <si>
    <t>18BI016</t>
  </si>
  <si>
    <t xml:space="preserve">Projekti LED-Menyra kryesore per te permiresuar e eficensen e energjise ne </t>
  </si>
  <si>
    <t>18BI018</t>
  </si>
  <si>
    <t xml:space="preserve"> AquaNEX-Ruatja dhe sigurimi i cilesise te ujrave siperfaqsor ne Shqiperi dhe </t>
  </si>
  <si>
    <t>18BI020</t>
  </si>
  <si>
    <t xml:space="preserve">SEADRION-Nxitja e përhapjes së teknologjive të ngrohjes dhe ftohjes duke </t>
  </si>
  <si>
    <t>19AC201</t>
  </si>
  <si>
    <t>Projekti REHUB +  Efikasiteti Rajonal i Energjisë</t>
  </si>
  <si>
    <t>19AC203</t>
  </si>
  <si>
    <t>Projektet Games Targe TBLEU DEAL SME.EC dhe Re-Source</t>
  </si>
  <si>
    <t>19AC204</t>
  </si>
  <si>
    <t>Projekti PRO - ENERGY</t>
  </si>
  <si>
    <t>19AC206</t>
  </si>
  <si>
    <t>SCADA  (Zgjerimi I sistemit SCADA ne godinen Qendrore te OSHEE)</t>
  </si>
  <si>
    <t>19AC207</t>
  </si>
  <si>
    <t xml:space="preserve">Rikonstruksioni I Nenstacioneve 110kV ne rajonet (Tirane Durres dhe </t>
  </si>
  <si>
    <t>19AC208</t>
  </si>
  <si>
    <t xml:space="preserve">Ndertimi I Nenstacionit Kamez(Valias) me fuqi  2x40MV (ONAN/ONAF) </t>
  </si>
  <si>
    <t>19AC209</t>
  </si>
  <si>
    <t xml:space="preserve">Per Reagimin ndaj Krizes se Pandemise Covid 19/ Ndertimi i  N/Stacionit </t>
  </si>
  <si>
    <t>19AC210</t>
  </si>
  <si>
    <t>Kosto Kredi Cooperacioni Italian( Himare)</t>
  </si>
  <si>
    <t>19AC211</t>
  </si>
  <si>
    <t>19AC214</t>
  </si>
  <si>
    <t xml:space="preserve">Projekti Pro.RE.VA.TCP, ne kuader te programit te programit INTERREG EURO </t>
  </si>
  <si>
    <t>19AC215</t>
  </si>
  <si>
    <t>Transporti I Gjelber Tirane</t>
  </si>
  <si>
    <t>19AC216</t>
  </si>
  <si>
    <t>Projektet Spot wind</t>
  </si>
  <si>
    <t>19AC217</t>
  </si>
  <si>
    <t>Projektet Adrion</t>
  </si>
  <si>
    <t>19AC218</t>
  </si>
  <si>
    <t>Projektet Aimpress</t>
  </si>
  <si>
    <t>19AC219</t>
  </si>
  <si>
    <t>Projekti PV Belshi</t>
  </si>
  <si>
    <t>21AA701</t>
  </si>
  <si>
    <t>Programi i Investimeve per Shperndarjen e Energjise Elektrike I (Kredi)</t>
  </si>
  <si>
    <t>21AA702</t>
  </si>
  <si>
    <t>Programi i Investimeve per Shperndarjen e Energjise Elektrike I (Grant)</t>
  </si>
  <si>
    <t>21AA703</t>
  </si>
  <si>
    <t>Rehabilitimi i rrjetit elektrik Himarë - Dhërmi</t>
  </si>
  <si>
    <t>21AA704</t>
  </si>
  <si>
    <t>Instalimi I matesave inteligjent ne nenstacionet e sektorit te Shperndarjes</t>
  </si>
  <si>
    <t>21AA705</t>
  </si>
  <si>
    <t xml:space="preserve">Instalimi i matesave inteligjent dhe balancimi në pikat e transformimit, si </t>
  </si>
  <si>
    <t>21AA706</t>
  </si>
  <si>
    <t xml:space="preserve">Përmirësimi i rrjetit të shpërndarjes së energjisë elektrike në Shqipërinë </t>
  </si>
  <si>
    <t>GM06096</t>
  </si>
  <si>
    <t xml:space="preserve">Konvikte te rinovuara me eficence te energjise (Faza e dyte) Qyteti Studentit </t>
  </si>
  <si>
    <t>GM06099</t>
  </si>
  <si>
    <t xml:space="preserve">Mbeshtetje  vazhdimesise per nismen  per transparence  ne industrine </t>
  </si>
  <si>
    <t>GM06115</t>
  </si>
  <si>
    <t>ENERJ IPA 2014-2020 Interreg</t>
  </si>
  <si>
    <t>KM06128</t>
  </si>
  <si>
    <t>Projekti per rimekembjen e sektorit energjetik</t>
  </si>
  <si>
    <t>KM93013</t>
  </si>
  <si>
    <t>Fuqia Energjitike dhe Siguria e Diges ne Kaskaden e Drinit</t>
  </si>
  <si>
    <r>
      <t xml:space="preserve">Emri :                        </t>
    </r>
    <r>
      <rPr>
        <b/>
        <sz val="7"/>
        <color rgb="FF080808"/>
        <rFont val="Arial"/>
        <family val="2"/>
      </rPr>
      <t xml:space="preserve"> Dhori Dapi</t>
    </r>
  </si>
  <si>
    <t>90607AA</t>
  </si>
  <si>
    <t>Inspektime te kryera</t>
  </si>
  <si>
    <t>90607AC</t>
  </si>
  <si>
    <t>Administrate Funksionale per Autoritetin Rregullator Hekurudhor</t>
  </si>
  <si>
    <t>18BJ104</t>
  </si>
  <si>
    <t>Pajisje zyre per DPHekurudhave</t>
  </si>
  <si>
    <t>18BJ108</t>
  </si>
  <si>
    <t>Studime dhe projektime</t>
  </si>
  <si>
    <t>18BJ109</t>
  </si>
  <si>
    <t>Makineri dhe paisje për mirëmbajtjen e linjës hekurudhore</t>
  </si>
  <si>
    <t>18BJ503</t>
  </si>
  <si>
    <t xml:space="preserve">TVSH për zbatimin e projektit Rehabilitimi i linjës hekurudhore Durrës - </t>
  </si>
  <si>
    <t>18BJ504</t>
  </si>
  <si>
    <t xml:space="preserve">TVSH per zbatimin e projektit Rehabilitimi I linjes hekurudhore Vore - Hani I </t>
  </si>
  <si>
    <t>18BJ505</t>
  </si>
  <si>
    <t xml:space="preserve">TVSH Supervizioni I punimeve Rehabilitimi I linjes hekurudhore Vore - Hani I </t>
  </si>
  <si>
    <t>18BJ506</t>
  </si>
  <si>
    <t xml:space="preserve">TVSH Asistence Teknike per Suportin e PIU per projektin Rehabilitimi I linjes </t>
  </si>
  <si>
    <t>18BJ511</t>
  </si>
  <si>
    <t xml:space="preserve">TVSH per supervizionin e punimeve "Rehabilitimi I linjes hekurudhore Durres </t>
  </si>
  <si>
    <t>18BJ514</t>
  </si>
  <si>
    <t xml:space="preserve">TVSH per "Asistencen teknike per suportin e PIU per projektin 'Rehabilitimi i </t>
  </si>
  <si>
    <t>18BJ601</t>
  </si>
  <si>
    <t xml:space="preserve">TVSH Supervizioni I punimeve "Rehabilitimi I linjes hekurudhore Durres - </t>
  </si>
  <si>
    <t>18BJ602</t>
  </si>
  <si>
    <t xml:space="preserve">TVSh per zbatimin e projektit të linjës hekurudhore terminali i transportit </t>
  </si>
  <si>
    <t>18BJ603</t>
  </si>
  <si>
    <t xml:space="preserve">TVSH per Zbatimin e punimeve ndertimore per Elektrifikimin e linjes </t>
  </si>
  <si>
    <t>18BJ604</t>
  </si>
  <si>
    <t xml:space="preserve">TVSh per zbatimin e ndërtimin e godinave të stacioneve hekurudhor dhe </t>
  </si>
  <si>
    <t>18BK702</t>
  </si>
  <si>
    <t>Rikonstruksion Godina/Stacione te HSH</t>
  </si>
  <si>
    <t>18BK802</t>
  </si>
  <si>
    <t>Rinovim i trungut hekurudhor Durrës - Elbasan(km 00+000 - 75+000)</t>
  </si>
  <si>
    <t>18BK803</t>
  </si>
  <si>
    <t>Rinovim i Trugut Hekurudhor Rrogozhine-Lushnje-Fier (km 35+300-52+600-</t>
  </si>
  <si>
    <t>18BL103</t>
  </si>
  <si>
    <t>Blerje materiale për mbishtresën hekurudhore</t>
  </si>
  <si>
    <t>18BL104</t>
  </si>
  <si>
    <t>Mirëmbatje dhe riparime për makineri</t>
  </si>
  <si>
    <t>18BL105</t>
  </si>
  <si>
    <t>Regjistrim në ASHK i pronave në administrim të HSH</t>
  </si>
  <si>
    <t>18BL201</t>
  </si>
  <si>
    <t>Riparim vepra arti</t>
  </si>
  <si>
    <t>18BL301</t>
  </si>
  <si>
    <t>Punime nga vete hekurudha</t>
  </si>
  <si>
    <t>19AB402</t>
  </si>
  <si>
    <t xml:space="preserve">TVSh Hartimi i Projektit preliminar Rrogozhine-Pogradec-Lin (Kufi me </t>
  </si>
  <si>
    <t>19AB406</t>
  </si>
  <si>
    <t xml:space="preserve">Kosto Lokale Sherbime te transportit te mallrave qe lidhin operatoret </t>
  </si>
  <si>
    <t>19AB407</t>
  </si>
  <si>
    <t xml:space="preserve">TVSH per "Hartimin e projektit te Elektrifikimit te korridorit VIII: Durres - </t>
  </si>
  <si>
    <t>19AB408</t>
  </si>
  <si>
    <t>TVSH per "Hartimin e projektit te detajuar Rrogozhine - Pogradec"</t>
  </si>
  <si>
    <t>19AB503</t>
  </si>
  <si>
    <t xml:space="preserve">Hartim i planeve te rilevimit te truallit te stacioneve, linjave kryesore dhe </t>
  </si>
  <si>
    <t>19AB504</t>
  </si>
  <si>
    <t xml:space="preserve">Studim i Fisibilitetit dhe Projekt-ide per lidhjen hekurudhore Durres - </t>
  </si>
  <si>
    <t>M063981</t>
  </si>
  <si>
    <t xml:space="preserve">TVSH per zbatimin projektit te linjes Tirane - Durres, per ndertimin e linjes se </t>
  </si>
  <si>
    <t>M064005</t>
  </si>
  <si>
    <t>Blerje pjese kembimi per lokomotiva dhe vagona</t>
  </si>
  <si>
    <t>18BJ502</t>
  </si>
  <si>
    <t xml:space="preserve">Zbatimin e projektit Rehabilitimi I Linjes Hekurudhore Vore - Hani Hotit </t>
  </si>
  <si>
    <t>18BJ507</t>
  </si>
  <si>
    <t xml:space="preserve">Supervizioni I punimeve "Rehabilitimi I linjes hekurudhore Vore - Hani I </t>
  </si>
  <si>
    <t>18BJ508</t>
  </si>
  <si>
    <t xml:space="preserve">Asistence Teknike per Suportin e PIU per projektin "Rehabilitimi I linjes </t>
  </si>
  <si>
    <t>18BJ509</t>
  </si>
  <si>
    <t>Zbatimi i projektit "Rehabilitimi i linjës hekurudhore Durrës-Rrogozhinë"</t>
  </si>
  <si>
    <t>18BJ510</t>
  </si>
  <si>
    <t>Zbatimi i projektit Rehabilitimi I linjes hekurudhore Vore - Hani I Hotit GRANT</t>
  </si>
  <si>
    <t>18BJ512</t>
  </si>
  <si>
    <t xml:space="preserve">Supervizion i punimeve "Rehabilitimi I linjes hekurudhore Durres - </t>
  </si>
  <si>
    <t>18BJ513</t>
  </si>
  <si>
    <t xml:space="preserve">Asistence teknike per suportin e PIU per projektin 'Rehabilitimi i linjës </t>
  </si>
  <si>
    <t>18BL703</t>
  </si>
  <si>
    <t xml:space="preserve">Zbatimi i projektit te  linjes hekurudhore terminali i transportit publik - </t>
  </si>
  <si>
    <t>18BL704</t>
  </si>
  <si>
    <t xml:space="preserve">Hartimi I Projektit inxhinierik dhe arkitektonik I godinave te stacioneve </t>
  </si>
  <si>
    <t>18BL705</t>
  </si>
  <si>
    <t xml:space="preserve">Zbatimin e Projektit inxhinierik dhe arkitektonik I godinave te stacioneve </t>
  </si>
  <si>
    <t>18BL706</t>
  </si>
  <si>
    <t xml:space="preserve">Zbatimin e punimeve ndertimore per Elektrifikimin e linjes Hekurudhore </t>
  </si>
  <si>
    <t>18BL801</t>
  </si>
  <si>
    <t xml:space="preserve">Supervizioni I punimeve "Rehabilitimi I linjes hekurudhore Durres - Tirane </t>
  </si>
  <si>
    <t>19AB404</t>
  </si>
  <si>
    <t xml:space="preserve">Sherbime te transportit te mallrave qe lidhin operatoret shperndares dhe </t>
  </si>
  <si>
    <t>19AB409</t>
  </si>
  <si>
    <t>Hartimi i projektit te detajuar Rrogozhine - Pogradec"</t>
  </si>
  <si>
    <t>19AB410</t>
  </si>
  <si>
    <t xml:space="preserve">Hartim I projektit te Elektrifikimit te korridorit VIII: Durres - Rrogozhine - </t>
  </si>
  <si>
    <t>19AB502</t>
  </si>
  <si>
    <t xml:space="preserve">Hartimi i Projektit preliminar Rrogozhine-Pogradec-Lin (Kufi me Maqedonine </t>
  </si>
  <si>
    <t>GM06089</t>
  </si>
  <si>
    <t xml:space="preserve">Rehabiltimi i linjes hekurudhore Durres - Termali i pasagjereve Tirane dhe </t>
  </si>
  <si>
    <t>KM06125</t>
  </si>
  <si>
    <t>\</t>
  </si>
  <si>
    <t>90604AA</t>
  </si>
  <si>
    <t>Administrate Funksionale per Inspektoriatin Shteteror Teknik Industrial</t>
  </si>
  <si>
    <t>90604AC</t>
  </si>
  <si>
    <t>GRUMBULLIMI I KIMIKATEVE TE RREZIKSHME</t>
  </si>
  <si>
    <t>18BQ003</t>
  </si>
  <si>
    <t>Blerje paisje dedegtuese per monitorimin e gazrave</t>
  </si>
  <si>
    <t>18BQ017</t>
  </si>
  <si>
    <t>Aparature per laboratorin e tekstilit</t>
  </si>
  <si>
    <t>18BQ112</t>
  </si>
  <si>
    <t>Rrethimi i Jashtem i nderrmarjes dhe lyerja e depove te kimikateve QGTKRR</t>
  </si>
  <si>
    <t>18BQ113</t>
  </si>
  <si>
    <t>Sistem per ujerat e zeza dhe ndertim tualeti per personelin QGTKRR</t>
  </si>
  <si>
    <t>18BQ115</t>
  </si>
  <si>
    <t>Sistem Menaxhimi per Proceset e Punes ISHTI</t>
  </si>
  <si>
    <t>18BQ116</t>
  </si>
  <si>
    <t>Shtese e kapaciteteve magazinuese (shtese ndertese )</t>
  </si>
  <si>
    <t>M060457</t>
  </si>
  <si>
    <t>Punime riparimi</t>
  </si>
  <si>
    <t>M064072</t>
  </si>
  <si>
    <t>Blerje autolaboratore aparatura , paisje laboratorike dhe elektrike</t>
  </si>
  <si>
    <t>M064074</t>
  </si>
  <si>
    <t>Ruajtja dhe monitorimi I 2 landfillet te mbetejeve te rezikshme</t>
  </si>
  <si>
    <t>Emri                      Dhori Dapi</t>
  </si>
  <si>
    <t>90609AA</t>
  </si>
  <si>
    <t>Administratë funksionale për realizimin e politikave të Planifikimit Urban</t>
  </si>
  <si>
    <t>90609AC</t>
  </si>
  <si>
    <t xml:space="preserve">Administrate Funksionale per Reakizimin e Politikave te Planifikimit Urban </t>
  </si>
  <si>
    <t>18BM505</t>
  </si>
  <si>
    <t>Blerje Sistemi I Kontrollit te aksesit per hyrje dalje</t>
  </si>
  <si>
    <t>18BM506</t>
  </si>
  <si>
    <t>Pajisje per mobilimin e zyrave ASHSH</t>
  </si>
  <si>
    <t>M060119</t>
  </si>
  <si>
    <t>Blerje paisje elektronike</t>
  </si>
  <si>
    <t>18BM507</t>
  </si>
  <si>
    <t>Blerje Sistem informatik ASHSH</t>
  </si>
  <si>
    <t>18BM508</t>
  </si>
  <si>
    <t>Pajisje pajisje zyre AQTN</t>
  </si>
  <si>
    <t>18BM907</t>
  </si>
  <si>
    <t xml:space="preserve">Hartimi i Standardeve të projektimit të universiteteve dhe ambjenteve të </t>
  </si>
  <si>
    <t>M064136</t>
  </si>
  <si>
    <t>Projekte pilot per rikualifikimin e blloqeve urbane</t>
  </si>
  <si>
    <t>M064137</t>
  </si>
  <si>
    <t>Projekt për zonen e liqenit te Pogradecit (Tushemisht-Drilon)</t>
  </si>
  <si>
    <t>M064138</t>
  </si>
  <si>
    <t>Hartimi i Planeve Sektoriale/Rajonale me tematika te vecanta</t>
  </si>
  <si>
    <t>M064255</t>
  </si>
  <si>
    <t>Pajisje informatike  AQTN</t>
  </si>
  <si>
    <t>Emri                      Erjola Muka</t>
  </si>
  <si>
    <t>90605AA</t>
  </si>
  <si>
    <t>Kontrata Punimesh dhe Mirembajtje te Rrugeve Nacionale te Menaxhuara</t>
  </si>
  <si>
    <t>90605AB</t>
  </si>
  <si>
    <t>Rruge Nacionale te Mirembajtura</t>
  </si>
  <si>
    <t>90605AC</t>
  </si>
  <si>
    <t>Sturime/Projekte te kryera nga Instituti I Transportit</t>
  </si>
  <si>
    <t>18BA201</t>
  </si>
  <si>
    <t xml:space="preserve">Kontrata e Koncesionit /PPP per permiresimin, ndertimin, operimin dhe </t>
  </si>
  <si>
    <t>18BA203</t>
  </si>
  <si>
    <t xml:space="preserve">Subvencioni I kontrates koncesionare per ndertimin, permiresimin, </t>
  </si>
  <si>
    <t>18BA213</t>
  </si>
  <si>
    <t xml:space="preserve">Kontrata e koncesionit per projektimin, ndertimin dhe mirembajtjen e rruges </t>
  </si>
  <si>
    <t>18BA217</t>
  </si>
  <si>
    <t xml:space="preserve">Supervizioni i kontrates koncesionare per ndertimin, operimin, mirembajtjen </t>
  </si>
  <si>
    <t>18BA218</t>
  </si>
  <si>
    <t xml:space="preserve">Sherbime Inxhinierike te pavarura, per projekte me koncesion per </t>
  </si>
  <si>
    <t>18BA219</t>
  </si>
  <si>
    <t xml:space="preserve">Sherbime Inxhinierike te paravarura per projektin e zbatimit me </t>
  </si>
  <si>
    <t>18BA220</t>
  </si>
  <si>
    <t xml:space="preserve">Sherbimi inxhinierike te pavarura per Operimin dhe Mirembajtjen e </t>
  </si>
  <si>
    <t>18BA221</t>
  </si>
  <si>
    <t xml:space="preserve">Sherbime inxhinierike te pavarura per Operimin dhe Mirembajtjen e </t>
  </si>
  <si>
    <t>18BA222</t>
  </si>
  <si>
    <t>18BA223</t>
  </si>
  <si>
    <t>Oponence teknike per projektin koncesionar per projektimin, ndertimin, financimin, mirembajtje dhe rehabilitmin dhe transferimin e segmenteve rrugore "Kashar- Peze - Lekaj", ''Lekaj - Konjat - Fier","Milot - Thumane"</t>
  </si>
  <si>
    <t>18BA224</t>
  </si>
  <si>
    <t>Oponenca teknike per projektin koncesionar "'Ndertim, operim, mirembajtje, rehabilitim, dhe transferimin e segmentit rrugor Lekaj - Konjat- Fier''</t>
  </si>
  <si>
    <t>20AC101</t>
  </si>
  <si>
    <t>Ndertim i Tuneli i Llogarase</t>
  </si>
  <si>
    <t>20AC102</t>
  </si>
  <si>
    <t>Supervizion Ndertim Tuneli i Llogarase</t>
  </si>
  <si>
    <t>24AH402</t>
  </si>
  <si>
    <t>Rritje te kapitalit  te EKORR sh.a per mbulimin e veprimtarise operacionale</t>
  </si>
  <si>
    <t>25AD401</t>
  </si>
  <si>
    <t>Kapitali fillestar i krijimit të shoqërisë aksionare ''MobAL'' sh.a</t>
  </si>
  <si>
    <t>18BS533</t>
  </si>
  <si>
    <t>Ndertim i rruges, lidhja e Autostrades Milot - Morine me Aeroportin e Kukesit</t>
  </si>
  <si>
    <t>18BS539</t>
  </si>
  <si>
    <t>Ndertim i Unazes se Jashtme Tirane, Loti 4</t>
  </si>
  <si>
    <t>18BS540</t>
  </si>
  <si>
    <t>Ndertim i Unazes se jashte Tirane Loti 5</t>
  </si>
  <si>
    <t>18BS541</t>
  </si>
  <si>
    <t>Ndertim i Unazes se jashtme Tirane, Loti 6</t>
  </si>
  <si>
    <t>18BS542</t>
  </si>
  <si>
    <t>Ndertim i Unazes se jashtme Tirane, Loti 7</t>
  </si>
  <si>
    <t>18BS543</t>
  </si>
  <si>
    <t>Plotesimi i punimeve dhe rruget lidhese ne Unazen lindore, Loti 2</t>
  </si>
  <si>
    <t>18BS544</t>
  </si>
  <si>
    <t xml:space="preserve">Plotesimi, Rakordimi dhe vazhdimi i punimeve Sheshi Shqiponja - Lumi i </t>
  </si>
  <si>
    <t>18BS545</t>
  </si>
  <si>
    <t xml:space="preserve">Ndertimi i segmentit rrugor Sheshi Shqiponja - Bulevardi i ri -Shkoze, Urat </t>
  </si>
  <si>
    <t>18BS546</t>
  </si>
  <si>
    <t>Ndertimi i segmentit rrugor Sheshi Shqiponja- Bulevardi i ri, Loti 2</t>
  </si>
  <si>
    <t>18BS547</t>
  </si>
  <si>
    <t>Ndertim rruga Porto Romano Durres, Loti 3, vazhdimi</t>
  </si>
  <si>
    <t>18BS549</t>
  </si>
  <si>
    <t>Ndertimi i rruges se fshatit Senice dhe lidhja me rrugen Kardhiq - Delvine</t>
  </si>
  <si>
    <t>18BS550</t>
  </si>
  <si>
    <t xml:space="preserve">Përfundimi i punimeve në segmentet rrugore ura e Kranesë Qafë Botë, Ura e </t>
  </si>
  <si>
    <t>18BS551</t>
  </si>
  <si>
    <t xml:space="preserve">Ndërtim rruga Kardhiq - Delvinë Loti 8 (Sistemimi dhe Rivitalizimi i </t>
  </si>
  <si>
    <t>18BS552</t>
  </si>
  <si>
    <t>Ndertim rruga Korce - Erseke Loti 2 (pjesa e Dyte)</t>
  </si>
  <si>
    <t>18BS553</t>
  </si>
  <si>
    <t>Zgjerimi i segmentit rrugor,  Elbasan -  Qafe Thane (Faza I)</t>
  </si>
  <si>
    <t>18BS554</t>
  </si>
  <si>
    <t>18BS555</t>
  </si>
  <si>
    <t>Plotesimi i Punimeve te mbetura ne aksin Porto Romano Durres, Loti 3</t>
  </si>
  <si>
    <t>18BS556</t>
  </si>
  <si>
    <t>Ndertim rruga Korce - Erseke Loti 2 (pjesa e dyte), (modifikim kontrate)</t>
  </si>
  <si>
    <t>18BS557</t>
  </si>
  <si>
    <t xml:space="preserve">Rehabilitim i segmentit rrugor Fier - Vlore (rruga e vjeter) (modifikim </t>
  </si>
  <si>
    <t>18BS558</t>
  </si>
  <si>
    <t>Ndertim I Unazes se Jashtme Tirane, Loti 4 modifikim kontrate</t>
  </si>
  <si>
    <t>18BS559</t>
  </si>
  <si>
    <t>Ndertim I Unazes se jashtme Tirane, Loti 5 modifikim kontrate</t>
  </si>
  <si>
    <t>18BS609</t>
  </si>
  <si>
    <t>Ndërtim mbikalimi Teg dhe rruget lidhese te tij.</t>
  </si>
  <si>
    <t>18BS612</t>
  </si>
  <si>
    <t>Ndërtim rruga Palase - Dhërmi</t>
  </si>
  <si>
    <t>18BS613</t>
  </si>
  <si>
    <t>Rehabilitim dhe masa inxhinierike Nyja e Fllakes</t>
  </si>
  <si>
    <t>18BS616</t>
  </si>
  <si>
    <t>Rikonstruksion i aksit rrugor Maliq - Lozhan i Ri Strelce</t>
  </si>
  <si>
    <t>18BS617</t>
  </si>
  <si>
    <t>Rehabitimi i segmentit rrugor Fier-Vlore (rruga e vjeter)</t>
  </si>
  <si>
    <t>18BS618</t>
  </si>
  <si>
    <t>Rikonstruksion i aksit rrugor Maliq-Lozhan i Ri Strelce, modifikim kontrate</t>
  </si>
  <si>
    <t>18BS708</t>
  </si>
  <si>
    <t>Eleminim i  pikave te zeza (Black Spots), ne rrjetin rrugor kombetar</t>
  </si>
  <si>
    <t>18BS714</t>
  </si>
  <si>
    <t xml:space="preserve">Permiresim i sinjalistikes horizontale, vertikale dhe pajisjeve te sigurise </t>
  </si>
  <si>
    <t>18BS716</t>
  </si>
  <si>
    <t>Ndertimi i qendres se mbrojtjes kundra zjarrit per Tunelin e Krrabes</t>
  </si>
  <si>
    <t>18BS723</t>
  </si>
  <si>
    <t>Eleminim i  pikave te zeza (Black Spots), ne rrjetin rrugor kombetar 2025</t>
  </si>
  <si>
    <t>18BS724</t>
  </si>
  <si>
    <t xml:space="preserve">Permiresim i sinjalistikes horizontale, vertikale dhe pajisjeve te siguris </t>
  </si>
  <si>
    <t>18BS725</t>
  </si>
  <si>
    <t>18BS726</t>
  </si>
  <si>
    <t>18BS727</t>
  </si>
  <si>
    <t>18BS728</t>
  </si>
  <si>
    <t>Eleminim i  pikave te zeza (Black Spots), ne rrjetin rrugor kombetar 2024</t>
  </si>
  <si>
    <t>18BS729</t>
  </si>
  <si>
    <t>18BS730</t>
  </si>
  <si>
    <t>18BS731</t>
  </si>
  <si>
    <t>18BS732</t>
  </si>
  <si>
    <t>18BS901</t>
  </si>
  <si>
    <t>Blerje pajisje kompiuterike për ARRSH ne vitin 2019</t>
  </si>
  <si>
    <t>18BS914</t>
  </si>
  <si>
    <t>Blerje makineri pajisje per ARRSH dhe Drejtorite Rajonale</t>
  </si>
  <si>
    <t>18BS915</t>
  </si>
  <si>
    <t xml:space="preserve">Rikonstruksion i godines se Arkives se ARRSH-se, prane Drejtorise se Rajonit </t>
  </si>
  <si>
    <t>18BS916</t>
  </si>
  <si>
    <t>Kabllimi Ethernet i godines ARRSH (Qender).</t>
  </si>
  <si>
    <t>18BS917</t>
  </si>
  <si>
    <t>Rikonstruksion i godines se Drejtorise se Rajonit Qender Lindje Korce</t>
  </si>
  <si>
    <t>18BS918</t>
  </si>
  <si>
    <t>Blerje mobilje zyrash per ARRSH dhe Drejtorite Rajonale</t>
  </si>
  <si>
    <t>18BS919</t>
  </si>
  <si>
    <t xml:space="preserve">Sistem kondicionimi stacioner per pjesen lindore te ARRSH-se (Blerje dhe </t>
  </si>
  <si>
    <t>18BS920</t>
  </si>
  <si>
    <t xml:space="preserve">Platforme e integruar per Menaxhimin, monitorimin dhe operimin e </t>
  </si>
  <si>
    <t>18BT001</t>
  </si>
  <si>
    <t>Eleminimi i emergjencave qe mund te dalin gjate viteve ne ARRSH.</t>
  </si>
  <si>
    <t>18BT016</t>
  </si>
  <si>
    <t>Sistemimi dhe rivitalizimi i skarpatave në Shkallen e Tujanit</t>
  </si>
  <si>
    <t>18BT017</t>
  </si>
  <si>
    <t>Sistemimi dhe rivitalizimi i skarpatave në Plani i Bardhe</t>
  </si>
  <si>
    <t>18BT018</t>
  </si>
  <si>
    <t>Mbrojtje lumore nga km 9+040 deri ne km 9+240 ne aksin Milot Morine</t>
  </si>
  <si>
    <t>18BT130</t>
  </si>
  <si>
    <t>Supervizion punimesh Ndertim rruga mbikalimi Teg dhe rruget lidhese te saj</t>
  </si>
  <si>
    <t>18BT135</t>
  </si>
  <si>
    <t xml:space="preserve">Supervizion punimesh ne objektin: Ndertim rruga Korce - Erseke Loti 2 ( </t>
  </si>
  <si>
    <t>18BT138</t>
  </si>
  <si>
    <t>Supervizion Punimesh Ndërtim rruga Palase - Dhërmi</t>
  </si>
  <si>
    <t>18BT140</t>
  </si>
  <si>
    <t>Supervizion Punimesh Ndertim i Unazes se Jashtme Tirane, Loti 4</t>
  </si>
  <si>
    <t>18BT141</t>
  </si>
  <si>
    <t>Supervizion Punimesh Ndertim i Unazes se jashtme Tirane Loti 5</t>
  </si>
  <si>
    <t>18BT142</t>
  </si>
  <si>
    <t>Supervizion Punimesh Ndertim i Unazes se jashtme Tirane Loti 6</t>
  </si>
  <si>
    <t>18BT143</t>
  </si>
  <si>
    <t>Supervizion Punimesh Ndertim i Unazes se jashtme Tirane Loti 7</t>
  </si>
  <si>
    <t>18BT144</t>
  </si>
  <si>
    <t xml:space="preserve">Supervizion Punimesh Plotesimi i punimeve dhe rruget lidhese ne Unazen </t>
  </si>
  <si>
    <t>18BT145</t>
  </si>
  <si>
    <t xml:space="preserve">Supervizion Punimesh Plotesimi, Rakordimi dhe vazhdimi i punimeve Sheshi </t>
  </si>
  <si>
    <t>18BT146</t>
  </si>
  <si>
    <t xml:space="preserve">Supervizion Punimesh Ndertim i segmentit rrugor Sheshi Shqiponja - </t>
  </si>
  <si>
    <t>18BT147</t>
  </si>
  <si>
    <t xml:space="preserve">Supervizion punimesh Ndertim i segmentit rrugor Sheshi Shqiponja - </t>
  </si>
  <si>
    <t>18BT148</t>
  </si>
  <si>
    <t xml:space="preserve">Supervizion punimesh Ndertimi i rruges Porto Romano Durres, Loti 3, </t>
  </si>
  <si>
    <t>18BT149</t>
  </si>
  <si>
    <t xml:space="preserve">Supervizion Punimesh Përfundimi i punimeve në segmentet rrugore ura e </t>
  </si>
  <si>
    <t>18BT151</t>
  </si>
  <si>
    <t xml:space="preserve">Supervizion punimesh Ndertimi i rruges se fshatit Senice dhe lidhja me </t>
  </si>
  <si>
    <t>18BT153</t>
  </si>
  <si>
    <t xml:space="preserve">Supervizion Punimesh Ndërtim rruga Kardhiq - Delvinë Loti 8 (Sistemimi dhe </t>
  </si>
  <si>
    <t>18BT156</t>
  </si>
  <si>
    <t>Supervizion punimesh Ndertim rruga Korce - Erseke Loti 2 (pjesa e Dyte)</t>
  </si>
  <si>
    <t>18BT157</t>
  </si>
  <si>
    <t>Supervizion Punimesh Zgjerimi i rruges Elbasan - Qafe - Thane (Faza I)</t>
  </si>
  <si>
    <t>18BT158</t>
  </si>
  <si>
    <t>Supervizion Punimesh Rikonstruksion i aksit rrugor Maliq-Lozhan i Ri Strelce</t>
  </si>
  <si>
    <t>18BT159</t>
  </si>
  <si>
    <t xml:space="preserve">Supervizion Punimesh Ndertim i Qendres se mbrojtjes kundra zjarrit per </t>
  </si>
  <si>
    <t>18BT160</t>
  </si>
  <si>
    <t xml:space="preserve">Supervizion Punimesh Rehabilitim i segmentit rrugor Levan - Vlore (rruga e </t>
  </si>
  <si>
    <t>18BT162</t>
  </si>
  <si>
    <t xml:space="preserve">Supervizion punimesh Permiresim i sinjalistikes horizontale, vertikale dhe </t>
  </si>
  <si>
    <t>18BT163</t>
  </si>
  <si>
    <t>18BT166</t>
  </si>
  <si>
    <t xml:space="preserve">Supervizion punimesh Sistemimi dhe rivitalizimi i skarpatave në Shkallen e </t>
  </si>
  <si>
    <t>18BT167</t>
  </si>
  <si>
    <t xml:space="preserve">Supervizion punimesh Sistemimi dhe rivitalizimi i skarpatave në Plani i </t>
  </si>
  <si>
    <t>18BT168</t>
  </si>
  <si>
    <t xml:space="preserve">Supervizion Punimesh Plotesimi i Punimeve te mbetura ne aksin Porto </t>
  </si>
  <si>
    <t>18BT170</t>
  </si>
  <si>
    <t xml:space="preserve">Supervizion punimesh Mbrojtje lumore nga km 9+040 deri ne km 9+240 ne </t>
  </si>
  <si>
    <t>18BT172</t>
  </si>
  <si>
    <t>Supervizion punimesh Ndertim rruga Palas - Dhermi, (Modifikim kontrate)</t>
  </si>
  <si>
    <t>18BT173</t>
  </si>
  <si>
    <t xml:space="preserve">Supervizion punimesh Plotesemi, Rakordimi dhe vazhdimi i punimeve </t>
  </si>
  <si>
    <t>18BT174</t>
  </si>
  <si>
    <t xml:space="preserve">Supervizion punimesh Sistemim asfaltim rruga Ura e Cerenecit - Peshkopi </t>
  </si>
  <si>
    <t>18BT175</t>
  </si>
  <si>
    <t xml:space="preserve">Supervizion punimesh Ndertim i nyjes  Berzhit  dhe  rruget  lidhese te </t>
  </si>
  <si>
    <t>18BT176</t>
  </si>
  <si>
    <t>Supervizion punimesh Eleminimi I pikave te zeza</t>
  </si>
  <si>
    <t>18BT177</t>
  </si>
  <si>
    <t xml:space="preserve">Supervizion punimesh Riveshje dhe Sistemim asfaltim nyja Shkozet </t>
  </si>
  <si>
    <t>18BT178</t>
  </si>
  <si>
    <t>Supervizion punimesh Sistemim asfaltim rruga Qafa e Buallit - Martanesh</t>
  </si>
  <si>
    <t>18BT179</t>
  </si>
  <si>
    <t xml:space="preserve">Supervizion punimesh Sistemim asfaltim rruget e Drejtorise se Rajonit </t>
  </si>
  <si>
    <t>18BT180</t>
  </si>
  <si>
    <t>18BT181</t>
  </si>
  <si>
    <t xml:space="preserve">Supervizion punimesh Sistemim asfaltim rruget e Drejtorise se Rajonit Jugor </t>
  </si>
  <si>
    <t>18BT182</t>
  </si>
  <si>
    <t xml:space="preserve">Supervizion punimesh Sistemim asfaltim rruget e Drejtorise se Rajonit Verior </t>
  </si>
  <si>
    <t>18BT183</t>
  </si>
  <si>
    <t xml:space="preserve">Supervizion punimesh Rehabilitim i segmentit rrugor Shijan -Delvine dhe </t>
  </si>
  <si>
    <t>18BT184</t>
  </si>
  <si>
    <t xml:space="preserve">Supervizion punimesh Plotesimi i punimeve ne rruget dytesore By Pass </t>
  </si>
  <si>
    <t>18BT190</t>
  </si>
  <si>
    <t xml:space="preserve">Supervizion punimesh Eleminim i  pikave te zeza (Black Spots), ne rrjetin </t>
  </si>
  <si>
    <t>18BT191</t>
  </si>
  <si>
    <t>18BT192</t>
  </si>
  <si>
    <t>18BT193</t>
  </si>
  <si>
    <t>18BT194</t>
  </si>
  <si>
    <t xml:space="preserve">Supervizion Punimesh Ndertim rruga Korce - Erseke Loti 2 (pjesa e dyte), </t>
  </si>
  <si>
    <t>18BT195</t>
  </si>
  <si>
    <t>18BT196</t>
  </si>
  <si>
    <t xml:space="preserve">Supervizion punimesh Rehabilitimi I shesheve dhe zonave kryesore ne afersi </t>
  </si>
  <si>
    <t>18BT197</t>
  </si>
  <si>
    <t xml:space="preserve">Supervizion punimesh Permiresim i sinjalistikes horizontale, vertikale dhe </t>
  </si>
  <si>
    <t>18BT198</t>
  </si>
  <si>
    <t>18BT199</t>
  </si>
  <si>
    <t>18BT216</t>
  </si>
  <si>
    <t xml:space="preserve">Studim Projektim zgjerimi i segmentit rrugor, dalje Elbasan - Perrenjas - Qafe </t>
  </si>
  <si>
    <t>18BT219</t>
  </si>
  <si>
    <t>Studim projektime per vitin 2025</t>
  </si>
  <si>
    <t>18BT220</t>
  </si>
  <si>
    <t>Studim projektime per vitin 2024</t>
  </si>
  <si>
    <t>18BT221</t>
  </si>
  <si>
    <t>Studim Projektim rruga e bregut</t>
  </si>
  <si>
    <t>18BT222</t>
  </si>
  <si>
    <t>Studim Projektim By Pass Sarande</t>
  </si>
  <si>
    <t>18BT223</t>
  </si>
  <si>
    <t>Studim Projektim kthesa e Berdices Ura e Bahcallekut</t>
  </si>
  <si>
    <t>18BT226</t>
  </si>
  <si>
    <t>Studim Projektim zgjerimi i rruges Levan Gjirokaster</t>
  </si>
  <si>
    <t>18BT227</t>
  </si>
  <si>
    <t>Studim Projektim Zgjerimi, Plotesimi i rruges se Kombit (Milot - Reps)</t>
  </si>
  <si>
    <t>18BU004</t>
  </si>
  <si>
    <t>Studim projektim  By Pass Elbasan</t>
  </si>
  <si>
    <t>22AG701</t>
  </si>
  <si>
    <t>Studim Projektim aksi rrugor Elbasan - Lekaj Koridori 8</t>
  </si>
  <si>
    <t>M060526</t>
  </si>
  <si>
    <t>Studim Projektim Oponence teknike (K.lidhur)</t>
  </si>
  <si>
    <t>22AG801</t>
  </si>
  <si>
    <t>Studim Projektim aksi rrugor Bushtrice - Pika Doganore Koridori 8</t>
  </si>
  <si>
    <t>18BT323</t>
  </si>
  <si>
    <t xml:space="preserve">Kosto Lokale Menaxhimi i aseteve rrugore (Projekti i Bankes Boterore) Faza </t>
  </si>
  <si>
    <t>18BT324</t>
  </si>
  <si>
    <t xml:space="preserve">TVSH &amp; Takse Doganore Menaxhimi i aseteve rrugore (Projekti i Bankes </t>
  </si>
  <si>
    <t>18BT408</t>
  </si>
  <si>
    <t xml:space="preserve">TVSH dhe Takse doganore Permiresimi dhe rehabilitimi i urave (Projekti i </t>
  </si>
  <si>
    <t>18BT409</t>
  </si>
  <si>
    <t>Kosto lokale Permiresimi dhe rehabilitimi i urave (Projekti i Bankes Boterore)</t>
  </si>
  <si>
    <t>18BT708</t>
  </si>
  <si>
    <t>Kosto Lokale Ndërtim By Pass i Vlorës</t>
  </si>
  <si>
    <t>18BT709</t>
  </si>
  <si>
    <t>Kosto Lokale Supervizion Ndërtim By Pass i Vlorës</t>
  </si>
  <si>
    <t>18BT918</t>
  </si>
  <si>
    <t xml:space="preserve">Supervizion punimesh Plotesimi i punimeve ne segmentin rrugor Qukes Qafe </t>
  </si>
  <si>
    <t>18BT919</t>
  </si>
  <si>
    <t>Plotesim i punimeve ne segmentit rrugor Qukes - Qafe - Plloce Loti 0</t>
  </si>
  <si>
    <t>18BT920</t>
  </si>
  <si>
    <t>TVSH e T.d Per njesine e projektit ndertim segmenti Qukës-Qafë Plloçë Loti 3</t>
  </si>
  <si>
    <t>18BU001</t>
  </si>
  <si>
    <t>By Passi Elbasan</t>
  </si>
  <si>
    <t>18BU003</t>
  </si>
  <si>
    <t>Supervizion Punimesh By Passi Elbasan</t>
  </si>
  <si>
    <t>18BU501</t>
  </si>
  <si>
    <t>TVSH per projektet IPA, Instituti I Transportit</t>
  </si>
  <si>
    <t>18CD502</t>
  </si>
  <si>
    <t>Disaster Recovery</t>
  </si>
  <si>
    <t>18CD701</t>
  </si>
  <si>
    <t xml:space="preserve">Sherbime konsulence per kontraten ''Porti I Jahteve By pass Orikum Dukat </t>
  </si>
  <si>
    <t>19AC701</t>
  </si>
  <si>
    <t>Ndertim rruga By Pass Tirane</t>
  </si>
  <si>
    <t>19AC702</t>
  </si>
  <si>
    <t>TVSH Ndertim rruga By Pass Tirane</t>
  </si>
  <si>
    <t>19AC704</t>
  </si>
  <si>
    <t>TVSH Supervizion Punimesh Ndertim rruga By Pass Tirane</t>
  </si>
  <si>
    <t>19AC707</t>
  </si>
  <si>
    <t>Ndertim rruga  Kashar - Nyja Vaqarr Faza I</t>
  </si>
  <si>
    <t>19AC708</t>
  </si>
  <si>
    <t>Ndertim rruga  Kashar - Nyja Vaqarr Faza II</t>
  </si>
  <si>
    <t>19AC709</t>
  </si>
  <si>
    <t>Supervizion punimesh Ndertim rruga  Kashar - Nyja Vaqarr Faza I</t>
  </si>
  <si>
    <t>19AC710</t>
  </si>
  <si>
    <t>Supervizion punimesh Ndertim rruga  Kashar - Nyja Vaqarr Faza II</t>
  </si>
  <si>
    <t>19AC809</t>
  </si>
  <si>
    <t>TVSH E TAKSE DOGANORE PER PROJEKTET IPA</t>
  </si>
  <si>
    <t>19AC810</t>
  </si>
  <si>
    <t>KOSTO LOKALE PER PROJEKTET IPA</t>
  </si>
  <si>
    <t>19AC811</t>
  </si>
  <si>
    <t>Rikonstruksion dhe blerje paisje zyrash per Institutin e Transportit</t>
  </si>
  <si>
    <t>19AC812</t>
  </si>
  <si>
    <t>Blerje paisje informatike per Institutin e Transportit</t>
  </si>
  <si>
    <t>20AC104</t>
  </si>
  <si>
    <t>Ndertim i rrugeve lidhese me  Tunelin e Llogarase</t>
  </si>
  <si>
    <t>20AC105</t>
  </si>
  <si>
    <t>Supervizion punimesh Ndertim i rrugeve lidhese me  Tunelin e Llogarase</t>
  </si>
  <si>
    <t>20AF401</t>
  </si>
  <si>
    <t xml:space="preserve">Ndertim rruga lidhese e Aeroportit Nderkombetar te Vlores (VIA) - </t>
  </si>
  <si>
    <t>20AF402</t>
  </si>
  <si>
    <t xml:space="preserve">Supervizion Punimesh Ndertim rruga lidhese e Aeroportit Nderkombetar te </t>
  </si>
  <si>
    <t>21AC801</t>
  </si>
  <si>
    <t>Qendra e monitorimit te trafikut (200 km) Faza e Pare</t>
  </si>
  <si>
    <t>21AC802</t>
  </si>
  <si>
    <t>Supervizion Punimesh Qendra e monitorimit te trafikut (200 km) Faza e Pare</t>
  </si>
  <si>
    <t>21AC803</t>
  </si>
  <si>
    <t>Ndertim i Godines se Qendres se monitorimit te trafikut</t>
  </si>
  <si>
    <t>21AC804</t>
  </si>
  <si>
    <t xml:space="preserve">Supervizion punimesh Ndertim i Godines se Qendres se monitorimit te </t>
  </si>
  <si>
    <t>21AC805</t>
  </si>
  <si>
    <t>Qendra e monitorimit te trafikut  Faza e II</t>
  </si>
  <si>
    <t>21AC807</t>
  </si>
  <si>
    <t>Supervizion punimesh Qendra e monitorimit te trafikut  Faza e II</t>
  </si>
  <si>
    <t>22AC302</t>
  </si>
  <si>
    <t xml:space="preserve">Plotesimi, Rakordimi dhe vazhdimi i punimeve Rehabilitim i segmentit </t>
  </si>
  <si>
    <t>22AC303</t>
  </si>
  <si>
    <t>Ndertim rruga Palas - Dhermi, (Modifikim Kontrate)</t>
  </si>
  <si>
    <t>22AC304</t>
  </si>
  <si>
    <t>Rehabilitim dhe masa inxhinierike Nyja e Fllakes Modifikim Kontrate.</t>
  </si>
  <si>
    <t>22AC305</t>
  </si>
  <si>
    <t xml:space="preserve">Sistemim asfaltim rruga Ura e Cerenecit - Peshkopi (Peshkopi - Maqellare), </t>
  </si>
  <si>
    <t>22AC306</t>
  </si>
  <si>
    <t xml:space="preserve">Ndertim i nyjes Berzhit dhe rruget lidhese te autostrades Tirane - Elbasan </t>
  </si>
  <si>
    <t>22AC308</t>
  </si>
  <si>
    <t>Sistemim asfaltim rruga Qafa e Buallit - Martanesh</t>
  </si>
  <si>
    <t>22AC309</t>
  </si>
  <si>
    <t xml:space="preserve">Ndertim i segmentit rrugor Sheshi Shqiponja- Bulevardi I ri, Loti 2,  modifikim </t>
  </si>
  <si>
    <t>22AC310</t>
  </si>
  <si>
    <t xml:space="preserve">Rehabilitimi I shesheve dhe zonave kryesore ne afersi te pikave doganore </t>
  </si>
  <si>
    <t>22AC311</t>
  </si>
  <si>
    <t xml:space="preserve">Plotesimi I punimeve ne rruget dytesore By Pass Plepa - Kavaje - Rrogozhine </t>
  </si>
  <si>
    <t>22AC312</t>
  </si>
  <si>
    <t xml:space="preserve">Rehabilitim I segmentit rrugor Shijan -Delvine dhe rruga rruga lidhese e  </t>
  </si>
  <si>
    <t>22AC313</t>
  </si>
  <si>
    <t>Sistemim asfaltim rruget e Drejtorise se Rajonit Qender Lindje (Korce)</t>
  </si>
  <si>
    <t>22AC314</t>
  </si>
  <si>
    <t>Sistemim asfaltim rruget e Drejtorise se Rajonit Qender Perendim (Tirane)</t>
  </si>
  <si>
    <t>22AC315</t>
  </si>
  <si>
    <t>Sistemim asfaltim rruget e Drejtorise se Rajonit Jugor Gjirokaster</t>
  </si>
  <si>
    <t>22AC316</t>
  </si>
  <si>
    <t>Sistemim asfaltim rruget e Drejtorise se Rajonit Verior Shkoder</t>
  </si>
  <si>
    <t>22AC317</t>
  </si>
  <si>
    <t>Rehabilitimi i rruges Fier -  Kthesa e Patosit - Frataj</t>
  </si>
  <si>
    <t>22AC318</t>
  </si>
  <si>
    <t>Ndertim rruga kthesa e Berdices-Ura e Bahcallekut</t>
  </si>
  <si>
    <t>22AC319</t>
  </si>
  <si>
    <t xml:space="preserve">Plotesemi, Rakordimi dhe vazhdimi i punimeve Sheshi Shqiponja - Lumi i </t>
  </si>
  <si>
    <t>22AC320</t>
  </si>
  <si>
    <t>Ndertim i Unazes se jashtme Tirane, Loti 7 modifikim kontrate</t>
  </si>
  <si>
    <t>22AG501</t>
  </si>
  <si>
    <t>Zgjerimi i rruges Elbasan - Qafe - Thane (Faza II)</t>
  </si>
  <si>
    <t>22AG502</t>
  </si>
  <si>
    <t>Zgjerimi i rruges Elbasan - Qafe - Thane (Faza III)</t>
  </si>
  <si>
    <t>22AG503</t>
  </si>
  <si>
    <t>Zgjerimi i rruges Elbasan - Qafe - Thane (Faza IV)</t>
  </si>
  <si>
    <t>22AG504</t>
  </si>
  <si>
    <t>Supervizion punimesh Zgjerimi i rruges Elbasan - Qafe - Thane (Faza II)</t>
  </si>
  <si>
    <t>22AG505</t>
  </si>
  <si>
    <t>Supervizion punimesh Zgjerimi i rruges Elbasan - Qafe - Thane (Faza III)</t>
  </si>
  <si>
    <t>22AG506</t>
  </si>
  <si>
    <t>Supervizion punimesh Zgjerimi i rruges Elbasan - Qafe - Thane (Faza IV)</t>
  </si>
  <si>
    <t>22AG507</t>
  </si>
  <si>
    <t>Zgjerimi i rruges Elbasan - Qafe - Thane (Faza V)</t>
  </si>
  <si>
    <t>22AG508</t>
  </si>
  <si>
    <t>Zgjerimi i rruges Elbasan - Qafe - Thane (Faza VI)</t>
  </si>
  <si>
    <t>22AG509</t>
  </si>
  <si>
    <t>Zgjerimi i rruges Elbasan - Qafe - Thane (Faza VII)</t>
  </si>
  <si>
    <t>22AG510</t>
  </si>
  <si>
    <t>Zgjerimi i rruges Elbasan - Qafe - Thane (Faza VIII)</t>
  </si>
  <si>
    <t>22AG511</t>
  </si>
  <si>
    <t>Supervizion punimesh Zgjerimi i rruges Elbasan - Qafe - Thane (Faza V)</t>
  </si>
  <si>
    <t>22AG512</t>
  </si>
  <si>
    <t>Supervizion punimesh Zgjerimi i rruges Elbasan - Qafe - Thane (Faza VI)</t>
  </si>
  <si>
    <t>22AG513</t>
  </si>
  <si>
    <t>Supervizion punimesh Zgjerimi i rruges Elbasan - Qafe - Thane (Faza VII)</t>
  </si>
  <si>
    <t>22AG514</t>
  </si>
  <si>
    <t>Supervizion punimesh Zgjerimi i rruges Elbasan - Qafe - Thane (Faza VIII)</t>
  </si>
  <si>
    <t>22AG515</t>
  </si>
  <si>
    <t>Zgjerimi i rruges Elbasan - Qafe - Thane (Faza II) modifikim kontrate</t>
  </si>
  <si>
    <t>22AG601</t>
  </si>
  <si>
    <t>Ndertim rruga Berat - Ballaban, Loti 1</t>
  </si>
  <si>
    <t>22AG602</t>
  </si>
  <si>
    <t>Ndertim rruga Berat - Ballaban, Loti 2</t>
  </si>
  <si>
    <t>22AG603</t>
  </si>
  <si>
    <t>Ndertim rruga Berat - Ballaban, Loti 3</t>
  </si>
  <si>
    <t>22AG604</t>
  </si>
  <si>
    <t>Supervizion punimesh Nderti rruga Berat - Ballaban, Loti 1</t>
  </si>
  <si>
    <t>22AG605</t>
  </si>
  <si>
    <t>Supervizion punimesh Nderti rruga Berat - Ballaban, Loti 2</t>
  </si>
  <si>
    <t>22AG606</t>
  </si>
  <si>
    <t>Supervizion punimesh Nderti rruga Berat - Ballaban, Loti 3</t>
  </si>
  <si>
    <t>22AG702</t>
  </si>
  <si>
    <t>Ndertim aksi rrugor Elbasan - Paperr Faza I</t>
  </si>
  <si>
    <t>22AG703</t>
  </si>
  <si>
    <t>Supervizion punimesh Ndertim aksi rrugor Elbasan - Paperr Faza I</t>
  </si>
  <si>
    <t>22AG704</t>
  </si>
  <si>
    <t>Supervizion punimesh Ndertim aksi rrugor Paperr - Ura e Grykshit, Faza II</t>
  </si>
  <si>
    <t>22AG705</t>
  </si>
  <si>
    <t>Supervizion punimesh Ndertim aksi rrugor Paperr - Ura e Grykshit, Faza III</t>
  </si>
  <si>
    <t>22AG706</t>
  </si>
  <si>
    <t>Ndertim aksi rrugor Elbasan - Paperr Faza II</t>
  </si>
  <si>
    <t>22AG707</t>
  </si>
  <si>
    <t>Ndertim aksi rrugor Elbasan - Paperr Faza III</t>
  </si>
  <si>
    <t>22AG708</t>
  </si>
  <si>
    <t>Ndertim aksi rrugor Paperr - Ura e Grykshit, Faza I</t>
  </si>
  <si>
    <t>22AG709</t>
  </si>
  <si>
    <t>Ndertim aksi rrugor Paperr - Ura e Grykshit, Faza II</t>
  </si>
  <si>
    <t>22AG710</t>
  </si>
  <si>
    <t>Ndertim aksi rrugor Paperr - Ura e Grykshit, Faza III</t>
  </si>
  <si>
    <t>22AG711</t>
  </si>
  <si>
    <t>Supervizion punimesh Ndertim aksi rrugor Elbasan - Paperr Faza II</t>
  </si>
  <si>
    <t>22AG712</t>
  </si>
  <si>
    <t>Supervizion punimesh Ndertim aksi rrugor Elbasan - Paperr Faza III</t>
  </si>
  <si>
    <t>22AG713</t>
  </si>
  <si>
    <t>Supervizion punimesh Ndertim aksi rrugor Paperr - Ura e Grykshit, Faza I</t>
  </si>
  <si>
    <t>24AA101</t>
  </si>
  <si>
    <t>Zgjerimi i superstrades Tirane - Durres Faza  I</t>
  </si>
  <si>
    <t>24AA102</t>
  </si>
  <si>
    <t>Zgjerimi i superstrades Tirane - Durres Faza  II</t>
  </si>
  <si>
    <t>24AA103</t>
  </si>
  <si>
    <t>Zgjerimi i superstrades Tirane - Durres Faza  III</t>
  </si>
  <si>
    <t>24AA104</t>
  </si>
  <si>
    <t>Supervizion punimesh Zgjerimi I superstrades Tirane - Durres Faza I</t>
  </si>
  <si>
    <t>24AA105</t>
  </si>
  <si>
    <t>Supervizion punimesh Zgjerimi I superstrades Tirane - Durres Faza II</t>
  </si>
  <si>
    <t>24AA106</t>
  </si>
  <si>
    <t>Supervizion punimesh Zgjerimi I superstrades Tirane - Durres Faza III</t>
  </si>
  <si>
    <t>24AA201</t>
  </si>
  <si>
    <t>Rikonstruksion i rruges se vjeter Kombinat- Ndroq - Plepa, Loti 1</t>
  </si>
  <si>
    <t>24AA209</t>
  </si>
  <si>
    <t>24AA202</t>
  </si>
  <si>
    <t xml:space="preserve">Supervizion punimesh Rikonstruksion i rruges se vjeter Kombinat- Ndroq - </t>
  </si>
  <si>
    <t>24AA401</t>
  </si>
  <si>
    <t>Zgjerimi i rruges se Ksamilit</t>
  </si>
  <si>
    <t>24AA402</t>
  </si>
  <si>
    <t>Supervizion Punimesh Zgjerimi i rruges se Ksamilit</t>
  </si>
  <si>
    <t>24AC201</t>
  </si>
  <si>
    <t>Ngritja e  infrastruktures arsimore te Kolegjit te Europes</t>
  </si>
  <si>
    <t>24AE001</t>
  </si>
  <si>
    <t>24AE002</t>
  </si>
  <si>
    <t>24AE003</t>
  </si>
  <si>
    <t>24AE004</t>
  </si>
  <si>
    <t>Supervizion punimesh Rehabilitimi i rruges Fier -  Kthesa e Patosit - Frataj</t>
  </si>
  <si>
    <t>24AE005</t>
  </si>
  <si>
    <t>Supervizion punimesh Ndertim rruga kthesa e Berdices - Ura e Bahcallekut</t>
  </si>
  <si>
    <t>24AH401</t>
  </si>
  <si>
    <t>Kapitali fillestar i krijimit të shoqërisë aksionare EKORR sh.a</t>
  </si>
  <si>
    <t>24AJ401</t>
  </si>
  <si>
    <t>Ndertim By Pass Sarande, Faza I</t>
  </si>
  <si>
    <t>24AJ402</t>
  </si>
  <si>
    <t>Ndertim By Pass Sarande, Faza II</t>
  </si>
  <si>
    <t>24AJ403</t>
  </si>
  <si>
    <t>Supervizion punimesh Ndertim By Pass Sarande, Faza I</t>
  </si>
  <si>
    <t>24AJ404</t>
  </si>
  <si>
    <t>Supervizion punimesh Ndertim By Pass Sarande, Faza II</t>
  </si>
  <si>
    <t>24AJ501</t>
  </si>
  <si>
    <t xml:space="preserve">Supervizion Punimesh Qendra e MZSH dhe instalimet per mbrojtjen nga </t>
  </si>
  <si>
    <t>24AJ502</t>
  </si>
  <si>
    <t>Blerje zjarrfikse dhe automjete sherbimi Pick Up</t>
  </si>
  <si>
    <t>24AJ503</t>
  </si>
  <si>
    <t xml:space="preserve">Blerje set zjarrfikse, pajisje te ndryshme shpetimi per stacionin zjarrfikes dhe </t>
  </si>
  <si>
    <t>24AJ504</t>
  </si>
  <si>
    <t xml:space="preserve">Instalim sistemi i  mbrojtjes nga zjarri ne arkiven e ARRSH Qender dhe ne </t>
  </si>
  <si>
    <t>24AJ505</t>
  </si>
  <si>
    <t xml:space="preserve">Qendra e MZSH dhe instalimet per mbrojtjen nga zjarri ne tunelin Kardhiq - </t>
  </si>
  <si>
    <t>M060054</t>
  </si>
  <si>
    <t>M061393</t>
  </si>
  <si>
    <t>Blerje rafte Arkivi dhe magazine</t>
  </si>
  <si>
    <t>M062991</t>
  </si>
  <si>
    <t>Vendime gjyjgesore ne proces</t>
  </si>
  <si>
    <t>M063113</t>
  </si>
  <si>
    <t>Kosto Lokale Asistence Teknike nga IPA - Acrosse</t>
  </si>
  <si>
    <t>M063676</t>
  </si>
  <si>
    <t>TVSH e T.D. Supervizion Ndertim By Pass i Vlores</t>
  </si>
  <si>
    <t>M063730</t>
  </si>
  <si>
    <t>Kosto Lokale RRSMSP/CW/2015/4- Kontrata D (Projekti i Bankes Boterore)</t>
  </si>
  <si>
    <t>M063737</t>
  </si>
  <si>
    <t xml:space="preserve">Kosto Lokale për Njësine e menaxhimit te Projektit Qukës - Qafë- Plloçë Loti </t>
  </si>
  <si>
    <t>M063739</t>
  </si>
  <si>
    <t xml:space="preserve">Kosto Lokale për Njesinë e menaxhimit të Projektit Qukës - Qafë - Plloçë  Loti </t>
  </si>
  <si>
    <t>M063744</t>
  </si>
  <si>
    <t>TVSH dhe T.D, RRSMSP/CW/2015/4- Kontrata D (Projekti i Bankes Boterore)</t>
  </si>
  <si>
    <t>M063751</t>
  </si>
  <si>
    <t>TVSH e T.D.Ndërtim segmenti "Qukës-Qafë Plloçë" Loti 1</t>
  </si>
  <si>
    <t>M063752</t>
  </si>
  <si>
    <t>TVSH e T.D.Ndërtim segmenti "Qukës-Qafë Plloçë" Loti 2</t>
  </si>
  <si>
    <t>M063753</t>
  </si>
  <si>
    <t xml:space="preserve">TVSH e T.D.Supervizion Punimesh Ndërtim segmenti "Qukës-Qafë Plloçë" </t>
  </si>
  <si>
    <t>M063754</t>
  </si>
  <si>
    <t xml:space="preserve">TVSH e T.D. Kostor operative të Njësisë së Re të Menaxhimit të Projektit </t>
  </si>
  <si>
    <t>M063756</t>
  </si>
  <si>
    <t>TVSH  Audit Projekti i rrugës "Qukës-Qafë Plloçë" Loti 1+Loti 2</t>
  </si>
  <si>
    <t>M063757</t>
  </si>
  <si>
    <t>TVSH e T.D.Ndërtim segmenti "Qukës-Qafë Plloçë" Loti 3</t>
  </si>
  <si>
    <t>M063759</t>
  </si>
  <si>
    <t>M064192</t>
  </si>
  <si>
    <t xml:space="preserve">Rehabilitim i segmentit rrugore mbikalimi pallati me shigjeta  rrethrrotullimi </t>
  </si>
  <si>
    <t>M064194</t>
  </si>
  <si>
    <t>Rikualifikim I akseve rrugore Unaza Lindore  Loti 3</t>
  </si>
  <si>
    <t>M064212</t>
  </si>
  <si>
    <t xml:space="preserve">Supervizion Punimesh Rehabilitim I segmentit rrugore mbikalimi pallati me </t>
  </si>
  <si>
    <t>M064214</t>
  </si>
  <si>
    <t>Supervizion Punimesh Ndertim rruga Kardhiq - Delvine Loti 7, Loti 8</t>
  </si>
  <si>
    <t>M064216</t>
  </si>
  <si>
    <t>Supervizion punimesh Rikualifikim I akseve rrugore Unaza Lindore  Loti 3.</t>
  </si>
  <si>
    <t>M064223</t>
  </si>
  <si>
    <t>TVSH e T.D. Ndërtim By Pass i Vlorës (Kontrate e Re)</t>
  </si>
  <si>
    <t>18BT407</t>
  </si>
  <si>
    <t>Permiresimi dhe rehabilitimi i urave (Projekti i Bankes Boterore)</t>
  </si>
  <si>
    <t>18BU503</t>
  </si>
  <si>
    <t>CIRASIM</t>
  </si>
  <si>
    <t>18BU504</t>
  </si>
  <si>
    <t>SMARTMOBAIR</t>
  </si>
  <si>
    <t>18BU505</t>
  </si>
  <si>
    <t>SUPERALFUEL</t>
  </si>
  <si>
    <t>18BU506</t>
  </si>
  <si>
    <t>LAERTES</t>
  </si>
  <si>
    <t>19AC703</t>
  </si>
  <si>
    <t>Supervizion Punimesh Ndertim rruga By Pass Tirane</t>
  </si>
  <si>
    <t>19AC801</t>
  </si>
  <si>
    <t>Projektet  Incircle</t>
  </si>
  <si>
    <t>19AC803</t>
  </si>
  <si>
    <t>Projektet Ports</t>
  </si>
  <si>
    <t>19AC804</t>
  </si>
  <si>
    <t>Projektet MultiApro</t>
  </si>
  <si>
    <t>19AC806</t>
  </si>
  <si>
    <t>EFNITIS</t>
  </si>
  <si>
    <t>19AC807</t>
  </si>
  <si>
    <t>ISACC</t>
  </si>
  <si>
    <t>19AC808</t>
  </si>
  <si>
    <t>PORTS 4.0</t>
  </si>
  <si>
    <t>24AA301</t>
  </si>
  <si>
    <t xml:space="preserve">Ndertim i Ures se Beshirit (Ndertim i urave te qendrueshme i Bankes </t>
  </si>
  <si>
    <t>24AA302</t>
  </si>
  <si>
    <t>Ndertim i Ures se Viroit (Ndertim i urave te qendrueshme i Bankes Boterore)</t>
  </si>
  <si>
    <t>24AA303</t>
  </si>
  <si>
    <t xml:space="preserve">Supervizim i Ures se Viroit (Ndertim i urave te qendrueshme i Bankes </t>
  </si>
  <si>
    <t>24AA304</t>
  </si>
  <si>
    <t xml:space="preserve">Ndertim per uren e Vjoses (Ndertim i urave te qendrueshme i Bankes </t>
  </si>
  <si>
    <t>24AA305</t>
  </si>
  <si>
    <t>Kosto Operacionale (Ndertim i urave te qendrueshme i Bankes Boterore)</t>
  </si>
  <si>
    <t>24AA306</t>
  </si>
  <si>
    <t>Njesia e Implementimit (Ndertim i urave te qendrueshme i Bankes Boterore)</t>
  </si>
  <si>
    <t>24AA307</t>
  </si>
  <si>
    <t xml:space="preserve">Auditim i projekteve per sigurine rrugore (Ndertim i urave te qendrueshme i </t>
  </si>
  <si>
    <t>24AA308</t>
  </si>
  <si>
    <t xml:space="preserve">Asistenti teknik i projektit (Ndertim i urave te qendrueshme i Bankes </t>
  </si>
  <si>
    <t>24AA309</t>
  </si>
  <si>
    <t xml:space="preserve">Auditim i projekteve per ndikimin ndaj fatkeqesive natyrore (Ndertim i urave </t>
  </si>
  <si>
    <t>24AA310</t>
  </si>
  <si>
    <t xml:space="preserve">Rishikim Projekti dhe Supervizim i Ures se Beshirit (Ndertim i urave te </t>
  </si>
  <si>
    <t>24AA311</t>
  </si>
  <si>
    <t xml:space="preserve">Rishikim Projekti dhe Supervizion per Uren e Vjoses (Ndertim i urave te </t>
  </si>
  <si>
    <t>24AA312</t>
  </si>
  <si>
    <t xml:space="preserve">Studim fizibiliteti dhe projektim per uren e Grupi A Ndertim i urave te </t>
  </si>
  <si>
    <t>24AA313</t>
  </si>
  <si>
    <t xml:space="preserve">Studim fizibiliteti dhe projektim per uren e Grupi B (Ndertim i urave te </t>
  </si>
  <si>
    <t>24AA314</t>
  </si>
  <si>
    <t>Ndertim grupi A i Urave (Projekti i urave te Qendrueshme)</t>
  </si>
  <si>
    <t>24AA315</t>
  </si>
  <si>
    <t>Ndertim grupi B i Urave  (Projekti i urave te Qendrueshme)</t>
  </si>
  <si>
    <t>24AA316</t>
  </si>
  <si>
    <t>Supervizim Grupi A  (Projekti i urave te Qendrueshme)</t>
  </si>
  <si>
    <t>24AA317</t>
  </si>
  <si>
    <t>Supervizim Grupi B  (Projekti i urave te Qendrueshme)</t>
  </si>
  <si>
    <t>24AA318</t>
  </si>
  <si>
    <t>Sistemi RAMS  (Projekti i urave te Qendrueshme)</t>
  </si>
  <si>
    <t>24AA319</t>
  </si>
  <si>
    <t>Auditimi financiar i projektit  (Projekti i urave te Qendrueshme)</t>
  </si>
  <si>
    <t>24AA320</t>
  </si>
  <si>
    <t>Programi Intership  (Projekti i urave te Qendrueshme)</t>
  </si>
  <si>
    <t>24AA321</t>
  </si>
  <si>
    <t>Ngritje kapacitetesh per sigurine rrugore  (Projekti i urave te Qendrueshme)</t>
  </si>
  <si>
    <t>KM06111</t>
  </si>
  <si>
    <t>Ndërtim segmenti rrugor Qukës - Qafë Plloçë Loti 1</t>
  </si>
  <si>
    <t>KM06112</t>
  </si>
  <si>
    <t>Ndërtim segmenti rrugor Qukës - Qafë Plloçë Loti 2</t>
  </si>
  <si>
    <t>KM06113</t>
  </si>
  <si>
    <t>Supervizion Ndërtim Segmenti "Qukës -Qafë Plloçë" Loti 1 dhe Loti 2</t>
  </si>
  <si>
    <t>KM06114</t>
  </si>
  <si>
    <t xml:space="preserve">Njesia e Menaxhimit të Projektit "Qukës - Qafë Plloçë", financuar nga BIZH, </t>
  </si>
  <si>
    <t>KM06115</t>
  </si>
  <si>
    <t>Audit segmenti rrugor Qukës-Qafë Plloçë Loti 1 &amp; Loti 2</t>
  </si>
  <si>
    <t>KM06116</t>
  </si>
  <si>
    <t>Ndërtim segmenti rrugor Qukës -Qafë Plloçë Loti 3</t>
  </si>
  <si>
    <t>KM06117</t>
  </si>
  <si>
    <t>Supervizion segmenti rrugor Qukës - Qafë Plloçë Loti 3</t>
  </si>
  <si>
    <t>KM06118</t>
  </si>
  <si>
    <t xml:space="preserve">Njesia e Menaxhimit te Projektit "Qukës - Qafë Plloçë", financuar nga Fondi </t>
  </si>
  <si>
    <t>Emri                            Erjola Muka</t>
  </si>
  <si>
    <t>Transferime kapitalesh</t>
  </si>
  <si>
    <t>90608AA</t>
  </si>
  <si>
    <t>Investigime të kryera nga OKIIA</t>
  </si>
  <si>
    <t>M062863</t>
  </si>
  <si>
    <t>Blerje canta e investigimit ne detyre (sipas aneksit 13, te ICAO)</t>
  </si>
  <si>
    <t>M063991</t>
  </si>
  <si>
    <t>Blerje paisje investiguese</t>
  </si>
  <si>
    <t>22AH</t>
  </si>
  <si>
    <t>22AH002</t>
  </si>
  <si>
    <t>Mbeshtetje buxhetore per raste te jashtezakondshme per veprimtarine e ALBCONTROL</t>
  </si>
  <si>
    <t>Nepunesi Zbatues</t>
  </si>
  <si>
    <t>Nepunesi Urdherues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</si>
</sst>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0"/>
    <numFmt numFmtId="165" formatCode="_(* #,##0_);_(* \(#,##0\);_(* &quot;-&quot;??_);_(@_)"/>
    <numFmt numFmtId="166" formatCode="_-* #,##0_-;\-* #,##0_-;_-* &quot;-&quot;_-;_-@_-"/>
    <numFmt numFmtId="167" formatCode="_-* #,##0.00_-;\-* #,##0.00_-;_-* &quot;-&quot;??_-;_-@_-"/>
    <numFmt numFmtId="168" formatCode="_-* #,##0.00_L_e_k_-;\-* #,##0.00_L_e_k_-;_-* &quot;-&quot;??_L_e_k_-;_-@_-"/>
    <numFmt numFmtId="169" formatCode="0.0%"/>
  </numFmts>
  <fonts count="79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SansSerif"/>
      <family val="2"/>
    </font>
    <font>
      <b/>
      <sz val="9"/>
      <color rgb="FFC00000"/>
      <name val="Arial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80808"/>
      <name val="Arial"/>
      <family val="2"/>
    </font>
    <font>
      <sz val="7"/>
      <color rgb="FF080808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7"/>
      <color rgb="FF050505"/>
      <name val="Arial"/>
      <family val="2"/>
    </font>
    <font>
      <b/>
      <sz val="9"/>
      <color rgb="FF050505"/>
      <name val="Calibri"/>
      <family val="2"/>
    </font>
    <font>
      <sz val="9"/>
      <color rgb="FF050505"/>
      <name val="SansSerif"/>
      <family val="2"/>
    </font>
    <font>
      <b/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9"/>
      <color rgb="FFC00000"/>
      <name val="Calibri"/>
      <family val="2"/>
    </font>
    <font>
      <b/>
      <i/>
      <sz val="9"/>
      <color rgb="FF002060"/>
      <name val="Calibri"/>
      <family val="2"/>
    </font>
    <font>
      <sz val="9"/>
      <color rgb="FF002060"/>
      <name val="Calibri"/>
      <family val="2"/>
    </font>
    <font>
      <sz val="7"/>
      <color rgb="FF080808"/>
      <name val="Calibri"/>
      <family val="2"/>
    </font>
    <font>
      <b/>
      <sz val="7"/>
      <color rgb="FF080808"/>
      <name val="Calibri"/>
      <family val="2"/>
    </font>
    <font>
      <sz val="7"/>
      <color rgb="FF000000"/>
      <name val="Calibri"/>
      <family val="2"/>
    </font>
    <font>
      <i/>
      <sz val="7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13"/>
      <color rgb="FF080808"/>
      <name val="Calibri"/>
      <family val="2"/>
    </font>
    <font>
      <i/>
      <sz val="7"/>
      <color rgb="FF000000"/>
      <name val="Arial"/>
      <family val="2"/>
    </font>
    <font>
      <b/>
      <sz val="13"/>
      <color rgb="FF050505"/>
      <name val="Calibri"/>
      <family val="2"/>
    </font>
    <font>
      <b/>
      <sz val="13"/>
      <color rgb="FF000000"/>
      <name val="Calibri"/>
      <family val="2"/>
    </font>
    <font>
      <b/>
      <sz val="7"/>
      <color rgb="FF000000"/>
      <name val="Calibri"/>
      <family val="2"/>
    </font>
    <font>
      <b/>
      <sz val="10"/>
      <color rgb="FFC00000"/>
      <name val="Calibri"/>
      <family val="2"/>
    </font>
    <font>
      <b/>
      <sz val="13"/>
      <color rgb="FFC00000"/>
      <name val="Calibri"/>
      <family val="2"/>
    </font>
    <font>
      <b/>
      <sz val="7"/>
      <color rgb="FF0070C0"/>
      <name val="Arial"/>
      <family val="2"/>
    </font>
    <font>
      <b/>
      <sz val="7"/>
      <color rgb="FF000000"/>
      <name val="Arial"/>
      <family val="2"/>
    </font>
    <font>
      <sz val="9"/>
      <color rgb="FF080808"/>
      <name val="Arial"/>
      <family val="2"/>
    </font>
    <font>
      <sz val="8"/>
      <color rgb="FF080808"/>
      <name val="Arial"/>
      <family val="2"/>
    </font>
    <font>
      <b/>
      <sz val="7"/>
      <color rgb="FFFF0000"/>
      <name val="Arial"/>
      <family val="2"/>
    </font>
    <font>
      <sz val="7"/>
      <color theme="1"/>
      <name val="Arial"/>
      <family val="2"/>
    </font>
    <font>
      <b/>
      <sz val="12"/>
      <color rgb="FF080808"/>
      <name val="Times New Roman"/>
      <family val="1"/>
    </font>
    <font>
      <sz val="12"/>
      <color rgb="FF08080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9"/>
      <color rgb="FF080808"/>
      <name val="Arial"/>
      <family val="2"/>
    </font>
    <font>
      <sz val="12"/>
      <color rgb="FF080808"/>
      <name val="Arial"/>
      <family val="2"/>
    </font>
    <font>
      <sz val="9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rgb="FFC00000"/>
      <name val="Times New Roman"/>
      <family val="1"/>
    </font>
    <font>
      <b/>
      <sz val="9"/>
      <color rgb="FFC00000"/>
      <name val="Times New Roman"/>
      <family val="1"/>
    </font>
    <font>
      <b/>
      <sz val="7"/>
      <color rgb="FFC00000"/>
      <name val="Times New Roman"/>
      <family val="1"/>
    </font>
    <font>
      <b/>
      <sz val="8"/>
      <color rgb="FF080808"/>
      <name val="Times New Roman"/>
      <family val="1"/>
    </font>
    <font>
      <sz val="8"/>
      <color rgb="FF080808"/>
      <name val="Times New Roman"/>
      <family val="1"/>
    </font>
    <font>
      <sz val="9"/>
      <color rgb="FF080808"/>
      <name val="Times New Roman"/>
      <family val="1"/>
    </font>
    <font>
      <sz val="7"/>
      <color rgb="FF000000"/>
      <name val="Times New Roman"/>
      <family val="1"/>
    </font>
    <font>
      <b/>
      <sz val="7"/>
      <color rgb="FF000000"/>
      <name val="Times New Roman"/>
      <family val="1"/>
    </font>
    <font>
      <b/>
      <sz val="7"/>
      <color rgb="FF0070C0"/>
      <name val="Times New Roman"/>
      <family val="1"/>
    </font>
    <font>
      <b/>
      <sz val="10"/>
      <color rgb="FFC00000"/>
      <name val="Arial"/>
      <family val="2"/>
    </font>
    <font>
      <b/>
      <sz val="10"/>
      <color rgb="FFC00000"/>
      <name val="Times New Roman"/>
      <family val="1"/>
    </font>
    <font>
      <sz val="10"/>
      <color theme="1"/>
      <name val="Times New Roman"/>
      <family val="1"/>
    </font>
    <font>
      <b/>
      <sz val="10"/>
      <color rgb="FF080808"/>
      <name val="Times New Roman"/>
      <family val="1"/>
    </font>
    <font>
      <sz val="10"/>
      <color rgb="FF080808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70C0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SansSerif"/>
      <family val="2"/>
    </font>
    <font>
      <b/>
      <sz val="10"/>
      <color rgb="FFC00000"/>
      <name val="SansSerif"/>
      <family val="2"/>
    </font>
    <font>
      <b/>
      <sz val="10"/>
      <color rgb="FF080808"/>
      <name val="Arial"/>
      <family val="2"/>
    </font>
    <font>
      <sz val="10"/>
      <color rgb="FF08080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70C0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rgb="FFFF0000"/>
      <name val="Arial"/>
      <family val="2"/>
    </font>
  </fonts>
  <fills count="4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6E6E6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uble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50505"/>
      </right>
      <top/>
      <bottom/>
      <diagonal/>
    </border>
    <border>
      <left style="thin">
        <color indexed="64"/>
      </left>
      <right style="thin">
        <color rgb="FF050505"/>
      </right>
      <top/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/>
      <bottom/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11" fillId="42" borderId="2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42" borderId="2" applyFont="0" applyFill="0" applyBorder="0" applyAlignment="0" applyProtection="0"/>
    <xf numFmtId="43" fontId="11" fillId="42" borderId="2" applyFont="0" applyFill="0" applyBorder="0" applyAlignment="0" applyProtection="0"/>
    <xf numFmtId="166" fontId="11" fillId="42" borderId="2" applyFont="0" applyFill="0" applyBorder="0" applyAlignment="0" applyProtection="0"/>
    <xf numFmtId="167" fontId="11" fillId="42" borderId="2" applyFont="0" applyFill="0" applyBorder="0" applyAlignment="0" applyProtection="0"/>
    <xf numFmtId="167" fontId="11" fillId="42" borderId="2" applyFont="0" applyFill="0" applyBorder="0" applyAlignment="0" applyProtection="0"/>
    <xf numFmtId="167" fontId="11" fillId="42" borderId="2" applyFont="0" applyFill="0" applyBorder="0" applyAlignment="0" applyProtection="0"/>
    <xf numFmtId="167" fontId="11" fillId="42" borderId="2" applyFont="0" applyFill="0" applyBorder="0" applyAlignment="0" applyProtection="0"/>
    <xf numFmtId="167" fontId="11" fillId="42" borderId="2" applyFont="0" applyFill="0" applyBorder="0" applyAlignment="0" applyProtection="0"/>
    <xf numFmtId="168" fontId="42" fillId="42" borderId="2" applyFont="0" applyFill="0" applyBorder="0" applyAlignment="0" applyProtection="0"/>
    <xf numFmtId="167" fontId="11" fillId="42" borderId="2" applyFont="0" applyFill="0" applyBorder="0" applyAlignment="0" applyProtection="0"/>
    <xf numFmtId="167" fontId="11" fillId="42" borderId="2" applyFont="0" applyFill="0" applyBorder="0" applyAlignment="0" applyProtection="0"/>
    <xf numFmtId="167" fontId="11" fillId="42" borderId="2" applyFont="0" applyFill="0" applyBorder="0" applyAlignment="0" applyProtection="0"/>
    <xf numFmtId="167" fontId="11" fillId="42" borderId="2" applyFont="0" applyFill="0" applyBorder="0" applyAlignment="0" applyProtection="0"/>
    <xf numFmtId="167" fontId="11" fillId="42" borderId="2" applyFont="0" applyFill="0" applyBorder="0" applyAlignment="0" applyProtection="0"/>
    <xf numFmtId="0" fontId="11" fillId="42" borderId="2"/>
    <xf numFmtId="0" fontId="11" fillId="42" borderId="2"/>
    <xf numFmtId="0" fontId="11" fillId="42" borderId="2"/>
    <xf numFmtId="0" fontId="43" fillId="42" borderId="2"/>
    <xf numFmtId="0" fontId="44" fillId="42" borderId="2"/>
    <xf numFmtId="0" fontId="11" fillId="42" borderId="2"/>
    <xf numFmtId="0" fontId="45" fillId="42" borderId="2"/>
    <xf numFmtId="0" fontId="11" fillId="42" borderId="2"/>
    <xf numFmtId="0" fontId="11" fillId="42" borderId="2"/>
    <xf numFmtId="0" fontId="11" fillId="42" borderId="2"/>
    <xf numFmtId="0" fontId="11" fillId="42" borderId="2"/>
    <xf numFmtId="0" fontId="11" fillId="42" borderId="2"/>
    <xf numFmtId="0" fontId="11" fillId="42" borderId="2"/>
  </cellStyleXfs>
  <cellXfs count="796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1" fillId="3" borderId="1" xfId="0" applyFont="1" applyFill="1" applyBorder="1" applyAlignment="1">
      <alignment horizontal="left" vertical="top"/>
    </xf>
    <xf numFmtId="0" fontId="4" fillId="7" borderId="3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horizontal="left" vertical="center" wrapText="1"/>
    </xf>
    <xf numFmtId="0" fontId="4" fillId="11" borderId="6" xfId="0" applyFont="1" applyFill="1" applyBorder="1" applyAlignment="1">
      <alignment horizontal="left" vertical="center" wrapText="1"/>
    </xf>
    <xf numFmtId="0" fontId="4" fillId="13" borderId="7" xfId="0" applyFont="1" applyFill="1" applyBorder="1" applyAlignment="1">
      <alignment horizontal="left" vertical="center" wrapText="1"/>
    </xf>
    <xf numFmtId="0" fontId="5" fillId="20" borderId="14" xfId="0" applyFont="1" applyFill="1" applyBorder="1" applyAlignment="1">
      <alignment horizontal="center" vertical="center" wrapText="1"/>
    </xf>
    <xf numFmtId="0" fontId="5" fillId="21" borderId="15" xfId="0" applyFont="1" applyFill="1" applyBorder="1" applyAlignment="1">
      <alignment horizontal="center" vertical="center" wrapText="1"/>
    </xf>
    <xf numFmtId="0" fontId="5" fillId="22" borderId="16" xfId="0" applyFont="1" applyFill="1" applyBorder="1" applyAlignment="1">
      <alignment horizontal="center" vertical="center" wrapText="1"/>
    </xf>
    <xf numFmtId="0" fontId="5" fillId="23" borderId="17" xfId="0" applyFont="1" applyFill="1" applyBorder="1" applyAlignment="1">
      <alignment horizontal="center" vertical="center" wrapText="1"/>
    </xf>
    <xf numFmtId="0" fontId="5" fillId="24" borderId="18" xfId="0" applyFont="1" applyFill="1" applyBorder="1" applyAlignment="1">
      <alignment horizontal="center" vertical="center" wrapText="1"/>
    </xf>
    <xf numFmtId="0" fontId="5" fillId="25" borderId="19" xfId="0" applyFont="1" applyFill="1" applyBorder="1" applyAlignment="1">
      <alignment horizontal="center" vertical="center" wrapText="1"/>
    </xf>
    <xf numFmtId="0" fontId="5" fillId="26" borderId="20" xfId="0" applyFont="1" applyFill="1" applyBorder="1" applyAlignment="1">
      <alignment horizontal="center" vertical="center"/>
    </xf>
    <xf numFmtId="0" fontId="5" fillId="27" borderId="21" xfId="0" applyFont="1" applyFill="1" applyBorder="1" applyAlignment="1">
      <alignment horizontal="center" vertical="center"/>
    </xf>
    <xf numFmtId="0" fontId="5" fillId="28" borderId="22" xfId="0" applyFont="1" applyFill="1" applyBorder="1" applyAlignment="1">
      <alignment horizontal="center" vertical="center"/>
    </xf>
    <xf numFmtId="0" fontId="6" fillId="30" borderId="24" xfId="0" applyFont="1" applyFill="1" applyBorder="1" applyAlignment="1">
      <alignment horizontal="center" vertical="center"/>
    </xf>
    <xf numFmtId="0" fontId="6" fillId="31" borderId="25" xfId="0" applyFont="1" applyFill="1" applyBorder="1" applyAlignment="1">
      <alignment horizontal="center" vertical="center"/>
    </xf>
    <xf numFmtId="0" fontId="6" fillId="32" borderId="26" xfId="0" applyFont="1" applyFill="1" applyBorder="1" applyAlignment="1">
      <alignment horizontal="center" vertical="center"/>
    </xf>
    <xf numFmtId="0" fontId="6" fillId="33" borderId="27" xfId="0" applyFont="1" applyFill="1" applyBorder="1" applyAlignment="1">
      <alignment horizontal="center" vertical="center"/>
    </xf>
    <xf numFmtId="0" fontId="7" fillId="34" borderId="28" xfId="0" applyFont="1" applyFill="1" applyBorder="1" applyAlignment="1">
      <alignment horizontal="center" vertical="center"/>
    </xf>
    <xf numFmtId="0" fontId="8" fillId="35" borderId="10" xfId="0" applyFont="1" applyFill="1" applyBorder="1" applyAlignment="1">
      <alignment horizontal="left" vertical="center" wrapText="1"/>
    </xf>
    <xf numFmtId="0" fontId="7" fillId="36" borderId="10" xfId="0" applyFont="1" applyFill="1" applyBorder="1" applyAlignment="1">
      <alignment horizontal="left" vertical="center"/>
    </xf>
    <xf numFmtId="3" fontId="7" fillId="37" borderId="10" xfId="0" applyNumberFormat="1" applyFont="1" applyFill="1" applyBorder="1" applyAlignment="1">
      <alignment horizontal="right" vertical="center"/>
    </xf>
    <xf numFmtId="0" fontId="7" fillId="38" borderId="10" xfId="0" applyFont="1" applyFill="1" applyBorder="1" applyAlignment="1">
      <alignment horizontal="right" vertical="center"/>
    </xf>
    <xf numFmtId="0" fontId="10" fillId="42" borderId="31" xfId="0" applyFont="1" applyFill="1" applyBorder="1" applyAlignment="1">
      <alignment horizontal="left" vertical="center"/>
    </xf>
    <xf numFmtId="0" fontId="11" fillId="42" borderId="2" xfId="1"/>
    <xf numFmtId="0" fontId="11" fillId="42" borderId="2" xfId="1" applyAlignment="1" applyProtection="1">
      <alignment wrapText="1"/>
      <protection locked="0"/>
    </xf>
    <xf numFmtId="0" fontId="1" fillId="42" borderId="2" xfId="1" applyFont="1" applyAlignment="1">
      <alignment horizontal="left" vertical="top"/>
    </xf>
    <xf numFmtId="0" fontId="10" fillId="42" borderId="31" xfId="1" applyFont="1" applyBorder="1" applyAlignment="1">
      <alignment horizontal="left" vertical="center"/>
    </xf>
    <xf numFmtId="3" fontId="12" fillId="42" borderId="29" xfId="1" applyNumberFormat="1" applyFont="1" applyBorder="1" applyAlignment="1">
      <alignment horizontal="right" vertical="center"/>
    </xf>
    <xf numFmtId="3" fontId="12" fillId="42" borderId="10" xfId="1" applyNumberFormat="1" applyFont="1" applyBorder="1" applyAlignment="1">
      <alignment horizontal="right" vertical="center"/>
    </xf>
    <xf numFmtId="0" fontId="12" fillId="42" borderId="10" xfId="1" applyFont="1" applyBorder="1" applyAlignment="1">
      <alignment horizontal="right" vertical="center"/>
    </xf>
    <xf numFmtId="0" fontId="12" fillId="42" borderId="10" xfId="1" applyFont="1" applyBorder="1" applyAlignment="1">
      <alignment horizontal="left" vertical="center"/>
    </xf>
    <xf numFmtId="0" fontId="12" fillId="42" borderId="10" xfId="1" applyFont="1" applyBorder="1" applyAlignment="1">
      <alignment horizontal="left" vertical="center" wrapText="1"/>
    </xf>
    <xf numFmtId="0" fontId="12" fillId="42" borderId="10" xfId="1" applyFont="1" applyBorder="1" applyAlignment="1">
      <alignment horizontal="center" vertical="center"/>
    </xf>
    <xf numFmtId="0" fontId="12" fillId="42" borderId="28" xfId="1" applyFont="1" applyBorder="1" applyAlignment="1">
      <alignment horizontal="center" vertical="center"/>
    </xf>
    <xf numFmtId="0" fontId="13" fillId="42" borderId="32" xfId="1" applyFont="1" applyBorder="1" applyAlignment="1">
      <alignment horizontal="center" vertical="center" wrapText="1"/>
    </xf>
    <xf numFmtId="0" fontId="13" fillId="42" borderId="31" xfId="1" applyFont="1" applyBorder="1" applyAlignment="1">
      <alignment horizontal="center" vertical="center" wrapText="1"/>
    </xf>
    <xf numFmtId="0" fontId="14" fillId="42" borderId="31" xfId="1" applyFont="1" applyBorder="1" applyAlignment="1">
      <alignment horizontal="center" vertical="center" wrapText="1"/>
    </xf>
    <xf numFmtId="0" fontId="14" fillId="42" borderId="33" xfId="1" applyFont="1" applyBorder="1" applyAlignment="1">
      <alignment horizontal="center" vertical="center" wrapText="1"/>
    </xf>
    <xf numFmtId="0" fontId="14" fillId="42" borderId="34" xfId="1" applyFont="1" applyBorder="1" applyAlignment="1">
      <alignment horizontal="center" vertical="center" wrapText="1"/>
    </xf>
    <xf numFmtId="0" fontId="14" fillId="42" borderId="32" xfId="1" applyFont="1" applyBorder="1" applyAlignment="1">
      <alignment horizontal="center" vertical="center"/>
    </xf>
    <xf numFmtId="0" fontId="14" fillId="42" borderId="31" xfId="1" applyFont="1" applyBorder="1" applyAlignment="1">
      <alignment horizontal="center" vertical="center"/>
    </xf>
    <xf numFmtId="0" fontId="15" fillId="42" borderId="2" xfId="1" applyFont="1" applyAlignment="1">
      <alignment horizontal="left" vertical="top"/>
    </xf>
    <xf numFmtId="3" fontId="18" fillId="43" borderId="36" xfId="1" applyNumberFormat="1" applyFont="1" applyFill="1" applyBorder="1" applyAlignment="1">
      <alignment horizontal="right" vertical="center"/>
    </xf>
    <xf numFmtId="3" fontId="18" fillId="43" borderId="37" xfId="1" applyNumberFormat="1" applyFont="1" applyFill="1" applyBorder="1" applyAlignment="1">
      <alignment horizontal="right" vertical="center"/>
    </xf>
    <xf numFmtId="0" fontId="12" fillId="43" borderId="37" xfId="1" applyFont="1" applyFill="1" applyBorder="1" applyAlignment="1">
      <alignment horizontal="left" vertical="center" wrapText="1"/>
    </xf>
    <xf numFmtId="0" fontId="18" fillId="43" borderId="37" xfId="1" applyFont="1" applyFill="1" applyBorder="1" applyAlignment="1">
      <alignment horizontal="left" vertical="center" wrapText="1"/>
    </xf>
    <xf numFmtId="0" fontId="12" fillId="42" borderId="37" xfId="1" applyFont="1" applyBorder="1" applyAlignment="1">
      <alignment horizontal="center" vertical="center"/>
    </xf>
    <xf numFmtId="0" fontId="12" fillId="42" borderId="37" xfId="1" applyFont="1" applyBorder="1" applyAlignment="1">
      <alignment horizontal="left" vertical="center" wrapText="1"/>
    </xf>
    <xf numFmtId="0" fontId="12" fillId="42" borderId="38" xfId="1" applyFont="1" applyBorder="1" applyAlignment="1">
      <alignment horizontal="center" vertical="center"/>
    </xf>
    <xf numFmtId="3" fontId="12" fillId="44" borderId="36" xfId="1" applyNumberFormat="1" applyFont="1" applyFill="1" applyBorder="1" applyAlignment="1">
      <alignment horizontal="right" vertical="center"/>
    </xf>
    <xf numFmtId="3" fontId="12" fillId="44" borderId="37" xfId="1" applyNumberFormat="1" applyFont="1" applyFill="1" applyBorder="1" applyAlignment="1">
      <alignment horizontal="right" vertical="center"/>
    </xf>
    <xf numFmtId="0" fontId="12" fillId="44" borderId="37" xfId="1" applyFont="1" applyFill="1" applyBorder="1" applyAlignment="1">
      <alignment horizontal="left" vertical="center" wrapText="1"/>
    </xf>
    <xf numFmtId="0" fontId="19" fillId="44" borderId="37" xfId="1" applyFont="1" applyFill="1" applyBorder="1" applyAlignment="1">
      <alignment horizontal="left" vertical="center" wrapText="1"/>
    </xf>
    <xf numFmtId="3" fontId="20" fillId="43" borderId="36" xfId="1" applyNumberFormat="1" applyFont="1" applyFill="1" applyBorder="1" applyAlignment="1">
      <alignment horizontal="right" vertical="center"/>
    </xf>
    <xf numFmtId="3" fontId="20" fillId="43" borderId="37" xfId="1" applyNumberFormat="1" applyFont="1" applyFill="1" applyBorder="1" applyAlignment="1">
      <alignment horizontal="right" vertical="center"/>
    </xf>
    <xf numFmtId="0" fontId="19" fillId="43" borderId="37" xfId="1" applyFont="1" applyFill="1" applyBorder="1" applyAlignment="1">
      <alignment horizontal="left" vertical="center" wrapText="1"/>
    </xf>
    <xf numFmtId="0" fontId="20" fillId="43" borderId="37" xfId="1" applyFont="1" applyFill="1" applyBorder="1" applyAlignment="1">
      <alignment horizontal="left" vertical="center" wrapText="1"/>
    </xf>
    <xf numFmtId="0" fontId="12" fillId="44" borderId="36" xfId="1" applyFont="1" applyFill="1" applyBorder="1" applyAlignment="1">
      <alignment horizontal="right" vertical="center"/>
    </xf>
    <xf numFmtId="0" fontId="14" fillId="42" borderId="39" xfId="1" applyFont="1" applyBorder="1" applyAlignment="1">
      <alignment horizontal="center" vertical="center" wrapText="1"/>
    </xf>
    <xf numFmtId="164" fontId="14" fillId="42" borderId="33" xfId="1" applyNumberFormat="1" applyFont="1" applyBorder="1" applyAlignment="1">
      <alignment horizontal="center" vertical="center" wrapText="1"/>
    </xf>
    <xf numFmtId="0" fontId="21" fillId="42" borderId="31" xfId="1" applyFont="1" applyBorder="1" applyAlignment="1">
      <alignment horizontal="left" vertical="center"/>
    </xf>
    <xf numFmtId="0" fontId="22" fillId="42" borderId="31" xfId="1" applyFont="1" applyBorder="1" applyAlignment="1">
      <alignment horizontal="center" vertical="center"/>
    </xf>
    <xf numFmtId="3" fontId="23" fillId="42" borderId="42" xfId="1" applyNumberFormat="1" applyFont="1" applyBorder="1" applyAlignment="1">
      <alignment horizontal="right" vertical="center"/>
    </xf>
    <xf numFmtId="3" fontId="23" fillId="42" borderId="42" xfId="1" applyNumberFormat="1" applyFont="1" applyBorder="1" applyAlignment="1">
      <alignment horizontal="right" vertical="center" wrapText="1"/>
    </xf>
    <xf numFmtId="0" fontId="23" fillId="42" borderId="42" xfId="1" applyFont="1" applyBorder="1" applyAlignment="1">
      <alignment horizontal="left" vertical="center"/>
    </xf>
    <xf numFmtId="0" fontId="23" fillId="42" borderId="42" xfId="1" applyFont="1" applyBorder="1" applyAlignment="1">
      <alignment horizontal="center" vertical="center"/>
    </xf>
    <xf numFmtId="0" fontId="23" fillId="42" borderId="43" xfId="1" applyFont="1" applyBorder="1" applyAlignment="1">
      <alignment horizontal="left" vertical="center" wrapText="1"/>
    </xf>
    <xf numFmtId="0" fontId="24" fillId="42" borderId="44" xfId="1" applyFont="1" applyBorder="1" applyAlignment="1">
      <alignment horizontal="center" vertical="center"/>
    </xf>
    <xf numFmtId="0" fontId="23" fillId="42" borderId="42" xfId="1" applyFont="1" applyBorder="1" applyAlignment="1">
      <alignment horizontal="right" vertical="center"/>
    </xf>
    <xf numFmtId="0" fontId="25" fillId="42" borderId="46" xfId="1" applyFont="1" applyBorder="1" applyAlignment="1">
      <alignment horizontal="center" vertical="center"/>
    </xf>
    <xf numFmtId="0" fontId="25" fillId="42" borderId="47" xfId="1" applyFont="1" applyBorder="1" applyAlignment="1">
      <alignment horizontal="center" vertical="center" wrapText="1"/>
    </xf>
    <xf numFmtId="0" fontId="8" fillId="44" borderId="41" xfId="1" applyFont="1" applyFill="1" applyBorder="1" applyAlignment="1">
      <alignment horizontal="right" vertical="center"/>
    </xf>
    <xf numFmtId="0" fontId="8" fillId="44" borderId="42" xfId="1" applyFont="1" applyFill="1" applyBorder="1" applyAlignment="1">
      <alignment horizontal="right" vertical="center"/>
    </xf>
    <xf numFmtId="0" fontId="8" fillId="44" borderId="42" xfId="1" applyFont="1" applyFill="1" applyBorder="1" applyAlignment="1">
      <alignment horizontal="right" vertical="center" wrapText="1"/>
    </xf>
    <xf numFmtId="0" fontId="8" fillId="44" borderId="43" xfId="1" applyFont="1" applyFill="1" applyBorder="1" applyAlignment="1">
      <alignment horizontal="left" vertical="center" wrapText="1"/>
    </xf>
    <xf numFmtId="0" fontId="28" fillId="44" borderId="50" xfId="1" applyFont="1" applyFill="1" applyBorder="1" applyAlignment="1">
      <alignment horizontal="center" vertical="center"/>
    </xf>
    <xf numFmtId="0" fontId="29" fillId="42" borderId="47" xfId="1" applyFont="1" applyBorder="1" applyAlignment="1">
      <alignment horizontal="center" vertical="center" wrapText="1"/>
    </xf>
    <xf numFmtId="0" fontId="8" fillId="44" borderId="52" xfId="1" applyFont="1" applyFill="1" applyBorder="1" applyAlignment="1">
      <alignment horizontal="right" vertical="center" wrapText="1"/>
    </xf>
    <xf numFmtId="0" fontId="8" fillId="44" borderId="42" xfId="1" applyFont="1" applyFill="1" applyBorder="1" applyAlignment="1">
      <alignment horizontal="center" vertical="center"/>
    </xf>
    <xf numFmtId="0" fontId="8" fillId="44" borderId="53" xfId="1" applyFont="1" applyFill="1" applyBorder="1" applyAlignment="1">
      <alignment horizontal="left" vertical="center" wrapText="1"/>
    </xf>
    <xf numFmtId="0" fontId="28" fillId="44" borderId="44" xfId="1" applyFont="1" applyFill="1" applyBorder="1" applyAlignment="1">
      <alignment horizontal="center" vertical="center"/>
    </xf>
    <xf numFmtId="0" fontId="31" fillId="42" borderId="48" xfId="1" applyFont="1" applyBorder="1" applyAlignment="1">
      <alignment horizontal="center" vertical="center"/>
    </xf>
    <xf numFmtId="0" fontId="31" fillId="42" borderId="10" xfId="1" applyFont="1" applyBorder="1" applyAlignment="1">
      <alignment horizontal="center" vertical="center" wrapText="1"/>
    </xf>
    <xf numFmtId="0" fontId="31" fillId="42" borderId="54" xfId="1" applyFont="1" applyBorder="1" applyAlignment="1">
      <alignment horizontal="center" vertical="center" wrapText="1"/>
    </xf>
    <xf numFmtId="0" fontId="30" fillId="42" borderId="47" xfId="1" applyFont="1" applyBorder="1" applyAlignment="1">
      <alignment horizontal="center" vertical="center" wrapText="1"/>
    </xf>
    <xf numFmtId="0" fontId="23" fillId="42" borderId="41" xfId="1" applyFont="1" applyBorder="1" applyAlignment="1">
      <alignment horizontal="right" vertical="center"/>
    </xf>
    <xf numFmtId="0" fontId="23" fillId="42" borderId="42" xfId="1" applyFont="1" applyBorder="1" applyAlignment="1">
      <alignment horizontal="right" vertical="center" wrapText="1"/>
    </xf>
    <xf numFmtId="0" fontId="32" fillId="28" borderId="57" xfId="1" applyFont="1" applyFill="1" applyBorder="1" applyAlignment="1">
      <alignment horizontal="center" vertical="center" wrapText="1"/>
    </xf>
    <xf numFmtId="0" fontId="32" fillId="28" borderId="60" xfId="1" applyFont="1" applyFill="1" applyBorder="1" applyAlignment="1">
      <alignment horizontal="center" vertical="center" wrapText="1"/>
    </xf>
    <xf numFmtId="0" fontId="12" fillId="42" borderId="2" xfId="1" applyFont="1" applyAlignment="1">
      <alignment horizontal="left" vertical="top"/>
    </xf>
    <xf numFmtId="0" fontId="14" fillId="42" borderId="32" xfId="1" applyFont="1" applyBorder="1" applyAlignment="1">
      <alignment horizontal="center" vertical="center" wrapText="1"/>
    </xf>
    <xf numFmtId="3" fontId="34" fillId="44" borderId="10" xfId="1" applyNumberFormat="1" applyFont="1" applyFill="1" applyBorder="1" applyAlignment="1">
      <alignment horizontal="right" vertical="center"/>
    </xf>
    <xf numFmtId="4" fontId="34" fillId="44" borderId="10" xfId="1" applyNumberFormat="1" applyFont="1" applyFill="1" applyBorder="1" applyAlignment="1">
      <alignment horizontal="right" vertical="center"/>
    </xf>
    <xf numFmtId="0" fontId="34" fillId="44" borderId="10" xfId="1" applyFont="1" applyFill="1" applyBorder="1" applyAlignment="1">
      <alignment horizontal="left" vertical="center" wrapText="1"/>
    </xf>
    <xf numFmtId="0" fontId="8" fillId="44" borderId="28" xfId="1" applyFont="1" applyFill="1" applyBorder="1" applyAlignment="1">
      <alignment horizontal="center" vertical="center"/>
    </xf>
    <xf numFmtId="3" fontId="8" fillId="44" borderId="29" xfId="1" applyNumberFormat="1" applyFont="1" applyFill="1" applyBorder="1" applyAlignment="1">
      <alignment horizontal="right" vertical="center"/>
    </xf>
    <xf numFmtId="3" fontId="8" fillId="44" borderId="10" xfId="1" applyNumberFormat="1" applyFont="1" applyFill="1" applyBorder="1" applyAlignment="1">
      <alignment horizontal="right" vertical="center"/>
    </xf>
    <xf numFmtId="4" fontId="8" fillId="44" borderId="10" xfId="1" applyNumberFormat="1" applyFont="1" applyFill="1" applyBorder="1" applyAlignment="1">
      <alignment horizontal="right" vertical="center"/>
    </xf>
    <xf numFmtId="0" fontId="8" fillId="44" borderId="10" xfId="1" applyFont="1" applyFill="1" applyBorder="1" applyAlignment="1">
      <alignment horizontal="left" vertical="center" wrapText="1"/>
    </xf>
    <xf numFmtId="3" fontId="35" fillId="44" borderId="29" xfId="1" applyNumberFormat="1" applyFont="1" applyFill="1" applyBorder="1" applyAlignment="1">
      <alignment horizontal="right" vertical="center"/>
    </xf>
    <xf numFmtId="3" fontId="35" fillId="44" borderId="10" xfId="1" applyNumberFormat="1" applyFont="1" applyFill="1" applyBorder="1" applyAlignment="1">
      <alignment horizontal="right" vertical="center"/>
    </xf>
    <xf numFmtId="4" fontId="35" fillId="44" borderId="10" xfId="1" applyNumberFormat="1" applyFont="1" applyFill="1" applyBorder="1" applyAlignment="1">
      <alignment horizontal="right" vertical="center"/>
    </xf>
    <xf numFmtId="0" fontId="35" fillId="44" borderId="10" xfId="1" applyFont="1" applyFill="1" applyBorder="1" applyAlignment="1">
      <alignment horizontal="left" vertical="center" wrapText="1"/>
    </xf>
    <xf numFmtId="3" fontId="5" fillId="44" borderId="29" xfId="1" applyNumberFormat="1" applyFont="1" applyFill="1" applyBorder="1" applyAlignment="1">
      <alignment horizontal="right" vertical="center"/>
    </xf>
    <xf numFmtId="3" fontId="5" fillId="44" borderId="10" xfId="1" applyNumberFormat="1" applyFont="1" applyFill="1" applyBorder="1" applyAlignment="1">
      <alignment horizontal="right" vertical="center"/>
    </xf>
    <xf numFmtId="4" fontId="5" fillId="44" borderId="10" xfId="1" applyNumberFormat="1" applyFont="1" applyFill="1" applyBorder="1" applyAlignment="1">
      <alignment horizontal="right" vertical="center"/>
    </xf>
    <xf numFmtId="0" fontId="5" fillId="44" borderId="10" xfId="1" applyFont="1" applyFill="1" applyBorder="1" applyAlignment="1">
      <alignment horizontal="left" vertical="center" wrapText="1"/>
    </xf>
    <xf numFmtId="0" fontId="6" fillId="42" borderId="61" xfId="1" applyFont="1" applyBorder="1" applyAlignment="1">
      <alignment horizontal="center" vertical="center"/>
    </xf>
    <xf numFmtId="0" fontId="6" fillId="42" borderId="24" xfId="1" applyFont="1" applyBorder="1" applyAlignment="1">
      <alignment horizontal="center" vertical="center"/>
    </xf>
    <xf numFmtId="0" fontId="6" fillId="42" borderId="25" xfId="1" applyFont="1" applyBorder="1" applyAlignment="1">
      <alignment horizontal="center" vertical="center"/>
    </xf>
    <xf numFmtId="0" fontId="6" fillId="42" borderId="62" xfId="1" applyFont="1" applyBorder="1" applyAlignment="1">
      <alignment horizontal="center" vertical="center"/>
    </xf>
    <xf numFmtId="0" fontId="36" fillId="42" borderId="63" xfId="1" applyFont="1" applyBorder="1" applyAlignment="1">
      <alignment horizontal="center" vertical="center"/>
    </xf>
    <xf numFmtId="0" fontId="36" fillId="42" borderId="64" xfId="1" applyFont="1" applyBorder="1" applyAlignment="1">
      <alignment horizontal="center" vertical="center"/>
    </xf>
    <xf numFmtId="0" fontId="6" fillId="42" borderId="65" xfId="1" applyFont="1" applyBorder="1" applyAlignment="1">
      <alignment horizontal="center" vertical="center"/>
    </xf>
    <xf numFmtId="0" fontId="6" fillId="42" borderId="66" xfId="1" applyFont="1" applyBorder="1" applyAlignment="1">
      <alignment horizontal="center" vertical="center"/>
    </xf>
    <xf numFmtId="0" fontId="6" fillId="42" borderId="67" xfId="1" applyFont="1" applyBorder="1" applyAlignment="1">
      <alignment horizontal="center" vertical="center"/>
    </xf>
    <xf numFmtId="0" fontId="5" fillId="44" borderId="10" xfId="1" applyFont="1" applyFill="1" applyBorder="1" applyAlignment="1">
      <alignment horizontal="left" vertical="center"/>
    </xf>
    <xf numFmtId="0" fontId="5" fillId="44" borderId="28" xfId="1" applyFont="1" applyFill="1" applyBorder="1" applyAlignment="1">
      <alignment horizontal="center" vertical="center"/>
    </xf>
    <xf numFmtId="0" fontId="35" fillId="44" borderId="10" xfId="1" applyFont="1" applyFill="1" applyBorder="1" applyAlignment="1">
      <alignment horizontal="left" vertical="center"/>
    </xf>
    <xf numFmtId="0" fontId="35" fillId="44" borderId="28" xfId="1" applyFont="1" applyFill="1" applyBorder="1" applyAlignment="1">
      <alignment horizontal="center" vertical="center"/>
    </xf>
    <xf numFmtId="0" fontId="8" fillId="44" borderId="10" xfId="1" applyFont="1" applyFill="1" applyBorder="1" applyAlignment="1">
      <alignment horizontal="left" vertical="center"/>
    </xf>
    <xf numFmtId="0" fontId="37" fillId="42" borderId="64" xfId="1" applyFont="1" applyBorder="1" applyAlignment="1">
      <alignment horizontal="center" vertical="center"/>
    </xf>
    <xf numFmtId="0" fontId="6" fillId="42" borderId="26" xfId="1" applyFont="1" applyBorder="1" applyAlignment="1">
      <alignment horizontal="center" vertical="center"/>
    </xf>
    <xf numFmtId="0" fontId="5" fillId="28" borderId="22" xfId="1" applyFont="1" applyFill="1" applyBorder="1" applyAlignment="1">
      <alignment horizontal="center" vertical="center"/>
    </xf>
    <xf numFmtId="0" fontId="5" fillId="28" borderId="21" xfId="1" applyFont="1" applyFill="1" applyBorder="1" applyAlignment="1">
      <alignment horizontal="center" vertical="center"/>
    </xf>
    <xf numFmtId="0" fontId="5" fillId="28" borderId="16" xfId="1" applyFont="1" applyFill="1" applyBorder="1" applyAlignment="1">
      <alignment horizontal="center" vertical="center" wrapText="1"/>
    </xf>
    <xf numFmtId="0" fontId="5" fillId="28" borderId="17" xfId="1" applyFont="1" applyFill="1" applyBorder="1" applyAlignment="1">
      <alignment horizontal="center" vertical="center" wrapText="1"/>
    </xf>
    <xf numFmtId="0" fontId="5" fillId="28" borderId="70" xfId="1" applyFont="1" applyFill="1" applyBorder="1" applyAlignment="1">
      <alignment horizontal="center" vertical="center" wrapText="1"/>
    </xf>
    <xf numFmtId="0" fontId="5" fillId="28" borderId="71" xfId="1" applyFont="1" applyFill="1" applyBorder="1" applyAlignment="1">
      <alignment horizontal="center" vertical="center" wrapText="1"/>
    </xf>
    <xf numFmtId="0" fontId="5" fillId="28" borderId="14" xfId="1" applyFont="1" applyFill="1" applyBorder="1" applyAlignment="1">
      <alignment horizontal="center" vertical="center" wrapText="1"/>
    </xf>
    <xf numFmtId="0" fontId="5" fillId="28" borderId="12" xfId="1" applyFont="1" applyFill="1" applyBorder="1" applyAlignment="1">
      <alignment horizontal="center" vertical="center"/>
    </xf>
    <xf numFmtId="164" fontId="5" fillId="28" borderId="72" xfId="1" applyNumberFormat="1" applyFont="1" applyFill="1" applyBorder="1" applyAlignment="1">
      <alignment horizontal="left" vertical="center"/>
    </xf>
    <xf numFmtId="0" fontId="5" fillId="28" borderId="73" xfId="1" applyFont="1" applyFill="1" applyBorder="1" applyAlignment="1">
      <alignment horizontal="right" vertical="center"/>
    </xf>
    <xf numFmtId="0" fontId="4" fillId="28" borderId="6" xfId="1" applyFont="1" applyFill="1" applyBorder="1" applyAlignment="1">
      <alignment horizontal="left" vertical="center"/>
    </xf>
    <xf numFmtId="0" fontId="14" fillId="42" borderId="74" xfId="1" applyFont="1" applyBorder="1" applyAlignment="1">
      <alignment horizontal="center" vertical="center"/>
    </xf>
    <xf numFmtId="0" fontId="14" fillId="42" borderId="75" xfId="1" applyFont="1" applyBorder="1" applyAlignment="1">
      <alignment horizontal="center" vertical="center"/>
    </xf>
    <xf numFmtId="0" fontId="14" fillId="42" borderId="75" xfId="1" applyFont="1" applyBorder="1" applyAlignment="1">
      <alignment horizontal="center" vertical="center" wrapText="1"/>
    </xf>
    <xf numFmtId="0" fontId="14" fillId="42" borderId="76" xfId="1" applyFont="1" applyBorder="1" applyAlignment="1">
      <alignment horizontal="center" vertical="center" wrapText="1"/>
    </xf>
    <xf numFmtId="9" fontId="12" fillId="42" borderId="10" xfId="3" applyFont="1" applyFill="1" applyBorder="1" applyAlignment="1">
      <alignment horizontal="right" vertical="center"/>
    </xf>
    <xf numFmtId="9" fontId="12" fillId="42" borderId="29" xfId="3" applyFont="1" applyFill="1" applyBorder="1" applyAlignment="1">
      <alignment horizontal="right" vertical="center"/>
    </xf>
    <xf numFmtId="9" fontId="11" fillId="42" borderId="2" xfId="3" applyFill="1" applyBorder="1"/>
    <xf numFmtId="165" fontId="7" fillId="38" borderId="10" xfId="2" applyNumberFormat="1" applyFont="1" applyFill="1" applyBorder="1" applyAlignment="1">
      <alignment horizontal="right" vertical="center"/>
    </xf>
    <xf numFmtId="165" fontId="6" fillId="32" borderId="26" xfId="2" applyNumberFormat="1" applyFont="1" applyFill="1" applyBorder="1" applyAlignment="1">
      <alignment horizontal="center" vertical="center"/>
    </xf>
    <xf numFmtId="165" fontId="7" fillId="38" borderId="10" xfId="0" applyNumberFormat="1" applyFont="1" applyFill="1" applyBorder="1" applyAlignment="1">
      <alignment horizontal="right" vertical="center"/>
    </xf>
    <xf numFmtId="165" fontId="7" fillId="39" borderId="29" xfId="0" applyNumberFormat="1" applyFont="1" applyFill="1" applyBorder="1" applyAlignment="1">
      <alignment horizontal="right" vertical="center" wrapText="1"/>
    </xf>
    <xf numFmtId="0" fontId="12" fillId="0" borderId="10" xfId="1" applyFont="1" applyFill="1" applyBorder="1" applyAlignment="1">
      <alignment horizontal="right" vertical="center"/>
    </xf>
    <xf numFmtId="9" fontId="23" fillId="42" borderId="41" xfId="3" applyFont="1" applyFill="1" applyBorder="1" applyAlignment="1">
      <alignment horizontal="right" vertical="center"/>
    </xf>
    <xf numFmtId="3" fontId="11" fillId="42" borderId="2" xfId="1" applyNumberFormat="1"/>
    <xf numFmtId="9" fontId="8" fillId="44" borderId="10" xfId="3" applyFont="1" applyFill="1" applyBorder="1" applyAlignment="1">
      <alignment horizontal="right" vertical="center"/>
    </xf>
    <xf numFmtId="9" fontId="8" fillId="44" borderId="29" xfId="3" applyFont="1" applyFill="1" applyBorder="1" applyAlignment="1">
      <alignment horizontal="right" vertical="center"/>
    </xf>
    <xf numFmtId="4" fontId="11" fillId="42" borderId="2" xfId="1" applyNumberFormat="1"/>
    <xf numFmtId="9" fontId="5" fillId="44" borderId="29" xfId="3" applyFont="1" applyFill="1" applyBorder="1" applyAlignment="1">
      <alignment horizontal="right" vertical="center"/>
    </xf>
    <xf numFmtId="9" fontId="34" fillId="44" borderId="29" xfId="3" applyFont="1" applyFill="1" applyBorder="1" applyAlignment="1">
      <alignment horizontal="right" vertical="center"/>
    </xf>
    <xf numFmtId="9" fontId="5" fillId="44" borderId="10" xfId="3" applyFont="1" applyFill="1" applyBorder="1" applyAlignment="1">
      <alignment horizontal="right" vertical="center"/>
    </xf>
    <xf numFmtId="0" fontId="11" fillId="42" borderId="2" xfId="1" applyAlignment="1" applyProtection="1">
      <alignment horizontal="right" wrapText="1"/>
      <protection locked="0"/>
    </xf>
    <xf numFmtId="0" fontId="11" fillId="42" borderId="2" xfId="1" applyAlignment="1">
      <alignment horizontal="right"/>
    </xf>
    <xf numFmtId="0" fontId="23" fillId="0" borderId="42" xfId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3" fontId="12" fillId="45" borderId="36" xfId="1" applyNumberFormat="1" applyFont="1" applyFill="1" applyBorder="1" applyAlignment="1">
      <alignment horizontal="right" vertical="center"/>
    </xf>
    <xf numFmtId="165" fontId="23" fillId="42" borderId="42" xfId="2" applyNumberFormat="1" applyFont="1" applyFill="1" applyBorder="1" applyAlignment="1">
      <alignment horizontal="right" vertical="center"/>
    </xf>
    <xf numFmtId="3" fontId="11" fillId="42" borderId="2" xfId="1" applyNumberFormat="1" applyAlignment="1" applyProtection="1">
      <alignment wrapText="1"/>
      <protection locked="0"/>
    </xf>
    <xf numFmtId="3" fontId="6" fillId="42" borderId="68" xfId="1" applyNumberFormat="1" applyFont="1" applyBorder="1" applyAlignment="1">
      <alignment horizontal="center" vertical="center"/>
    </xf>
    <xf numFmtId="0" fontId="4" fillId="46" borderId="6" xfId="1" applyFont="1" applyFill="1" applyBorder="1" applyAlignment="1">
      <alignment horizontal="left" vertical="center"/>
    </xf>
    <xf numFmtId="0" fontId="5" fillId="46" borderId="73" xfId="1" applyFont="1" applyFill="1" applyBorder="1" applyAlignment="1">
      <alignment horizontal="right" vertical="center"/>
    </xf>
    <xf numFmtId="164" fontId="5" fillId="46" borderId="72" xfId="1" applyNumberFormat="1" applyFont="1" applyFill="1" applyBorder="1" applyAlignment="1">
      <alignment horizontal="left" vertical="center"/>
    </xf>
    <xf numFmtId="0" fontId="5" fillId="46" borderId="12" xfId="1" applyFont="1" applyFill="1" applyBorder="1" applyAlignment="1">
      <alignment horizontal="center" vertical="center"/>
    </xf>
    <xf numFmtId="0" fontId="5" fillId="46" borderId="14" xfId="1" applyFont="1" applyFill="1" applyBorder="1" applyAlignment="1">
      <alignment horizontal="center" vertical="center" wrapText="1"/>
    </xf>
    <xf numFmtId="0" fontId="5" fillId="46" borderId="71" xfId="1" applyFont="1" applyFill="1" applyBorder="1" applyAlignment="1">
      <alignment horizontal="center" vertical="center" wrapText="1"/>
    </xf>
    <xf numFmtId="0" fontId="5" fillId="46" borderId="17" xfId="1" applyFont="1" applyFill="1" applyBorder="1" applyAlignment="1">
      <alignment horizontal="center" vertical="center" wrapText="1"/>
    </xf>
    <xf numFmtId="0" fontId="5" fillId="46" borderId="16" xfId="1" applyFont="1" applyFill="1" applyBorder="1" applyAlignment="1">
      <alignment horizontal="center" vertical="center" wrapText="1"/>
    </xf>
    <xf numFmtId="0" fontId="5" fillId="46" borderId="70" xfId="1" applyFont="1" applyFill="1" applyBorder="1" applyAlignment="1">
      <alignment horizontal="center" vertical="center" wrapText="1"/>
    </xf>
    <xf numFmtId="0" fontId="5" fillId="46" borderId="21" xfId="1" applyFont="1" applyFill="1" applyBorder="1" applyAlignment="1">
      <alignment horizontal="center" vertical="center"/>
    </xf>
    <xf numFmtId="0" fontId="5" fillId="46" borderId="22" xfId="1" applyFont="1" applyFill="1" applyBorder="1" applyAlignment="1">
      <alignment horizontal="center" vertical="center"/>
    </xf>
    <xf numFmtId="0" fontId="8" fillId="42" borderId="28" xfId="1" applyFont="1" applyBorder="1" applyAlignment="1">
      <alignment horizontal="center" vertical="center"/>
    </xf>
    <xf numFmtId="0" fontId="8" fillId="42" borderId="10" xfId="1" applyFont="1" applyBorder="1" applyAlignment="1">
      <alignment horizontal="left" vertical="center"/>
    </xf>
    <xf numFmtId="4" fontId="8" fillId="42" borderId="10" xfId="1" applyNumberFormat="1" applyFont="1" applyBorder="1" applyAlignment="1">
      <alignment horizontal="right" vertical="center"/>
    </xf>
    <xf numFmtId="3" fontId="8" fillId="42" borderId="10" xfId="1" applyNumberFormat="1" applyFont="1" applyBorder="1" applyAlignment="1">
      <alignment horizontal="right" vertical="center"/>
    </xf>
    <xf numFmtId="9" fontId="8" fillId="42" borderId="10" xfId="4" applyFont="1" applyBorder="1" applyAlignment="1">
      <alignment horizontal="right" vertical="center"/>
    </xf>
    <xf numFmtId="9" fontId="8" fillId="42" borderId="29" xfId="4" applyFont="1" applyFill="1" applyBorder="1" applyAlignment="1" applyProtection="1">
      <alignment horizontal="right" vertical="center"/>
    </xf>
    <xf numFmtId="3" fontId="35" fillId="42" borderId="10" xfId="1" applyNumberFormat="1" applyFont="1" applyBorder="1" applyAlignment="1">
      <alignment horizontal="right" vertical="center"/>
    </xf>
    <xf numFmtId="9" fontId="35" fillId="42" borderId="10" xfId="4" applyFont="1" applyBorder="1" applyAlignment="1">
      <alignment horizontal="right" vertical="center"/>
    </xf>
    <xf numFmtId="4" fontId="35" fillId="42" borderId="10" xfId="1" applyNumberFormat="1" applyFont="1" applyBorder="1" applyAlignment="1">
      <alignment horizontal="right" vertical="center"/>
    </xf>
    <xf numFmtId="0" fontId="35" fillId="42" borderId="28" xfId="1" applyFont="1" applyBorder="1" applyAlignment="1">
      <alignment horizontal="center" vertical="center"/>
    </xf>
    <xf numFmtId="0" fontId="35" fillId="42" borderId="10" xfId="1" applyFont="1" applyBorder="1" applyAlignment="1">
      <alignment horizontal="left" vertical="center"/>
    </xf>
    <xf numFmtId="9" fontId="35" fillId="42" borderId="29" xfId="4" applyFont="1" applyFill="1" applyBorder="1" applyAlignment="1" applyProtection="1">
      <alignment horizontal="right" vertical="center"/>
    </xf>
    <xf numFmtId="43" fontId="8" fillId="42" borderId="10" xfId="5" applyFont="1" applyBorder="1" applyAlignment="1">
      <alignment horizontal="right" vertical="center"/>
    </xf>
    <xf numFmtId="43" fontId="35" fillId="42" borderId="10" xfId="5" applyFont="1" applyBorder="1" applyAlignment="1">
      <alignment horizontal="right" vertical="center"/>
    </xf>
    <xf numFmtId="0" fontId="5" fillId="42" borderId="28" xfId="1" applyFont="1" applyBorder="1" applyAlignment="1">
      <alignment horizontal="center" vertical="center"/>
    </xf>
    <xf numFmtId="0" fontId="5" fillId="42" borderId="10" xfId="1" applyFont="1" applyBorder="1" applyAlignment="1">
      <alignment horizontal="left" vertical="center"/>
    </xf>
    <xf numFmtId="4" fontId="38" fillId="42" borderId="10" xfId="1" applyNumberFormat="1" applyFont="1" applyBorder="1" applyAlignment="1">
      <alignment horizontal="right" vertical="center"/>
    </xf>
    <xf numFmtId="9" fontId="38" fillId="42" borderId="10" xfId="4" applyFont="1" applyBorder="1" applyAlignment="1">
      <alignment horizontal="right" vertical="center"/>
    </xf>
    <xf numFmtId="3" fontId="38" fillId="42" borderId="10" xfId="1" applyNumberFormat="1" applyFont="1" applyBorder="1" applyAlignment="1">
      <alignment horizontal="right" vertical="center"/>
    </xf>
    <xf numFmtId="9" fontId="38" fillId="42" borderId="29" xfId="4" applyFont="1" applyFill="1" applyBorder="1" applyAlignment="1" applyProtection="1">
      <alignment horizontal="right" vertical="center"/>
    </xf>
    <xf numFmtId="0" fontId="5" fillId="42" borderId="10" xfId="1" applyFont="1" applyBorder="1" applyAlignment="1">
      <alignment horizontal="left" vertical="center" wrapText="1"/>
    </xf>
    <xf numFmtId="4" fontId="5" fillId="42" borderId="10" xfId="1" applyNumberFormat="1" applyFont="1" applyBorder="1" applyAlignment="1">
      <alignment horizontal="right" vertical="center"/>
    </xf>
    <xf numFmtId="9" fontId="5" fillId="42" borderId="10" xfId="4" applyFont="1" applyBorder="1" applyAlignment="1">
      <alignment horizontal="right" vertical="center"/>
    </xf>
    <xf numFmtId="0" fontId="8" fillId="42" borderId="10" xfId="1" applyFont="1" applyBorder="1" applyAlignment="1">
      <alignment horizontal="left" vertical="center" wrapText="1"/>
    </xf>
    <xf numFmtId="4" fontId="39" fillId="42" borderId="10" xfId="1" applyNumberFormat="1" applyFont="1" applyBorder="1" applyAlignment="1">
      <alignment horizontal="right" vertical="center"/>
    </xf>
    <xf numFmtId="0" fontId="35" fillId="42" borderId="10" xfId="1" applyFont="1" applyBorder="1" applyAlignment="1">
      <alignment horizontal="left" vertical="center" wrapText="1"/>
    </xf>
    <xf numFmtId="43" fontId="0" fillId="42" borderId="2" xfId="5" applyFont="1"/>
    <xf numFmtId="3" fontId="5" fillId="42" borderId="10" xfId="1" applyNumberFormat="1" applyFont="1" applyBorder="1" applyAlignment="1">
      <alignment horizontal="right" vertical="center"/>
    </xf>
    <xf numFmtId="0" fontId="34" fillId="42" borderId="10" xfId="1" applyFont="1" applyBorder="1" applyAlignment="1">
      <alignment horizontal="left" vertical="center" wrapText="1"/>
    </xf>
    <xf numFmtId="4" fontId="34" fillId="42" borderId="10" xfId="1" applyNumberFormat="1" applyFont="1" applyBorder="1" applyAlignment="1">
      <alignment horizontal="right" vertical="center"/>
    </xf>
    <xf numFmtId="3" fontId="34" fillId="42" borderId="10" xfId="1" applyNumberFormat="1" applyFont="1" applyBorder="1" applyAlignment="1">
      <alignment horizontal="right" vertical="center"/>
    </xf>
    <xf numFmtId="9" fontId="34" fillId="42" borderId="10" xfId="4" applyFont="1" applyBorder="1" applyAlignment="1">
      <alignment horizontal="right" vertical="center"/>
    </xf>
    <xf numFmtId="0" fontId="41" fillId="42" borderId="31" xfId="1" applyFont="1" applyBorder="1" applyAlignment="1">
      <alignment horizontal="center" vertical="center"/>
    </xf>
    <xf numFmtId="0" fontId="11" fillId="42" borderId="2" xfId="18" applyAlignment="1" applyProtection="1">
      <alignment wrapText="1"/>
      <protection locked="0"/>
    </xf>
    <xf numFmtId="0" fontId="1" fillId="42" borderId="2" xfId="18" applyFont="1" applyAlignment="1">
      <alignment horizontal="left" vertical="top"/>
    </xf>
    <xf numFmtId="0" fontId="11" fillId="42" borderId="2" xfId="18"/>
    <xf numFmtId="0" fontId="4" fillId="28" borderId="6" xfId="18" applyFont="1" applyFill="1" applyBorder="1" applyAlignment="1">
      <alignment horizontal="left" vertical="center"/>
    </xf>
    <xf numFmtId="0" fontId="5" fillId="28" borderId="73" xfId="18" applyFont="1" applyFill="1" applyBorder="1" applyAlignment="1">
      <alignment horizontal="right" vertical="center"/>
    </xf>
    <xf numFmtId="164" fontId="5" fillId="28" borderId="72" xfId="18" applyNumberFormat="1" applyFont="1" applyFill="1" applyBorder="1" applyAlignment="1">
      <alignment horizontal="left" vertical="center"/>
    </xf>
    <xf numFmtId="0" fontId="5" fillId="28" borderId="12" xfId="18" applyFont="1" applyFill="1" applyBorder="1" applyAlignment="1">
      <alignment horizontal="center" vertical="center"/>
    </xf>
    <xf numFmtId="0" fontId="5" fillId="28" borderId="14" xfId="18" applyFont="1" applyFill="1" applyBorder="1" applyAlignment="1">
      <alignment horizontal="center" vertical="center" wrapText="1"/>
    </xf>
    <xf numFmtId="0" fontId="5" fillId="28" borderId="71" xfId="18" applyFont="1" applyFill="1" applyBorder="1" applyAlignment="1">
      <alignment horizontal="center" vertical="center" wrapText="1"/>
    </xf>
    <xf numFmtId="0" fontId="5" fillId="28" borderId="17" xfId="18" applyFont="1" applyFill="1" applyBorder="1" applyAlignment="1">
      <alignment horizontal="center" vertical="center" wrapText="1"/>
    </xf>
    <xf numFmtId="0" fontId="5" fillId="28" borderId="16" xfId="18" applyFont="1" applyFill="1" applyBorder="1" applyAlignment="1">
      <alignment horizontal="center" vertical="center" wrapText="1"/>
    </xf>
    <xf numFmtId="0" fontId="5" fillId="28" borderId="70" xfId="18" applyFont="1" applyFill="1" applyBorder="1" applyAlignment="1">
      <alignment horizontal="center" vertical="center" wrapText="1"/>
    </xf>
    <xf numFmtId="0" fontId="5" fillId="28" borderId="21" xfId="18" applyFont="1" applyFill="1" applyBorder="1" applyAlignment="1">
      <alignment horizontal="center" vertical="center"/>
    </xf>
    <xf numFmtId="0" fontId="5" fillId="28" borderId="22" xfId="18" applyFont="1" applyFill="1" applyBorder="1" applyAlignment="1">
      <alignment horizontal="center" vertical="center"/>
    </xf>
    <xf numFmtId="0" fontId="6" fillId="42" borderId="24" xfId="18" applyFont="1" applyBorder="1" applyAlignment="1">
      <alignment horizontal="center" vertical="center"/>
    </xf>
    <xf numFmtId="0" fontId="6" fillId="42" borderId="25" xfId="18" applyFont="1" applyBorder="1" applyAlignment="1">
      <alignment horizontal="center" vertical="center"/>
    </xf>
    <xf numFmtId="0" fontId="6" fillId="42" borderId="26" xfId="18" applyFont="1" applyBorder="1" applyAlignment="1">
      <alignment horizontal="center" vertical="center"/>
    </xf>
    <xf numFmtId="0" fontId="6" fillId="42" borderId="61" xfId="18" applyFont="1" applyBorder="1" applyAlignment="1">
      <alignment horizontal="center" vertical="center"/>
    </xf>
    <xf numFmtId="0" fontId="37" fillId="42" borderId="64" xfId="18" applyFont="1" applyBorder="1" applyAlignment="1">
      <alignment horizontal="center" vertical="center"/>
    </xf>
    <xf numFmtId="0" fontId="36" fillId="42" borderId="63" xfId="18" applyFont="1" applyBorder="1" applyAlignment="1">
      <alignment horizontal="center" vertical="center"/>
    </xf>
    <xf numFmtId="0" fontId="6" fillId="42" borderId="62" xfId="18" applyFont="1" applyBorder="1" applyAlignment="1">
      <alignment horizontal="center" vertical="center"/>
    </xf>
    <xf numFmtId="0" fontId="8" fillId="44" borderId="28" xfId="18" applyFont="1" applyFill="1" applyBorder="1" applyAlignment="1">
      <alignment horizontal="center" vertical="center"/>
    </xf>
    <xf numFmtId="0" fontId="8" fillId="44" borderId="10" xfId="18" applyFont="1" applyFill="1" applyBorder="1" applyAlignment="1">
      <alignment horizontal="left" vertical="center"/>
    </xf>
    <xf numFmtId="4" fontId="8" fillId="44" borderId="10" xfId="18" applyNumberFormat="1" applyFont="1" applyFill="1" applyBorder="1" applyAlignment="1">
      <alignment horizontal="right" vertical="center"/>
    </xf>
    <xf numFmtId="3" fontId="8" fillId="44" borderId="10" xfId="18" applyNumberFormat="1" applyFont="1" applyFill="1" applyBorder="1" applyAlignment="1">
      <alignment horizontal="right" vertical="center"/>
    </xf>
    <xf numFmtId="3" fontId="8" fillId="44" borderId="29" xfId="18" applyNumberFormat="1" applyFont="1" applyFill="1" applyBorder="1" applyAlignment="1">
      <alignment horizontal="right" vertical="center"/>
    </xf>
    <xf numFmtId="0" fontId="35" fillId="44" borderId="28" xfId="18" applyFont="1" applyFill="1" applyBorder="1" applyAlignment="1">
      <alignment horizontal="center" vertical="center"/>
    </xf>
    <xf numFmtId="0" fontId="35" fillId="44" borderId="10" xfId="18" applyFont="1" applyFill="1" applyBorder="1" applyAlignment="1">
      <alignment horizontal="left" vertical="center"/>
    </xf>
    <xf numFmtId="4" fontId="35" fillId="44" borderId="10" xfId="18" applyNumberFormat="1" applyFont="1" applyFill="1" applyBorder="1" applyAlignment="1">
      <alignment horizontal="right" vertical="center"/>
    </xf>
    <xf numFmtId="3" fontId="35" fillId="44" borderId="10" xfId="18" applyNumberFormat="1" applyFont="1" applyFill="1" applyBorder="1" applyAlignment="1">
      <alignment horizontal="right" vertical="center"/>
    </xf>
    <xf numFmtId="3" fontId="35" fillId="44" borderId="29" xfId="18" applyNumberFormat="1" applyFont="1" applyFill="1" applyBorder="1" applyAlignment="1">
      <alignment horizontal="right" vertical="center"/>
    </xf>
    <xf numFmtId="0" fontId="5" fillId="44" borderId="28" xfId="18" applyFont="1" applyFill="1" applyBorder="1" applyAlignment="1">
      <alignment horizontal="center" vertical="center"/>
    </xf>
    <xf numFmtId="0" fontId="5" fillId="44" borderId="10" xfId="18" applyFont="1" applyFill="1" applyBorder="1" applyAlignment="1">
      <alignment horizontal="left" vertical="center"/>
    </xf>
    <xf numFmtId="4" fontId="5" fillId="44" borderId="10" xfId="18" applyNumberFormat="1" applyFont="1" applyFill="1" applyBorder="1" applyAlignment="1">
      <alignment horizontal="right" vertical="center"/>
    </xf>
    <xf numFmtId="3" fontId="5" fillId="44" borderId="10" xfId="18" applyNumberFormat="1" applyFont="1" applyFill="1" applyBorder="1" applyAlignment="1">
      <alignment horizontal="right" vertical="center"/>
    </xf>
    <xf numFmtId="3" fontId="5" fillId="44" borderId="29" xfId="18" applyNumberFormat="1" applyFont="1" applyFill="1" applyBorder="1" applyAlignment="1">
      <alignment horizontal="right" vertical="center"/>
    </xf>
    <xf numFmtId="9" fontId="5" fillId="44" borderId="10" xfId="4" applyFont="1" applyFill="1" applyBorder="1" applyAlignment="1">
      <alignment horizontal="right" vertical="center"/>
    </xf>
    <xf numFmtId="0" fontId="6" fillId="42" borderId="66" xfId="18" applyFont="1" applyBorder="1" applyAlignment="1">
      <alignment horizontal="center" vertical="center"/>
    </xf>
    <xf numFmtId="0" fontId="6" fillId="42" borderId="67" xfId="18" applyFont="1" applyBorder="1" applyAlignment="1">
      <alignment horizontal="center" vertical="center"/>
    </xf>
    <xf numFmtId="0" fontId="6" fillId="42" borderId="68" xfId="18" applyFont="1" applyBorder="1" applyAlignment="1">
      <alignment horizontal="center" vertical="center"/>
    </xf>
    <xf numFmtId="0" fontId="6" fillId="42" borderId="65" xfId="18" applyFont="1" applyBorder="1" applyAlignment="1">
      <alignment horizontal="center" vertical="center"/>
    </xf>
    <xf numFmtId="0" fontId="36" fillId="42" borderId="64" xfId="18" applyFont="1" applyBorder="1" applyAlignment="1">
      <alignment horizontal="center" vertical="center"/>
    </xf>
    <xf numFmtId="0" fontId="8" fillId="44" borderId="10" xfId="18" applyFont="1" applyFill="1" applyBorder="1" applyAlignment="1">
      <alignment horizontal="left" vertical="center" wrapText="1"/>
    </xf>
    <xf numFmtId="0" fontId="8" fillId="44" borderId="10" xfId="18" applyFont="1" applyFill="1" applyBorder="1" applyAlignment="1">
      <alignment horizontal="right" vertical="center"/>
    </xf>
    <xf numFmtId="0" fontId="8" fillId="44" borderId="29" xfId="18" applyFont="1" applyFill="1" applyBorder="1" applyAlignment="1">
      <alignment horizontal="right" vertical="center"/>
    </xf>
    <xf numFmtId="0" fontId="5" fillId="44" borderId="10" xfId="18" applyFont="1" applyFill="1" applyBorder="1" applyAlignment="1">
      <alignment horizontal="left" vertical="center" wrapText="1"/>
    </xf>
    <xf numFmtId="9" fontId="8" fillId="44" borderId="10" xfId="4" applyFont="1" applyFill="1" applyBorder="1" applyAlignment="1">
      <alignment horizontal="right" vertical="center"/>
    </xf>
    <xf numFmtId="0" fontId="35" fillId="44" borderId="10" xfId="18" applyFont="1" applyFill="1" applyBorder="1" applyAlignment="1">
      <alignment horizontal="left" vertical="center" wrapText="1"/>
    </xf>
    <xf numFmtId="9" fontId="35" fillId="44" borderId="10" xfId="4" applyFont="1" applyFill="1" applyBorder="1" applyAlignment="1">
      <alignment horizontal="right" vertical="center"/>
    </xf>
    <xf numFmtId="0" fontId="34" fillId="44" borderId="10" xfId="18" applyFont="1" applyFill="1" applyBorder="1" applyAlignment="1">
      <alignment horizontal="left" vertical="center" wrapText="1"/>
    </xf>
    <xf numFmtId="4" fontId="34" fillId="44" borderId="10" xfId="18" applyNumberFormat="1" applyFont="1" applyFill="1" applyBorder="1" applyAlignment="1">
      <alignment horizontal="right" vertical="center"/>
    </xf>
    <xf numFmtId="3" fontId="34" fillId="44" borderId="10" xfId="18" applyNumberFormat="1" applyFont="1" applyFill="1" applyBorder="1" applyAlignment="1">
      <alignment horizontal="right" vertical="center"/>
    </xf>
    <xf numFmtId="0" fontId="9" fillId="42" borderId="2" xfId="18" applyFont="1" applyAlignment="1">
      <alignment vertical="center"/>
    </xf>
    <xf numFmtId="0" fontId="10" fillId="42" borderId="31" xfId="18" applyFont="1" applyBorder="1" applyAlignment="1">
      <alignment horizontal="left" vertical="center"/>
    </xf>
    <xf numFmtId="0" fontId="10" fillId="42" borderId="80" xfId="18" applyFont="1" applyBorder="1" applyAlignment="1">
      <alignment horizontal="left" vertical="center"/>
    </xf>
    <xf numFmtId="165" fontId="0" fillId="42" borderId="2" xfId="5" applyNumberFormat="1" applyFont="1"/>
    <xf numFmtId="43" fontId="35" fillId="44" borderId="10" xfId="5" applyFont="1" applyFill="1" applyBorder="1" applyAlignment="1">
      <alignment horizontal="right" vertical="center"/>
    </xf>
    <xf numFmtId="3" fontId="11" fillId="42" borderId="2" xfId="18" applyNumberFormat="1"/>
    <xf numFmtId="43" fontId="35" fillId="44" borderId="62" xfId="5" applyFont="1" applyFill="1" applyBorder="1" applyAlignment="1">
      <alignment horizontal="right" vertical="center"/>
    </xf>
    <xf numFmtId="4" fontId="35" fillId="42" borderId="10" xfId="18" applyNumberFormat="1" applyFont="1" applyBorder="1" applyAlignment="1">
      <alignment horizontal="right" vertical="center"/>
    </xf>
    <xf numFmtId="3" fontId="35" fillId="42" borderId="10" xfId="18" applyNumberFormat="1" applyFont="1" applyBorder="1" applyAlignment="1">
      <alignment horizontal="right" vertical="center"/>
    </xf>
    <xf numFmtId="3" fontId="8" fillId="42" borderId="10" xfId="18" applyNumberFormat="1" applyFont="1" applyBorder="1" applyAlignment="1">
      <alignment horizontal="right" vertical="center"/>
    </xf>
    <xf numFmtId="3" fontId="8" fillId="42" borderId="29" xfId="18" applyNumberFormat="1" applyFont="1" applyBorder="1" applyAlignment="1">
      <alignment horizontal="right" vertical="center"/>
    </xf>
    <xf numFmtId="4" fontId="5" fillId="42" borderId="10" xfId="18" applyNumberFormat="1" applyFont="1" applyBorder="1" applyAlignment="1">
      <alignment horizontal="right" vertical="center"/>
    </xf>
    <xf numFmtId="3" fontId="5" fillId="42" borderId="10" xfId="18" applyNumberFormat="1" applyFont="1" applyBorder="1" applyAlignment="1">
      <alignment horizontal="right" vertical="center"/>
    </xf>
    <xf numFmtId="4" fontId="8" fillId="42" borderId="10" xfId="18" applyNumberFormat="1" applyFont="1" applyBorder="1" applyAlignment="1">
      <alignment horizontal="right" vertical="center"/>
    </xf>
    <xf numFmtId="3" fontId="34" fillId="44" borderId="29" xfId="18" applyNumberFormat="1" applyFont="1" applyFill="1" applyBorder="1" applyAlignment="1">
      <alignment horizontal="right" vertical="center"/>
    </xf>
    <xf numFmtId="0" fontId="36" fillId="42" borderId="31" xfId="18" applyFont="1" applyBorder="1" applyAlignment="1">
      <alignment horizontal="left" vertical="center"/>
    </xf>
    <xf numFmtId="0" fontId="10" fillId="42" borderId="2" xfId="18" applyFont="1" applyAlignment="1">
      <alignment horizontal="left" vertical="center"/>
    </xf>
    <xf numFmtId="0" fontId="48" fillId="42" borderId="2" xfId="18" applyFont="1" applyAlignment="1">
      <alignment horizontal="center" vertical="center"/>
    </xf>
    <xf numFmtId="0" fontId="49" fillId="42" borderId="2" xfId="18" applyFont="1" applyAlignment="1" applyProtection="1">
      <alignment horizontal="center" vertical="center" wrapText="1"/>
      <protection locked="0"/>
    </xf>
    <xf numFmtId="0" fontId="51" fillId="28" borderId="6" xfId="18" applyFont="1" applyFill="1" applyBorder="1" applyAlignment="1">
      <alignment horizontal="center" vertical="center"/>
    </xf>
    <xf numFmtId="0" fontId="52" fillId="28" borderId="73" xfId="18" applyFont="1" applyFill="1" applyBorder="1" applyAlignment="1">
      <alignment horizontal="center" vertical="center"/>
    </xf>
    <xf numFmtId="164" fontId="52" fillId="28" borderId="72" xfId="18" applyNumberFormat="1" applyFont="1" applyFill="1" applyBorder="1" applyAlignment="1">
      <alignment horizontal="center" vertical="center"/>
    </xf>
    <xf numFmtId="0" fontId="52" fillId="28" borderId="12" xfId="18" applyFont="1" applyFill="1" applyBorder="1" applyAlignment="1">
      <alignment horizontal="center" vertical="center" wrapText="1"/>
    </xf>
    <xf numFmtId="0" fontId="52" fillId="28" borderId="14" xfId="18" applyFont="1" applyFill="1" applyBorder="1" applyAlignment="1">
      <alignment horizontal="center" vertical="center" wrapText="1"/>
    </xf>
    <xf numFmtId="0" fontId="52" fillId="28" borderId="71" xfId="18" applyFont="1" applyFill="1" applyBorder="1" applyAlignment="1">
      <alignment horizontal="center" vertical="center" wrapText="1"/>
    </xf>
    <xf numFmtId="0" fontId="52" fillId="28" borderId="17" xfId="18" applyFont="1" applyFill="1" applyBorder="1" applyAlignment="1">
      <alignment horizontal="center" vertical="center" wrapText="1"/>
    </xf>
    <xf numFmtId="0" fontId="52" fillId="28" borderId="16" xfId="18" applyFont="1" applyFill="1" applyBorder="1" applyAlignment="1">
      <alignment horizontal="center" vertical="center" wrapText="1"/>
    </xf>
    <xf numFmtId="0" fontId="52" fillId="28" borderId="70" xfId="18" applyFont="1" applyFill="1" applyBorder="1" applyAlignment="1">
      <alignment horizontal="center" vertical="center" wrapText="1"/>
    </xf>
    <xf numFmtId="0" fontId="52" fillId="28" borderId="21" xfId="18" applyFont="1" applyFill="1" applyBorder="1" applyAlignment="1">
      <alignment horizontal="center" vertical="center"/>
    </xf>
    <xf numFmtId="0" fontId="52" fillId="28" borderId="22" xfId="18" applyFont="1" applyFill="1" applyBorder="1" applyAlignment="1">
      <alignment horizontal="center" vertical="center"/>
    </xf>
    <xf numFmtId="0" fontId="53" fillId="42" borderId="24" xfId="18" applyFont="1" applyBorder="1" applyAlignment="1">
      <alignment horizontal="center" vertical="center"/>
    </xf>
    <xf numFmtId="0" fontId="53" fillId="42" borderId="25" xfId="18" applyFont="1" applyBorder="1" applyAlignment="1">
      <alignment horizontal="center" vertical="center"/>
    </xf>
    <xf numFmtId="0" fontId="53" fillId="42" borderId="26" xfId="18" applyFont="1" applyBorder="1" applyAlignment="1">
      <alignment horizontal="center" vertical="center"/>
    </xf>
    <xf numFmtId="0" fontId="53" fillId="42" borderId="61" xfId="18" applyFont="1" applyBorder="1" applyAlignment="1">
      <alignment horizontal="center" vertical="center"/>
    </xf>
    <xf numFmtId="0" fontId="54" fillId="42" borderId="64" xfId="18" applyFont="1" applyBorder="1" applyAlignment="1">
      <alignment horizontal="center" vertical="center"/>
    </xf>
    <xf numFmtId="0" fontId="55" fillId="42" borderId="63" xfId="18" applyFont="1" applyBorder="1" applyAlignment="1">
      <alignment horizontal="center" vertical="center"/>
    </xf>
    <xf numFmtId="0" fontId="53" fillId="42" borderId="62" xfId="18" applyFont="1" applyBorder="1" applyAlignment="1">
      <alignment horizontal="center" vertical="center"/>
    </xf>
    <xf numFmtId="0" fontId="56" fillId="44" borderId="28" xfId="18" applyFont="1" applyFill="1" applyBorder="1" applyAlignment="1">
      <alignment horizontal="center" vertical="center"/>
    </xf>
    <xf numFmtId="0" fontId="56" fillId="44" borderId="10" xfId="18" applyFont="1" applyFill="1" applyBorder="1" applyAlignment="1">
      <alignment horizontal="center" vertical="center"/>
    </xf>
    <xf numFmtId="3" fontId="56" fillId="44" borderId="10" xfId="18" applyNumberFormat="1" applyFont="1" applyFill="1" applyBorder="1" applyAlignment="1">
      <alignment horizontal="center" vertical="center"/>
    </xf>
    <xf numFmtId="9" fontId="56" fillId="44" borderId="10" xfId="4" applyFont="1" applyFill="1" applyBorder="1" applyAlignment="1">
      <alignment horizontal="center" vertical="center"/>
    </xf>
    <xf numFmtId="3" fontId="56" fillId="45" borderId="10" xfId="18" applyNumberFormat="1" applyFont="1" applyFill="1" applyBorder="1" applyAlignment="1">
      <alignment horizontal="center" vertical="center"/>
    </xf>
    <xf numFmtId="9" fontId="56" fillId="45" borderId="10" xfId="4" applyFont="1" applyFill="1" applyBorder="1" applyAlignment="1">
      <alignment horizontal="center" vertical="center"/>
    </xf>
    <xf numFmtId="9" fontId="56" fillId="44" borderId="29" xfId="4" applyFont="1" applyFill="1" applyBorder="1" applyAlignment="1">
      <alignment horizontal="center" vertical="center"/>
    </xf>
    <xf numFmtId="0" fontId="57" fillId="44" borderId="28" xfId="18" applyFont="1" applyFill="1" applyBorder="1" applyAlignment="1">
      <alignment horizontal="center" vertical="center"/>
    </xf>
    <xf numFmtId="0" fontId="57" fillId="44" borderId="10" xfId="18" applyFont="1" applyFill="1" applyBorder="1" applyAlignment="1">
      <alignment horizontal="center" vertical="center"/>
    </xf>
    <xf numFmtId="3" fontId="57" fillId="44" borderId="10" xfId="18" applyNumberFormat="1" applyFont="1" applyFill="1" applyBorder="1" applyAlignment="1">
      <alignment horizontal="center" vertical="center"/>
    </xf>
    <xf numFmtId="9" fontId="57" fillId="44" borderId="10" xfId="4" applyFont="1" applyFill="1" applyBorder="1" applyAlignment="1">
      <alignment horizontal="center" vertical="center"/>
    </xf>
    <xf numFmtId="169" fontId="56" fillId="44" borderId="10" xfId="4" applyNumberFormat="1" applyFont="1" applyFill="1" applyBorder="1" applyAlignment="1">
      <alignment horizontal="center" vertical="center"/>
    </xf>
    <xf numFmtId="0" fontId="57" fillId="45" borderId="28" xfId="18" applyFont="1" applyFill="1" applyBorder="1" applyAlignment="1">
      <alignment horizontal="center" vertical="center"/>
    </xf>
    <xf numFmtId="0" fontId="57" fillId="45" borderId="10" xfId="18" applyFont="1" applyFill="1" applyBorder="1" applyAlignment="1">
      <alignment horizontal="center" vertical="center"/>
    </xf>
    <xf numFmtId="3" fontId="57" fillId="45" borderId="10" xfId="18" applyNumberFormat="1" applyFont="1" applyFill="1" applyBorder="1" applyAlignment="1">
      <alignment horizontal="center" vertical="center"/>
    </xf>
    <xf numFmtId="9" fontId="57" fillId="45" borderId="10" xfId="4" applyFont="1" applyFill="1" applyBorder="1" applyAlignment="1">
      <alignment horizontal="center" vertical="center"/>
    </xf>
    <xf numFmtId="9" fontId="56" fillId="45" borderId="29" xfId="4" applyFont="1" applyFill="1" applyBorder="1" applyAlignment="1">
      <alignment horizontal="center" vertical="center"/>
    </xf>
    <xf numFmtId="0" fontId="11" fillId="45" borderId="2" xfId="18" applyFill="1" applyAlignment="1" applyProtection="1">
      <alignment wrapText="1"/>
      <protection locked="0"/>
    </xf>
    <xf numFmtId="0" fontId="52" fillId="45" borderId="28" xfId="18" applyFont="1" applyFill="1" applyBorder="1" applyAlignment="1">
      <alignment horizontal="center" vertical="center"/>
    </xf>
    <xf numFmtId="0" fontId="52" fillId="45" borderId="10" xfId="18" applyFont="1" applyFill="1" applyBorder="1" applyAlignment="1">
      <alignment horizontal="center" vertical="center"/>
    </xf>
    <xf numFmtId="3" fontId="52" fillId="45" borderId="10" xfId="18" applyNumberFormat="1" applyFont="1" applyFill="1" applyBorder="1" applyAlignment="1">
      <alignment horizontal="center" vertical="center"/>
    </xf>
    <xf numFmtId="9" fontId="52" fillId="45" borderId="10" xfId="4" applyFont="1" applyFill="1" applyBorder="1" applyAlignment="1">
      <alignment horizontal="center" vertical="center"/>
    </xf>
    <xf numFmtId="0" fontId="11" fillId="45" borderId="2" xfId="18" applyFill="1"/>
    <xf numFmtId="0" fontId="52" fillId="44" borderId="28" xfId="18" applyFont="1" applyFill="1" applyBorder="1" applyAlignment="1">
      <alignment horizontal="center" vertical="center"/>
    </xf>
    <xf numFmtId="0" fontId="52" fillId="44" borderId="10" xfId="18" applyFont="1" applyFill="1" applyBorder="1" applyAlignment="1">
      <alignment horizontal="center" vertical="center"/>
    </xf>
    <xf numFmtId="3" fontId="52" fillId="44" borderId="10" xfId="18" applyNumberFormat="1" applyFont="1" applyFill="1" applyBorder="1" applyAlignment="1">
      <alignment horizontal="center" vertical="center"/>
    </xf>
    <xf numFmtId="9" fontId="52" fillId="44" borderId="10" xfId="4" applyFont="1" applyFill="1" applyBorder="1" applyAlignment="1">
      <alignment horizontal="center" vertical="center"/>
    </xf>
    <xf numFmtId="3" fontId="53" fillId="45" borderId="66" xfId="18" applyNumberFormat="1" applyFont="1" applyFill="1" applyBorder="1" applyAlignment="1">
      <alignment horizontal="center" vertical="center"/>
    </xf>
    <xf numFmtId="0" fontId="53" fillId="45" borderId="67" xfId="18" applyFont="1" applyFill="1" applyBorder="1" applyAlignment="1">
      <alignment horizontal="center" vertical="center"/>
    </xf>
    <xf numFmtId="0" fontId="53" fillId="45" borderId="66" xfId="18" applyFont="1" applyFill="1" applyBorder="1" applyAlignment="1">
      <alignment horizontal="center" vertical="center"/>
    </xf>
    <xf numFmtId="0" fontId="53" fillId="45" borderId="68" xfId="18" applyFont="1" applyFill="1" applyBorder="1" applyAlignment="1">
      <alignment horizontal="center" vertical="center"/>
    </xf>
    <xf numFmtId="0" fontId="55" fillId="42" borderId="64" xfId="18" applyFont="1" applyBorder="1" applyAlignment="1">
      <alignment horizontal="center" vertical="center"/>
    </xf>
    <xf numFmtId="3" fontId="53" fillId="42" borderId="24" xfId="18" applyNumberFormat="1" applyFont="1" applyBorder="1" applyAlignment="1">
      <alignment horizontal="center" vertical="center"/>
    </xf>
    <xf numFmtId="0" fontId="52" fillId="44" borderId="10" xfId="18" applyFont="1" applyFill="1" applyBorder="1" applyAlignment="1">
      <alignment horizontal="center" vertical="center" wrapText="1"/>
    </xf>
    <xf numFmtId="0" fontId="56" fillId="44" borderId="10" xfId="18" applyFont="1" applyFill="1" applyBorder="1" applyAlignment="1">
      <alignment horizontal="center" vertical="center" wrapText="1"/>
    </xf>
    <xf numFmtId="0" fontId="56" fillId="45" borderId="28" xfId="18" applyFont="1" applyFill="1" applyBorder="1" applyAlignment="1">
      <alignment horizontal="center" vertical="center"/>
    </xf>
    <xf numFmtId="0" fontId="56" fillId="45" borderId="10" xfId="18" applyFont="1" applyFill="1" applyBorder="1" applyAlignment="1">
      <alignment horizontal="center" vertical="center" wrapText="1"/>
    </xf>
    <xf numFmtId="0" fontId="57" fillId="45" borderId="10" xfId="18" applyFont="1" applyFill="1" applyBorder="1" applyAlignment="1">
      <alignment horizontal="center" vertical="center" wrapText="1"/>
    </xf>
    <xf numFmtId="9" fontId="57" fillId="45" borderId="29" xfId="4" applyFont="1" applyFill="1" applyBorder="1" applyAlignment="1">
      <alignment horizontal="center" vertical="center"/>
    </xf>
    <xf numFmtId="0" fontId="57" fillId="44" borderId="10" xfId="18" applyFont="1" applyFill="1" applyBorder="1" applyAlignment="1">
      <alignment horizontal="center" vertical="center" wrapText="1"/>
    </xf>
    <xf numFmtId="0" fontId="58" fillId="44" borderId="10" xfId="18" applyFont="1" applyFill="1" applyBorder="1" applyAlignment="1">
      <alignment horizontal="center" vertical="center" wrapText="1"/>
    </xf>
    <xf numFmtId="3" fontId="58" fillId="44" borderId="10" xfId="18" applyNumberFormat="1" applyFont="1" applyFill="1" applyBorder="1" applyAlignment="1">
      <alignment horizontal="center" vertical="center"/>
    </xf>
    <xf numFmtId="9" fontId="58" fillId="44" borderId="10" xfId="4" applyFont="1" applyFill="1" applyBorder="1" applyAlignment="1">
      <alignment horizontal="center" vertical="center"/>
    </xf>
    <xf numFmtId="0" fontId="11" fillId="42" borderId="2" xfId="18" applyAlignment="1" applyProtection="1">
      <alignment horizontal="center" vertical="center" wrapText="1"/>
      <protection locked="0"/>
    </xf>
    <xf numFmtId="0" fontId="11" fillId="42" borderId="2" xfId="18" applyAlignment="1">
      <alignment horizontal="center" vertical="center"/>
    </xf>
    <xf numFmtId="0" fontId="49" fillId="42" borderId="2" xfId="18" applyFont="1"/>
    <xf numFmtId="9" fontId="8" fillId="44" borderId="10" xfId="18" applyNumberFormat="1" applyFont="1" applyFill="1" applyBorder="1" applyAlignment="1">
      <alignment horizontal="right" vertical="center"/>
    </xf>
    <xf numFmtId="9" fontId="8" fillId="44" borderId="29" xfId="18" applyNumberFormat="1" applyFont="1" applyFill="1" applyBorder="1" applyAlignment="1">
      <alignment horizontal="right" vertical="center"/>
    </xf>
    <xf numFmtId="4" fontId="11" fillId="42" borderId="2" xfId="18" applyNumberFormat="1"/>
    <xf numFmtId="9" fontId="5" fillId="44" borderId="10" xfId="18" applyNumberFormat="1" applyFont="1" applyFill="1" applyBorder="1" applyAlignment="1">
      <alignment horizontal="right" vertical="center"/>
    </xf>
    <xf numFmtId="0" fontId="59" fillId="44" borderId="28" xfId="18" applyFont="1" applyFill="1" applyBorder="1" applyAlignment="1">
      <alignment horizontal="center" vertical="center"/>
    </xf>
    <xf numFmtId="0" fontId="59" fillId="44" borderId="10" xfId="18" applyFont="1" applyFill="1" applyBorder="1" applyAlignment="1">
      <alignment horizontal="left" vertical="center"/>
    </xf>
    <xf numFmtId="3" fontId="59" fillId="44" borderId="10" xfId="18" applyNumberFormat="1" applyFont="1" applyFill="1" applyBorder="1" applyAlignment="1">
      <alignment horizontal="right" vertical="center"/>
    </xf>
    <xf numFmtId="9" fontId="59" fillId="44" borderId="10" xfId="18" applyNumberFormat="1" applyFont="1" applyFill="1" applyBorder="1" applyAlignment="1">
      <alignment horizontal="right" vertical="center"/>
    </xf>
    <xf numFmtId="9" fontId="59" fillId="44" borderId="29" xfId="18" applyNumberFormat="1" applyFont="1" applyFill="1" applyBorder="1" applyAlignment="1">
      <alignment horizontal="right" vertical="center"/>
    </xf>
    <xf numFmtId="3" fontId="11" fillId="42" borderId="2" xfId="18" applyNumberFormat="1" applyAlignment="1" applyProtection="1">
      <alignment wrapText="1"/>
      <protection locked="0"/>
    </xf>
    <xf numFmtId="9" fontId="34" fillId="44" borderId="10" xfId="18" applyNumberFormat="1" applyFont="1" applyFill="1" applyBorder="1" applyAlignment="1">
      <alignment horizontal="right" vertical="center"/>
    </xf>
    <xf numFmtId="3" fontId="10" fillId="42" borderId="2" xfId="18" applyNumberFormat="1" applyFont="1" applyAlignment="1">
      <alignment horizontal="left" vertical="center"/>
    </xf>
    <xf numFmtId="0" fontId="61" fillId="42" borderId="2" xfId="18" applyFont="1"/>
    <xf numFmtId="0" fontId="61" fillId="42" borderId="2" xfId="18" applyFont="1" applyAlignment="1" applyProtection="1">
      <alignment wrapText="1"/>
      <protection locked="0"/>
    </xf>
    <xf numFmtId="0" fontId="60" fillId="28" borderId="6" xfId="18" applyFont="1" applyFill="1" applyBorder="1" applyAlignment="1">
      <alignment horizontal="left" vertical="center"/>
    </xf>
    <xf numFmtId="0" fontId="60" fillId="28" borderId="73" xfId="18" applyFont="1" applyFill="1" applyBorder="1" applyAlignment="1">
      <alignment horizontal="right" vertical="center"/>
    </xf>
    <xf numFmtId="164" fontId="60" fillId="28" borderId="72" xfId="18" applyNumberFormat="1" applyFont="1" applyFill="1" applyBorder="1" applyAlignment="1">
      <alignment horizontal="left" vertical="center"/>
    </xf>
    <xf numFmtId="0" fontId="60" fillId="28" borderId="12" xfId="18" applyFont="1" applyFill="1" applyBorder="1" applyAlignment="1">
      <alignment horizontal="center" vertical="center"/>
    </xf>
    <xf numFmtId="0" fontId="60" fillId="28" borderId="14" xfId="18" applyFont="1" applyFill="1" applyBorder="1" applyAlignment="1">
      <alignment horizontal="center" vertical="center" wrapText="1"/>
    </xf>
    <xf numFmtId="0" fontId="60" fillId="28" borderId="71" xfId="18" applyFont="1" applyFill="1" applyBorder="1" applyAlignment="1">
      <alignment horizontal="center" vertical="center" wrapText="1"/>
    </xf>
    <xf numFmtId="0" fontId="60" fillId="28" borderId="17" xfId="18" applyFont="1" applyFill="1" applyBorder="1" applyAlignment="1">
      <alignment horizontal="center" vertical="center" wrapText="1"/>
    </xf>
    <xf numFmtId="0" fontId="60" fillId="28" borderId="16" xfId="18" applyFont="1" applyFill="1" applyBorder="1" applyAlignment="1">
      <alignment horizontal="center" vertical="center" wrapText="1"/>
    </xf>
    <xf numFmtId="0" fontId="60" fillId="28" borderId="70" xfId="18" applyFont="1" applyFill="1" applyBorder="1" applyAlignment="1">
      <alignment horizontal="center" vertical="center" wrapText="1"/>
    </xf>
    <xf numFmtId="0" fontId="60" fillId="28" borderId="21" xfId="18" applyFont="1" applyFill="1" applyBorder="1" applyAlignment="1">
      <alignment horizontal="center" vertical="center"/>
    </xf>
    <xf numFmtId="0" fontId="60" fillId="28" borderId="22" xfId="18" applyFont="1" applyFill="1" applyBorder="1" applyAlignment="1">
      <alignment horizontal="center" vertical="center"/>
    </xf>
    <xf numFmtId="0" fontId="62" fillId="45" borderId="24" xfId="18" applyFont="1" applyFill="1" applyBorder="1" applyAlignment="1">
      <alignment horizontal="center" vertical="center"/>
    </xf>
    <xf numFmtId="0" fontId="62" fillId="45" borderId="25" xfId="18" applyFont="1" applyFill="1" applyBorder="1" applyAlignment="1">
      <alignment horizontal="center" vertical="center"/>
    </xf>
    <xf numFmtId="0" fontId="62" fillId="45" borderId="26" xfId="18" applyFont="1" applyFill="1" applyBorder="1" applyAlignment="1">
      <alignment horizontal="center" vertical="center"/>
    </xf>
    <xf numFmtId="0" fontId="62" fillId="45" borderId="61" xfId="18" applyFont="1" applyFill="1" applyBorder="1" applyAlignment="1">
      <alignment horizontal="center" vertical="center"/>
    </xf>
    <xf numFmtId="0" fontId="63" fillId="45" borderId="64" xfId="18" applyFont="1" applyFill="1" applyBorder="1" applyAlignment="1">
      <alignment horizontal="center" vertical="center"/>
    </xf>
    <xf numFmtId="0" fontId="63" fillId="45" borderId="63" xfId="18" applyFont="1" applyFill="1" applyBorder="1" applyAlignment="1">
      <alignment horizontal="center" vertical="center"/>
    </xf>
    <xf numFmtId="0" fontId="62" fillId="45" borderId="62" xfId="18" applyFont="1" applyFill="1" applyBorder="1" applyAlignment="1">
      <alignment horizontal="center" vertical="center"/>
    </xf>
    <xf numFmtId="0" fontId="64" fillId="45" borderId="28" xfId="18" applyFont="1" applyFill="1" applyBorder="1" applyAlignment="1">
      <alignment horizontal="center" vertical="center"/>
    </xf>
    <xf numFmtId="0" fontId="64" fillId="45" borderId="10" xfId="18" applyFont="1" applyFill="1" applyBorder="1" applyAlignment="1">
      <alignment horizontal="left" vertical="center"/>
    </xf>
    <xf numFmtId="4" fontId="64" fillId="45" borderId="10" xfId="18" applyNumberFormat="1" applyFont="1" applyFill="1" applyBorder="1" applyAlignment="1">
      <alignment horizontal="right" vertical="center"/>
    </xf>
    <xf numFmtId="3" fontId="64" fillId="45" borderId="10" xfId="18" applyNumberFormat="1" applyFont="1" applyFill="1" applyBorder="1" applyAlignment="1">
      <alignment horizontal="right" vertical="center"/>
    </xf>
    <xf numFmtId="9" fontId="64" fillId="45" borderId="10" xfId="4" applyFont="1" applyFill="1" applyBorder="1" applyAlignment="1">
      <alignment horizontal="right" vertical="center"/>
    </xf>
    <xf numFmtId="9" fontId="64" fillId="45" borderId="29" xfId="4" applyFont="1" applyFill="1" applyBorder="1" applyAlignment="1">
      <alignment horizontal="right" vertical="center"/>
    </xf>
    <xf numFmtId="0" fontId="65" fillId="45" borderId="28" xfId="18" applyFont="1" applyFill="1" applyBorder="1" applyAlignment="1">
      <alignment horizontal="center" vertical="center"/>
    </xf>
    <xf numFmtId="0" fontId="65" fillId="45" borderId="10" xfId="18" applyFont="1" applyFill="1" applyBorder="1" applyAlignment="1">
      <alignment horizontal="left" vertical="center"/>
    </xf>
    <xf numFmtId="4" fontId="65" fillId="45" borderId="10" xfId="18" applyNumberFormat="1" applyFont="1" applyFill="1" applyBorder="1" applyAlignment="1">
      <alignment horizontal="right" vertical="center"/>
    </xf>
    <xf numFmtId="3" fontId="65" fillId="45" borderId="10" xfId="18" applyNumberFormat="1" applyFont="1" applyFill="1" applyBorder="1" applyAlignment="1">
      <alignment horizontal="right" vertical="center"/>
    </xf>
    <xf numFmtId="9" fontId="65" fillId="45" borderId="10" xfId="4" applyFont="1" applyFill="1" applyBorder="1" applyAlignment="1">
      <alignment horizontal="right" vertical="center"/>
    </xf>
    <xf numFmtId="169" fontId="64" fillId="45" borderId="29" xfId="4" applyNumberFormat="1" applyFont="1" applyFill="1" applyBorder="1" applyAlignment="1">
      <alignment horizontal="right" vertical="center"/>
    </xf>
    <xf numFmtId="43" fontId="64" fillId="45" borderId="10" xfId="5" applyFont="1" applyFill="1" applyBorder="1" applyAlignment="1">
      <alignment horizontal="right" vertical="center"/>
    </xf>
    <xf numFmtId="9" fontId="65" fillId="45" borderId="29" xfId="4" applyFont="1" applyFill="1" applyBorder="1" applyAlignment="1">
      <alignment horizontal="right" vertical="center"/>
    </xf>
    <xf numFmtId="4" fontId="61" fillId="42" borderId="2" xfId="18" applyNumberFormat="1" applyFont="1"/>
    <xf numFmtId="169" fontId="64" fillId="45" borderId="10" xfId="4" applyNumberFormat="1" applyFont="1" applyFill="1" applyBorder="1" applyAlignment="1">
      <alignment horizontal="right" vertical="center"/>
    </xf>
    <xf numFmtId="0" fontId="60" fillId="45" borderId="28" xfId="18" applyFont="1" applyFill="1" applyBorder="1" applyAlignment="1">
      <alignment horizontal="center" vertical="center"/>
    </xf>
    <xf numFmtId="0" fontId="60" fillId="45" borderId="10" xfId="18" applyFont="1" applyFill="1" applyBorder="1" applyAlignment="1">
      <alignment horizontal="left" vertical="center"/>
    </xf>
    <xf numFmtId="4" fontId="60" fillId="45" borderId="10" xfId="18" applyNumberFormat="1" applyFont="1" applyFill="1" applyBorder="1" applyAlignment="1">
      <alignment horizontal="right" vertical="center"/>
    </xf>
    <xf numFmtId="3" fontId="60" fillId="45" borderId="10" xfId="18" applyNumberFormat="1" applyFont="1" applyFill="1" applyBorder="1" applyAlignment="1">
      <alignment horizontal="right" vertical="center"/>
    </xf>
    <xf numFmtId="9" fontId="60" fillId="45" borderId="10" xfId="4" applyFont="1" applyFill="1" applyBorder="1" applyAlignment="1">
      <alignment horizontal="right" vertical="center"/>
    </xf>
    <xf numFmtId="43" fontId="61" fillId="42" borderId="2" xfId="5" applyFont="1"/>
    <xf numFmtId="0" fontId="62" fillId="45" borderId="66" xfId="18" applyFont="1" applyFill="1" applyBorder="1" applyAlignment="1">
      <alignment horizontal="center" vertical="center"/>
    </xf>
    <xf numFmtId="0" fontId="62" fillId="45" borderId="67" xfId="18" applyFont="1" applyFill="1" applyBorder="1" applyAlignment="1">
      <alignment horizontal="center" vertical="center"/>
    </xf>
    <xf numFmtId="0" fontId="62" fillId="45" borderId="68" xfId="18" applyFont="1" applyFill="1" applyBorder="1" applyAlignment="1">
      <alignment horizontal="center" vertical="center"/>
    </xf>
    <xf numFmtId="0" fontId="62" fillId="45" borderId="65" xfId="18" applyFont="1" applyFill="1" applyBorder="1" applyAlignment="1">
      <alignment horizontal="center" vertical="center"/>
    </xf>
    <xf numFmtId="0" fontId="60" fillId="45" borderId="10" xfId="18" applyFont="1" applyFill="1" applyBorder="1" applyAlignment="1">
      <alignment horizontal="left" vertical="center" wrapText="1"/>
    </xf>
    <xf numFmtId="9" fontId="60" fillId="45" borderId="29" xfId="4" applyFont="1" applyFill="1" applyBorder="1" applyAlignment="1">
      <alignment horizontal="right" vertical="center"/>
    </xf>
    <xf numFmtId="0" fontId="64" fillId="45" borderId="10" xfId="18" applyFont="1" applyFill="1" applyBorder="1" applyAlignment="1">
      <alignment horizontal="left" vertical="center" wrapText="1"/>
    </xf>
    <xf numFmtId="3" fontId="64" fillId="45" borderId="29" xfId="18" applyNumberFormat="1" applyFont="1" applyFill="1" applyBorder="1" applyAlignment="1">
      <alignment horizontal="right" vertical="center"/>
    </xf>
    <xf numFmtId="3" fontId="61" fillId="42" borderId="2" xfId="18" applyNumberFormat="1" applyFont="1"/>
    <xf numFmtId="0" fontId="65" fillId="45" borderId="10" xfId="18" applyFont="1" applyFill="1" applyBorder="1" applyAlignment="1">
      <alignment horizontal="left" vertical="center" wrapText="1"/>
    </xf>
    <xf numFmtId="0" fontId="66" fillId="45" borderId="10" xfId="18" applyFont="1" applyFill="1" applyBorder="1" applyAlignment="1">
      <alignment horizontal="left" vertical="center" wrapText="1"/>
    </xf>
    <xf numFmtId="4" fontId="66" fillId="45" borderId="10" xfId="18" applyNumberFormat="1" applyFont="1" applyFill="1" applyBorder="1" applyAlignment="1">
      <alignment horizontal="right" vertical="center"/>
    </xf>
    <xf numFmtId="3" fontId="66" fillId="45" borderId="10" xfId="18" applyNumberFormat="1" applyFont="1" applyFill="1" applyBorder="1" applyAlignment="1">
      <alignment horizontal="right" vertical="center"/>
    </xf>
    <xf numFmtId="9" fontId="66" fillId="45" borderId="29" xfId="4" applyFont="1" applyFill="1" applyBorder="1" applyAlignment="1">
      <alignment horizontal="right" vertical="center"/>
    </xf>
    <xf numFmtId="0" fontId="41" fillId="42" borderId="31" xfId="18" applyFont="1" applyBorder="1" applyAlignment="1">
      <alignment horizontal="center" vertical="center"/>
    </xf>
    <xf numFmtId="43" fontId="8" fillId="44" borderId="29" xfId="5" applyFont="1" applyFill="1" applyBorder="1" applyAlignment="1">
      <alignment horizontal="right" vertical="center"/>
    </xf>
    <xf numFmtId="3" fontId="38" fillId="44" borderId="10" xfId="18" applyNumberFormat="1" applyFont="1" applyFill="1" applyBorder="1" applyAlignment="1">
      <alignment horizontal="right" vertical="center"/>
    </xf>
    <xf numFmtId="3" fontId="38" fillId="44" borderId="29" xfId="18" applyNumberFormat="1" applyFont="1" applyFill="1" applyBorder="1" applyAlignment="1">
      <alignment horizontal="right" vertical="center"/>
    </xf>
    <xf numFmtId="165" fontId="34" fillId="44" borderId="10" xfId="5" applyNumberFormat="1" applyFont="1" applyFill="1" applyBorder="1" applyAlignment="1">
      <alignment horizontal="right" vertical="center"/>
    </xf>
    <xf numFmtId="0" fontId="67" fillId="42" borderId="2" xfId="18" applyFont="1" applyAlignment="1" applyProtection="1">
      <alignment wrapText="1"/>
      <protection locked="0"/>
    </xf>
    <xf numFmtId="0" fontId="68" fillId="42" borderId="2" xfId="18" applyFont="1" applyAlignment="1">
      <alignment horizontal="left" vertical="top"/>
    </xf>
    <xf numFmtId="0" fontId="67" fillId="42" borderId="2" xfId="18" applyFont="1"/>
    <xf numFmtId="0" fontId="59" fillId="28" borderId="6" xfId="18" applyFont="1" applyFill="1" applyBorder="1" applyAlignment="1">
      <alignment horizontal="left" vertical="center"/>
    </xf>
    <xf numFmtId="0" fontId="59" fillId="28" borderId="73" xfId="18" applyFont="1" applyFill="1" applyBorder="1" applyAlignment="1">
      <alignment horizontal="right" vertical="center"/>
    </xf>
    <xf numFmtId="164" fontId="59" fillId="28" borderId="72" xfId="18" applyNumberFormat="1" applyFont="1" applyFill="1" applyBorder="1" applyAlignment="1">
      <alignment horizontal="left" vertical="center"/>
    </xf>
    <xf numFmtId="0" fontId="59" fillId="28" borderId="17" xfId="18" applyFont="1" applyFill="1" applyBorder="1" applyAlignment="1">
      <alignment horizontal="center" vertical="center" wrapText="1"/>
    </xf>
    <xf numFmtId="0" fontId="59" fillId="28" borderId="14" xfId="18" applyFont="1" applyFill="1" applyBorder="1" applyAlignment="1">
      <alignment horizontal="center" vertical="center" wrapText="1"/>
    </xf>
    <xf numFmtId="0" fontId="59" fillId="28" borderId="71" xfId="18" applyFont="1" applyFill="1" applyBorder="1" applyAlignment="1">
      <alignment horizontal="center" vertical="center" wrapText="1"/>
    </xf>
    <xf numFmtId="0" fontId="59" fillId="28" borderId="16" xfId="18" applyFont="1" applyFill="1" applyBorder="1" applyAlignment="1">
      <alignment horizontal="center" vertical="center" wrapText="1"/>
    </xf>
    <xf numFmtId="0" fontId="59" fillId="28" borderId="21" xfId="18" applyFont="1" applyFill="1" applyBorder="1" applyAlignment="1">
      <alignment horizontal="center" vertical="center"/>
    </xf>
    <xf numFmtId="0" fontId="59" fillId="28" borderId="22" xfId="18" applyFont="1" applyFill="1" applyBorder="1" applyAlignment="1">
      <alignment horizontal="center" vertical="center"/>
    </xf>
    <xf numFmtId="0" fontId="70" fillId="42" borderId="24" xfId="18" applyFont="1" applyBorder="1" applyAlignment="1">
      <alignment horizontal="center" vertical="center"/>
    </xf>
    <xf numFmtId="0" fontId="70" fillId="42" borderId="25" xfId="18" applyFont="1" applyBorder="1" applyAlignment="1">
      <alignment horizontal="center" vertical="center"/>
    </xf>
    <xf numFmtId="0" fontId="70" fillId="42" borderId="26" xfId="18" applyFont="1" applyBorder="1" applyAlignment="1">
      <alignment horizontal="center" vertical="center"/>
    </xf>
    <xf numFmtId="0" fontId="70" fillId="42" borderId="61" xfId="18" applyFont="1" applyBorder="1" applyAlignment="1">
      <alignment horizontal="center" vertical="center"/>
    </xf>
    <xf numFmtId="0" fontId="71" fillId="42" borderId="64" xfId="18" applyFont="1" applyBorder="1" applyAlignment="1">
      <alignment horizontal="center" vertical="center"/>
    </xf>
    <xf numFmtId="0" fontId="71" fillId="42" borderId="63" xfId="18" applyFont="1" applyBorder="1" applyAlignment="1">
      <alignment horizontal="center" vertical="center"/>
    </xf>
    <xf numFmtId="0" fontId="70" fillId="42" borderId="62" xfId="18" applyFont="1" applyBorder="1" applyAlignment="1">
      <alignment horizontal="center" vertical="center"/>
    </xf>
    <xf numFmtId="0" fontId="72" fillId="44" borderId="28" xfId="18" applyFont="1" applyFill="1" applyBorder="1" applyAlignment="1">
      <alignment horizontal="center" vertical="center"/>
    </xf>
    <xf numFmtId="0" fontId="72" fillId="44" borderId="10" xfId="18" applyFont="1" applyFill="1" applyBorder="1" applyAlignment="1">
      <alignment horizontal="left" vertical="center"/>
    </xf>
    <xf numFmtId="4" fontId="72" fillId="44" borderId="10" xfId="18" applyNumberFormat="1" applyFont="1" applyFill="1" applyBorder="1" applyAlignment="1">
      <alignment horizontal="right" vertical="center"/>
    </xf>
    <xf numFmtId="3" fontId="72" fillId="44" borderId="10" xfId="18" applyNumberFormat="1" applyFont="1" applyFill="1" applyBorder="1" applyAlignment="1">
      <alignment horizontal="right" vertical="center"/>
    </xf>
    <xf numFmtId="3" fontId="72" fillId="42" borderId="10" xfId="18" applyNumberFormat="1" applyFont="1" applyBorder="1" applyAlignment="1">
      <alignment horizontal="right" vertical="center"/>
    </xf>
    <xf numFmtId="4" fontId="72" fillId="42" borderId="10" xfId="18" applyNumberFormat="1" applyFont="1" applyBorder="1" applyAlignment="1">
      <alignment horizontal="right" vertical="center"/>
    </xf>
    <xf numFmtId="3" fontId="72" fillId="44" borderId="29" xfId="18" applyNumberFormat="1" applyFont="1" applyFill="1" applyBorder="1" applyAlignment="1">
      <alignment horizontal="right" vertical="center"/>
    </xf>
    <xf numFmtId="0" fontId="73" fillId="44" borderId="28" xfId="18" applyFont="1" applyFill="1" applyBorder="1" applyAlignment="1">
      <alignment horizontal="center" vertical="center"/>
    </xf>
    <xf numFmtId="0" fontId="73" fillId="44" borderId="10" xfId="18" applyFont="1" applyFill="1" applyBorder="1" applyAlignment="1">
      <alignment horizontal="left" vertical="center"/>
    </xf>
    <xf numFmtId="4" fontId="73" fillId="44" borderId="10" xfId="18" applyNumberFormat="1" applyFont="1" applyFill="1" applyBorder="1" applyAlignment="1">
      <alignment horizontal="right" vertical="center"/>
    </xf>
    <xf numFmtId="3" fontId="73" fillId="44" borderId="10" xfId="18" applyNumberFormat="1" applyFont="1" applyFill="1" applyBorder="1" applyAlignment="1">
      <alignment horizontal="right" vertical="center"/>
    </xf>
    <xf numFmtId="4" fontId="73" fillId="42" borderId="10" xfId="18" applyNumberFormat="1" applyFont="1" applyBorder="1" applyAlignment="1">
      <alignment horizontal="right" vertical="center"/>
    </xf>
    <xf numFmtId="3" fontId="73" fillId="42" borderId="10" xfId="18" applyNumberFormat="1" applyFont="1" applyBorder="1" applyAlignment="1">
      <alignment horizontal="right" vertical="center"/>
    </xf>
    <xf numFmtId="4" fontId="59" fillId="44" borderId="10" xfId="18" applyNumberFormat="1" applyFont="1" applyFill="1" applyBorder="1" applyAlignment="1">
      <alignment horizontal="right" vertical="center"/>
    </xf>
    <xf numFmtId="3" fontId="59" fillId="42" borderId="10" xfId="18" applyNumberFormat="1" applyFont="1" applyBorder="1" applyAlignment="1">
      <alignment horizontal="right" vertical="center"/>
    </xf>
    <xf numFmtId="4" fontId="59" fillId="42" borderId="10" xfId="18" applyNumberFormat="1" applyFont="1" applyBorder="1" applyAlignment="1">
      <alignment horizontal="right" vertical="center"/>
    </xf>
    <xf numFmtId="0" fontId="70" fillId="42" borderId="66" xfId="18" applyFont="1" applyBorder="1" applyAlignment="1">
      <alignment horizontal="center" vertical="center"/>
    </xf>
    <xf numFmtId="0" fontId="70" fillId="42" borderId="67" xfId="18" applyFont="1" applyBorder="1" applyAlignment="1">
      <alignment horizontal="center" vertical="center"/>
    </xf>
    <xf numFmtId="0" fontId="70" fillId="42" borderId="68" xfId="18" applyFont="1" applyBorder="1" applyAlignment="1">
      <alignment horizontal="center" vertical="center"/>
    </xf>
    <xf numFmtId="0" fontId="59" fillId="44" borderId="10" xfId="18" applyFont="1" applyFill="1" applyBorder="1" applyAlignment="1">
      <alignment horizontal="left" vertical="center" wrapText="1"/>
    </xf>
    <xf numFmtId="0" fontId="72" fillId="44" borderId="10" xfId="18" applyFont="1" applyFill="1" applyBorder="1" applyAlignment="1">
      <alignment horizontal="left" vertical="center" wrapText="1"/>
    </xf>
    <xf numFmtId="0" fontId="73" fillId="44" borderId="10" xfId="18" applyFont="1" applyFill="1" applyBorder="1" applyAlignment="1">
      <alignment horizontal="left" vertical="center" wrapText="1"/>
    </xf>
    <xf numFmtId="3" fontId="73" fillId="44" borderId="29" xfId="18" applyNumberFormat="1" applyFont="1" applyFill="1" applyBorder="1" applyAlignment="1">
      <alignment horizontal="right" vertical="center"/>
    </xf>
    <xf numFmtId="0" fontId="75" fillId="44" borderId="10" xfId="18" applyFont="1" applyFill="1" applyBorder="1" applyAlignment="1">
      <alignment horizontal="left" vertical="center" wrapText="1"/>
    </xf>
    <xf numFmtId="4" fontId="75" fillId="44" borderId="10" xfId="18" applyNumberFormat="1" applyFont="1" applyFill="1" applyBorder="1" applyAlignment="1">
      <alignment horizontal="right" vertical="center"/>
    </xf>
    <xf numFmtId="3" fontId="75" fillId="44" borderId="10" xfId="18" applyNumberFormat="1" applyFont="1" applyFill="1" applyBorder="1" applyAlignment="1">
      <alignment horizontal="right" vertical="center"/>
    </xf>
    <xf numFmtId="3" fontId="75" fillId="42" borderId="10" xfId="18" applyNumberFormat="1" applyFont="1" applyBorder="1" applyAlignment="1">
      <alignment horizontal="right" vertical="center"/>
    </xf>
    <xf numFmtId="3" fontId="75" fillId="44" borderId="29" xfId="18" applyNumberFormat="1" applyFont="1" applyFill="1" applyBorder="1" applyAlignment="1">
      <alignment horizontal="right" vertical="center"/>
    </xf>
    <xf numFmtId="0" fontId="71" fillId="42" borderId="31" xfId="18" applyFont="1" applyBorder="1" applyAlignment="1">
      <alignment horizontal="left" vertical="center"/>
    </xf>
    <xf numFmtId="0" fontId="71" fillId="42" borderId="80" xfId="18" applyFont="1" applyBorder="1" applyAlignment="1">
      <alignment horizontal="left" vertical="center"/>
    </xf>
    <xf numFmtId="0" fontId="71" fillId="42" borderId="2" xfId="18" applyFont="1" applyAlignment="1">
      <alignment horizontal="left" vertical="center"/>
    </xf>
    <xf numFmtId="0" fontId="5" fillId="46" borderId="21" xfId="18" applyFont="1" applyFill="1" applyBorder="1" applyAlignment="1">
      <alignment horizontal="center" vertical="center"/>
    </xf>
    <xf numFmtId="0" fontId="6" fillId="45" borderId="24" xfId="18" applyFont="1" applyFill="1" applyBorder="1" applyAlignment="1">
      <alignment horizontal="center" vertical="center"/>
    </xf>
    <xf numFmtId="3" fontId="8" fillId="45" borderId="10" xfId="18" applyNumberFormat="1" applyFont="1" applyFill="1" applyBorder="1" applyAlignment="1">
      <alignment horizontal="right" vertical="center"/>
    </xf>
    <xf numFmtId="9" fontId="8" fillId="45" borderId="10" xfId="18" applyNumberFormat="1" applyFont="1" applyFill="1" applyBorder="1" applyAlignment="1">
      <alignment horizontal="right" vertical="center"/>
    </xf>
    <xf numFmtId="9" fontId="8" fillId="45" borderId="29" xfId="4" applyFont="1" applyFill="1" applyBorder="1" applyAlignment="1">
      <alignment horizontal="right" vertical="center"/>
    </xf>
    <xf numFmtId="0" fontId="10" fillId="42" borderId="93" xfId="18" applyFont="1" applyBorder="1" applyAlignment="1">
      <alignment horizontal="left" vertical="center"/>
    </xf>
    <xf numFmtId="9" fontId="8" fillId="44" borderId="29" xfId="4" applyFont="1" applyFill="1" applyBorder="1" applyAlignment="1">
      <alignment horizontal="right" vertical="center"/>
    </xf>
    <xf numFmtId="9" fontId="5" fillId="44" borderId="29" xfId="4" applyFont="1" applyFill="1" applyBorder="1" applyAlignment="1">
      <alignment horizontal="right" vertical="center"/>
    </xf>
    <xf numFmtId="9" fontId="35" fillId="44" borderId="29" xfId="4" applyFont="1" applyFill="1" applyBorder="1" applyAlignment="1">
      <alignment horizontal="right" vertical="center"/>
    </xf>
    <xf numFmtId="9" fontId="34" fillId="44" borderId="29" xfId="4" applyFont="1" applyFill="1" applyBorder="1" applyAlignment="1">
      <alignment horizontal="right" vertical="center"/>
    </xf>
    <xf numFmtId="0" fontId="10" fillId="42" borderId="94" xfId="18" applyFont="1" applyBorder="1" applyAlignment="1">
      <alignment horizontal="left" vertical="center"/>
    </xf>
    <xf numFmtId="0" fontId="11" fillId="42" borderId="95" xfId="18" applyBorder="1"/>
    <xf numFmtId="0" fontId="11" fillId="42" borderId="96" xfId="18" applyBorder="1"/>
    <xf numFmtId="0" fontId="9" fillId="42" borderId="97" xfId="18" applyFont="1" applyBorder="1" applyAlignment="1">
      <alignment horizontal="center" vertical="center"/>
    </xf>
    <xf numFmtId="0" fontId="10" fillId="42" borderId="7" xfId="18" applyFont="1" applyBorder="1" applyAlignment="1">
      <alignment horizontal="left" vertical="center"/>
    </xf>
    <xf numFmtId="0" fontId="10" fillId="42" borderId="95" xfId="18" applyFont="1" applyBorder="1" applyAlignment="1">
      <alignment horizontal="left" vertical="center"/>
    </xf>
    <xf numFmtId="0" fontId="10" fillId="42" borderId="96" xfId="18" applyFont="1" applyBorder="1" applyAlignment="1">
      <alignment horizontal="left" vertical="center"/>
    </xf>
    <xf numFmtId="0" fontId="11" fillId="42" borderId="91" xfId="18" applyBorder="1"/>
    <xf numFmtId="0" fontId="11" fillId="42" borderId="92" xfId="18" applyBorder="1"/>
    <xf numFmtId="0" fontId="9" fillId="42" borderId="93" xfId="18" applyFont="1" applyBorder="1" applyAlignment="1">
      <alignment horizontal="center" vertical="center"/>
    </xf>
    <xf numFmtId="0" fontId="9" fillId="42" borderId="98" xfId="18" applyFont="1" applyBorder="1" applyAlignment="1">
      <alignment horizontal="center" vertical="center" wrapText="1"/>
    </xf>
    <xf numFmtId="0" fontId="10" fillId="42" borderId="91" xfId="18" applyFont="1" applyBorder="1" applyAlignment="1">
      <alignment horizontal="left" vertical="center"/>
    </xf>
    <xf numFmtId="0" fontId="10" fillId="42" borderId="92" xfId="18" applyFont="1" applyBorder="1" applyAlignment="1">
      <alignment horizontal="left" vertical="center"/>
    </xf>
    <xf numFmtId="0" fontId="11" fillId="42" borderId="99" xfId="18" applyBorder="1"/>
    <xf numFmtId="0" fontId="11" fillId="42" borderId="100" xfId="18" applyBorder="1"/>
    <xf numFmtId="0" fontId="9" fillId="42" borderId="101" xfId="18" applyFont="1" applyBorder="1" applyAlignment="1">
      <alignment horizontal="center" vertical="center"/>
    </xf>
    <xf numFmtId="0" fontId="9" fillId="42" borderId="90" xfId="18" applyFont="1" applyBorder="1" applyAlignment="1">
      <alignment horizontal="center" vertical="center"/>
    </xf>
    <xf numFmtId="0" fontId="10" fillId="42" borderId="99" xfId="18" applyFont="1" applyBorder="1" applyAlignment="1">
      <alignment horizontal="left" vertical="center"/>
    </xf>
    <xf numFmtId="0" fontId="10" fillId="42" borderId="100" xfId="18" applyFont="1" applyBorder="1" applyAlignment="1">
      <alignment horizontal="left" vertical="center"/>
    </xf>
    <xf numFmtId="0" fontId="10" fillId="42" borderId="101" xfId="18" applyFont="1" applyBorder="1" applyAlignment="1">
      <alignment horizontal="left" vertical="center"/>
    </xf>
    <xf numFmtId="9" fontId="8" fillId="44" borderId="10" xfId="1" applyNumberFormat="1" applyFont="1" applyFill="1" applyBorder="1" applyAlignment="1">
      <alignment horizontal="right" vertical="center"/>
    </xf>
    <xf numFmtId="9" fontId="35" fillId="44" borderId="10" xfId="1" applyNumberFormat="1" applyFont="1" applyFill="1" applyBorder="1" applyAlignment="1">
      <alignment horizontal="right" vertical="center"/>
    </xf>
    <xf numFmtId="9" fontId="5" fillId="44" borderId="10" xfId="1" applyNumberFormat="1" applyFont="1" applyFill="1" applyBorder="1" applyAlignment="1">
      <alignment horizontal="right" vertical="center"/>
    </xf>
    <xf numFmtId="9" fontId="34" fillId="44" borderId="10" xfId="1" applyNumberFormat="1" applyFont="1" applyFill="1" applyBorder="1" applyAlignment="1">
      <alignment horizontal="right" vertical="center"/>
    </xf>
    <xf numFmtId="9" fontId="8" fillId="42" borderId="10" xfId="1" applyNumberFormat="1" applyFont="1" applyBorder="1" applyAlignment="1">
      <alignment horizontal="right" vertical="center"/>
    </xf>
    <xf numFmtId="9" fontId="35" fillId="42" borderId="10" xfId="1" applyNumberFormat="1" applyFont="1" applyBorder="1" applyAlignment="1">
      <alignment horizontal="right" vertical="center"/>
    </xf>
    <xf numFmtId="9" fontId="38" fillId="42" borderId="10" xfId="1" applyNumberFormat="1" applyFont="1" applyBorder="1" applyAlignment="1">
      <alignment horizontal="right" vertical="center"/>
    </xf>
    <xf numFmtId="9" fontId="5" fillId="42" borderId="10" xfId="1" applyNumberFormat="1" applyFont="1" applyBorder="1" applyAlignment="1">
      <alignment horizontal="right" vertical="center"/>
    </xf>
    <xf numFmtId="9" fontId="34" fillId="42" borderId="10" xfId="1" applyNumberFormat="1" applyFont="1" applyBorder="1" applyAlignment="1">
      <alignment horizontal="right" vertical="center"/>
    </xf>
    <xf numFmtId="9" fontId="35" fillId="44" borderId="10" xfId="18" applyNumberFormat="1" applyFont="1" applyFill="1" applyBorder="1" applyAlignment="1">
      <alignment horizontal="right" vertical="center"/>
    </xf>
    <xf numFmtId="9" fontId="5" fillId="42" borderId="10" xfId="18" applyNumberFormat="1" applyFont="1" applyBorder="1" applyAlignment="1">
      <alignment horizontal="right" vertical="center"/>
    </xf>
    <xf numFmtId="9" fontId="8" fillId="42" borderId="10" xfId="18" applyNumberFormat="1" applyFont="1" applyBorder="1" applyAlignment="1">
      <alignment horizontal="right" vertical="center"/>
    </xf>
    <xf numFmtId="9" fontId="56" fillId="44" borderId="10" xfId="18" applyNumberFormat="1" applyFont="1" applyFill="1" applyBorder="1" applyAlignment="1">
      <alignment horizontal="center" vertical="center"/>
    </xf>
    <xf numFmtId="9" fontId="57" fillId="44" borderId="10" xfId="18" applyNumberFormat="1" applyFont="1" applyFill="1" applyBorder="1" applyAlignment="1">
      <alignment horizontal="center" vertical="center"/>
    </xf>
    <xf numFmtId="9" fontId="57" fillId="45" borderId="10" xfId="18" applyNumberFormat="1" applyFont="1" applyFill="1" applyBorder="1" applyAlignment="1">
      <alignment horizontal="center" vertical="center"/>
    </xf>
    <xf numFmtId="9" fontId="52" fillId="45" borderId="10" xfId="18" applyNumberFormat="1" applyFont="1" applyFill="1" applyBorder="1" applyAlignment="1">
      <alignment horizontal="center" vertical="center"/>
    </xf>
    <xf numFmtId="9" fontId="52" fillId="44" borderId="10" xfId="18" applyNumberFormat="1" applyFont="1" applyFill="1" applyBorder="1" applyAlignment="1">
      <alignment horizontal="center" vertical="center"/>
    </xf>
    <xf numFmtId="9" fontId="56" fillId="45" borderId="10" xfId="18" applyNumberFormat="1" applyFont="1" applyFill="1" applyBorder="1" applyAlignment="1">
      <alignment horizontal="center" vertical="center"/>
    </xf>
    <xf numFmtId="9" fontId="58" fillId="44" borderId="10" xfId="18" applyNumberFormat="1" applyFont="1" applyFill="1" applyBorder="1" applyAlignment="1">
      <alignment horizontal="center" vertical="center"/>
    </xf>
    <xf numFmtId="9" fontId="64" fillId="45" borderId="10" xfId="18" applyNumberFormat="1" applyFont="1" applyFill="1" applyBorder="1" applyAlignment="1">
      <alignment horizontal="right" vertical="center"/>
    </xf>
    <xf numFmtId="9" fontId="65" fillId="45" borderId="10" xfId="18" applyNumberFormat="1" applyFont="1" applyFill="1" applyBorder="1" applyAlignment="1">
      <alignment horizontal="right" vertical="center"/>
    </xf>
    <xf numFmtId="9" fontId="60" fillId="45" borderId="10" xfId="18" applyNumberFormat="1" applyFont="1" applyFill="1" applyBorder="1" applyAlignment="1">
      <alignment horizontal="right" vertical="center"/>
    </xf>
    <xf numFmtId="9" fontId="66" fillId="45" borderId="10" xfId="18" applyNumberFormat="1" applyFont="1" applyFill="1" applyBorder="1" applyAlignment="1">
      <alignment horizontal="right" vertical="center"/>
    </xf>
    <xf numFmtId="9" fontId="66" fillId="45" borderId="10" xfId="4" applyFont="1" applyFill="1" applyBorder="1" applyAlignment="1">
      <alignment horizontal="right" vertical="center"/>
    </xf>
    <xf numFmtId="9" fontId="72" fillId="44" borderId="10" xfId="18" applyNumberFormat="1" applyFont="1" applyFill="1" applyBorder="1" applyAlignment="1">
      <alignment horizontal="right" vertical="center"/>
    </xf>
    <xf numFmtId="9" fontId="73" fillId="44" borderId="10" xfId="18" applyNumberFormat="1" applyFont="1" applyFill="1" applyBorder="1" applyAlignment="1">
      <alignment horizontal="right" vertical="center"/>
    </xf>
    <xf numFmtId="9" fontId="7" fillId="44" borderId="10" xfId="18" applyNumberFormat="1" applyFont="1" applyFill="1" applyBorder="1" applyAlignment="1">
      <alignment horizontal="right" vertical="center"/>
    </xf>
    <xf numFmtId="9" fontId="74" fillId="44" borderId="10" xfId="18" applyNumberFormat="1" applyFont="1" applyFill="1" applyBorder="1" applyAlignment="1">
      <alignment horizontal="right" vertical="center"/>
    </xf>
    <xf numFmtId="9" fontId="72" fillId="42" borderId="10" xfId="18" applyNumberFormat="1" applyFont="1" applyBorder="1" applyAlignment="1">
      <alignment horizontal="right" vertical="center"/>
    </xf>
    <xf numFmtId="9" fontId="73" fillId="42" borderId="10" xfId="18" applyNumberFormat="1" applyFont="1" applyBorder="1" applyAlignment="1">
      <alignment horizontal="right" vertical="center"/>
    </xf>
    <xf numFmtId="9" fontId="59" fillId="42" borderId="10" xfId="18" applyNumberFormat="1" applyFont="1" applyBorder="1" applyAlignment="1">
      <alignment horizontal="right" vertical="center"/>
    </xf>
    <xf numFmtId="0" fontId="10" fillId="42" borderId="31" xfId="1" applyFont="1" applyBorder="1" applyAlignment="1">
      <alignment horizontal="left" vertical="center"/>
    </xf>
    <xf numFmtId="0" fontId="1" fillId="42" borderId="2" xfId="1" applyFont="1" applyAlignment="1">
      <alignment horizontal="left" vertical="top"/>
    </xf>
    <xf numFmtId="0" fontId="9" fillId="42" borderId="31" xfId="1" applyFont="1" applyBorder="1" applyAlignment="1">
      <alignment horizontal="center" vertical="center"/>
    </xf>
    <xf numFmtId="0" fontId="17" fillId="42" borderId="2" xfId="1" applyFont="1" applyAlignment="1">
      <alignment horizontal="center" vertical="top"/>
    </xf>
    <xf numFmtId="0" fontId="16" fillId="42" borderId="2" xfId="1" applyFont="1" applyAlignment="1">
      <alignment horizontal="left" vertical="center"/>
    </xf>
    <xf numFmtId="0" fontId="15" fillId="42" borderId="2" xfId="1" applyFont="1" applyAlignment="1">
      <alignment horizontal="left" vertical="top"/>
    </xf>
    <xf numFmtId="0" fontId="14" fillId="42" borderId="34" xfId="1" applyFont="1" applyBorder="1" applyAlignment="1">
      <alignment horizontal="center" vertical="center" wrapText="1"/>
    </xf>
    <xf numFmtId="0" fontId="14" fillId="42" borderId="33" xfId="1" applyFont="1" applyBorder="1" applyAlignment="1">
      <alignment horizontal="center" vertical="center" wrapText="1"/>
    </xf>
    <xf numFmtId="0" fontId="14" fillId="42" borderId="33" xfId="1" applyFont="1" applyBorder="1" applyAlignment="1">
      <alignment horizontal="center" vertical="center"/>
    </xf>
    <xf numFmtId="0" fontId="14" fillId="42" borderId="35" xfId="1" applyFont="1" applyBorder="1" applyAlignment="1">
      <alignment horizontal="center" vertical="center"/>
    </xf>
    <xf numFmtId="3" fontId="12" fillId="42" borderId="10" xfId="1" applyNumberFormat="1" applyFont="1" applyBorder="1" applyAlignment="1">
      <alignment horizontal="right" vertical="center"/>
    </xf>
    <xf numFmtId="0" fontId="14" fillId="42" borderId="75" xfId="1" applyFont="1" applyBorder="1" applyAlignment="1">
      <alignment horizontal="center" vertical="center"/>
    </xf>
    <xf numFmtId="0" fontId="6" fillId="42" borderId="23" xfId="1" applyFont="1" applyBorder="1" applyAlignment="1">
      <alignment horizontal="center" vertical="center"/>
    </xf>
    <xf numFmtId="0" fontId="6" fillId="42" borderId="69" xfId="1" applyFont="1" applyBorder="1" applyAlignment="1">
      <alignment horizontal="center" vertical="center"/>
    </xf>
    <xf numFmtId="0" fontId="1" fillId="42" borderId="30" xfId="1" applyFont="1" applyBorder="1" applyAlignment="1">
      <alignment horizontal="left" vertical="top"/>
    </xf>
    <xf numFmtId="0" fontId="4" fillId="28" borderId="7" xfId="1" applyFont="1" applyFill="1" applyBorder="1" applyAlignment="1">
      <alignment horizontal="center" vertical="center"/>
    </xf>
    <xf numFmtId="0" fontId="4" fillId="28" borderId="7" xfId="1" applyFont="1" applyFill="1" applyBorder="1" applyAlignment="1">
      <alignment horizontal="left" vertical="center"/>
    </xf>
    <xf numFmtId="0" fontId="4" fillId="28" borderId="8" xfId="1" applyFont="1" applyFill="1" applyBorder="1" applyAlignment="1">
      <alignment horizontal="center" vertical="center"/>
    </xf>
    <xf numFmtId="0" fontId="2" fillId="28" borderId="20" xfId="1" applyFont="1" applyFill="1" applyBorder="1" applyAlignment="1">
      <alignment horizontal="center" vertical="center"/>
    </xf>
    <xf numFmtId="0" fontId="4" fillId="28" borderId="29" xfId="1" applyFont="1" applyFill="1" applyBorder="1" applyAlignment="1">
      <alignment horizontal="center" vertical="center"/>
    </xf>
    <xf numFmtId="0" fontId="5" fillId="28" borderId="12" xfId="1" applyFont="1" applyFill="1" applyBorder="1" applyAlignment="1">
      <alignment horizontal="center" vertical="center"/>
    </xf>
    <xf numFmtId="0" fontId="5" fillId="28" borderId="31" xfId="1" applyFont="1" applyFill="1" applyBorder="1" applyAlignment="1">
      <alignment horizontal="center" vertical="center" wrapText="1"/>
    </xf>
    <xf numFmtId="0" fontId="5" fillId="28" borderId="29" xfId="1" applyFont="1" applyFill="1" applyBorder="1" applyAlignment="1">
      <alignment horizontal="center" vertical="center" wrapText="1"/>
    </xf>
    <xf numFmtId="0" fontId="2" fillId="42" borderId="2" xfId="1" applyFont="1" applyAlignment="1">
      <alignment horizontal="center" vertical="top"/>
    </xf>
    <xf numFmtId="0" fontId="3" fillId="42" borderId="2" xfId="1" applyFont="1" applyAlignment="1">
      <alignment horizontal="left" vertical="center"/>
    </xf>
    <xf numFmtId="0" fontId="3" fillId="42" borderId="2" xfId="1" applyFont="1" applyAlignment="1">
      <alignment horizontal="right" vertical="center"/>
    </xf>
    <xf numFmtId="0" fontId="4" fillId="28" borderId="3" xfId="1" applyFont="1" applyFill="1" applyBorder="1" applyAlignment="1">
      <alignment horizontal="left" vertical="center"/>
    </xf>
    <xf numFmtId="0" fontId="4" fillId="28" borderId="4" xfId="1" applyFont="1" applyFill="1" applyBorder="1" applyAlignment="1">
      <alignment horizontal="center" vertical="center"/>
    </xf>
    <xf numFmtId="0" fontId="4" fillId="28" borderId="4" xfId="1" applyFont="1" applyFill="1" applyBorder="1" applyAlignment="1">
      <alignment horizontal="left" vertical="center"/>
    </xf>
    <xf numFmtId="0" fontId="4" fillId="28" borderId="5" xfId="1" applyFont="1" applyFill="1" applyBorder="1" applyAlignment="1">
      <alignment horizontal="center" vertical="center"/>
    </xf>
    <xf numFmtId="0" fontId="12" fillId="42" borderId="10" xfId="1" applyFont="1" applyBorder="1" applyAlignment="1">
      <alignment horizontal="center" vertical="center"/>
    </xf>
    <xf numFmtId="9" fontId="12" fillId="42" borderId="10" xfId="3" applyFont="1" applyFill="1" applyBorder="1" applyAlignment="1">
      <alignment horizontal="right" vertical="center"/>
    </xf>
    <xf numFmtId="0" fontId="9" fillId="42" borderId="31" xfId="1" applyFont="1" applyBorder="1" applyAlignment="1">
      <alignment horizontal="center" vertical="center" wrapText="1"/>
    </xf>
    <xf numFmtId="3" fontId="12" fillId="42" borderId="77" xfId="1" applyNumberFormat="1" applyFont="1" applyBorder="1" applyAlignment="1">
      <alignment horizontal="center" vertical="center"/>
    </xf>
    <xf numFmtId="3" fontId="12" fillId="42" borderId="78" xfId="1" applyNumberFormat="1" applyFont="1" applyBorder="1" applyAlignment="1">
      <alignment horizontal="center" vertical="center"/>
    </xf>
    <xf numFmtId="0" fontId="14" fillId="42" borderId="31" xfId="1" applyFont="1" applyBorder="1" applyAlignment="1">
      <alignment horizontal="center" vertical="center"/>
    </xf>
    <xf numFmtId="0" fontId="13" fillId="42" borderId="31" xfId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center" vertical="center" wrapText="1"/>
    </xf>
    <xf numFmtId="0" fontId="4" fillId="15" borderId="9" xfId="0" applyFont="1" applyFill="1" applyBorder="1" applyAlignment="1">
      <alignment horizontal="center" vertical="center" wrapText="1"/>
    </xf>
    <xf numFmtId="0" fontId="4" fillId="16" borderId="10" xfId="0" applyFont="1" applyFill="1" applyBorder="1" applyAlignment="1">
      <alignment horizontal="center" vertical="center" wrapText="1"/>
    </xf>
    <xf numFmtId="0" fontId="5" fillId="17" borderId="11" xfId="0" applyFont="1" applyFill="1" applyBorder="1" applyAlignment="1">
      <alignment horizontal="center" vertical="center" wrapText="1"/>
    </xf>
    <xf numFmtId="0" fontId="5" fillId="18" borderId="12" xfId="0" applyFont="1" applyFill="1" applyBorder="1" applyAlignment="1">
      <alignment horizontal="center" vertical="center"/>
    </xf>
    <xf numFmtId="0" fontId="5" fillId="19" borderId="13" xfId="0" applyFont="1" applyFill="1" applyBorder="1" applyAlignment="1">
      <alignment horizontal="center" vertical="center"/>
    </xf>
    <xf numFmtId="0" fontId="6" fillId="29" borderId="23" xfId="0" applyFont="1" applyFill="1" applyBorder="1" applyAlignment="1">
      <alignment horizontal="center" vertical="center" wrapText="1"/>
    </xf>
    <xf numFmtId="0" fontId="1" fillId="40" borderId="30" xfId="0" applyFont="1" applyFill="1" applyBorder="1" applyAlignment="1">
      <alignment horizontal="left" vertical="top"/>
    </xf>
    <xf numFmtId="0" fontId="9" fillId="41" borderId="31" xfId="0" applyFont="1" applyFill="1" applyBorder="1" applyAlignment="1">
      <alignment horizontal="center" vertical="center"/>
    </xf>
    <xf numFmtId="0" fontId="10" fillId="42" borderId="31" xfId="0" applyFont="1" applyFill="1" applyBorder="1" applyAlignment="1">
      <alignment horizontal="left" vertical="center"/>
    </xf>
    <xf numFmtId="0" fontId="12" fillId="42" borderId="10" xfId="1" applyFont="1" applyBorder="1" applyAlignment="1">
      <alignment horizontal="left" vertical="center" wrapText="1"/>
    </xf>
    <xf numFmtId="0" fontId="14" fillId="42" borderId="31" xfId="1" applyFont="1" applyBorder="1" applyAlignment="1">
      <alignment horizontal="center" vertical="center" wrapText="1"/>
    </xf>
    <xf numFmtId="0" fontId="22" fillId="42" borderId="31" xfId="1" applyFont="1" applyBorder="1" applyAlignment="1">
      <alignment horizontal="center" vertical="center"/>
    </xf>
    <xf numFmtId="0" fontId="21" fillId="42" borderId="31" xfId="1" applyFont="1" applyBorder="1" applyAlignment="1">
      <alignment horizontal="left" vertical="center"/>
    </xf>
    <xf numFmtId="0" fontId="12" fillId="42" borderId="51" xfId="1" applyFont="1" applyBorder="1" applyAlignment="1">
      <alignment horizontal="left" vertical="center" wrapText="1"/>
    </xf>
    <xf numFmtId="0" fontId="27" fillId="42" borderId="49" xfId="1" applyFont="1" applyBorder="1" applyAlignment="1">
      <alignment horizontal="center" vertical="center"/>
    </xf>
    <xf numFmtId="0" fontId="26" fillId="42" borderId="48" xfId="1" applyFont="1" applyBorder="1" applyAlignment="1">
      <alignment horizontal="left" vertical="center"/>
    </xf>
    <xf numFmtId="0" fontId="21" fillId="42" borderId="45" xfId="1" applyFont="1" applyBorder="1" applyAlignment="1">
      <alignment horizontal="left" vertical="center"/>
    </xf>
    <xf numFmtId="0" fontId="1" fillId="42" borderId="40" xfId="1" applyFont="1" applyBorder="1" applyAlignment="1">
      <alignment horizontal="left" vertical="top"/>
    </xf>
    <xf numFmtId="0" fontId="30" fillId="42" borderId="49" xfId="1" applyFont="1" applyBorder="1" applyAlignment="1">
      <alignment horizontal="center" vertical="center"/>
    </xf>
    <xf numFmtId="0" fontId="30" fillId="42" borderId="48" xfId="1" applyFont="1" applyBorder="1" applyAlignment="1">
      <alignment horizontal="center" vertical="center"/>
    </xf>
    <xf numFmtId="0" fontId="33" fillId="42" borderId="2" xfId="1" applyFont="1" applyAlignment="1">
      <alignment horizontal="center" vertical="center"/>
    </xf>
    <xf numFmtId="0" fontId="33" fillId="44" borderId="2" xfId="1" applyFont="1" applyFill="1" applyAlignment="1">
      <alignment horizontal="left" vertical="top"/>
    </xf>
    <xf numFmtId="0" fontId="32" fillId="28" borderId="59" xfId="1" applyFont="1" applyFill="1" applyBorder="1" applyAlignment="1">
      <alignment horizontal="center" vertical="center" wrapText="1"/>
    </xf>
    <xf numFmtId="0" fontId="32" fillId="28" borderId="59" xfId="1" applyFont="1" applyFill="1" applyBorder="1" applyAlignment="1">
      <alignment horizontal="center" vertical="center"/>
    </xf>
    <xf numFmtId="0" fontId="32" fillId="28" borderId="58" xfId="1" applyFont="1" applyFill="1" applyBorder="1" applyAlignment="1">
      <alignment horizontal="center" vertical="center"/>
    </xf>
    <xf numFmtId="0" fontId="32" fillId="28" borderId="56" xfId="1" applyFont="1" applyFill="1" applyBorder="1" applyAlignment="1">
      <alignment horizontal="center" vertical="center" wrapText="1"/>
    </xf>
    <xf numFmtId="0" fontId="32" fillId="28" borderId="56" xfId="1" applyFont="1" applyFill="1" applyBorder="1" applyAlignment="1">
      <alignment horizontal="center" vertical="center"/>
    </xf>
    <xf numFmtId="0" fontId="32" fillId="28" borderId="55" xfId="1" applyFont="1" applyFill="1" applyBorder="1" applyAlignment="1">
      <alignment horizontal="center" vertical="center"/>
    </xf>
    <xf numFmtId="0" fontId="40" fillId="42" borderId="31" xfId="1" applyFont="1" applyBorder="1" applyAlignment="1">
      <alignment horizontal="center" vertical="center"/>
    </xf>
    <xf numFmtId="0" fontId="41" fillId="42" borderId="31" xfId="1" applyFont="1" applyBorder="1" applyAlignment="1">
      <alignment horizontal="center" vertical="center"/>
    </xf>
    <xf numFmtId="0" fontId="40" fillId="42" borderId="31" xfId="1" applyFont="1" applyBorder="1" applyAlignment="1">
      <alignment horizontal="center" vertical="center" wrapText="1"/>
    </xf>
    <xf numFmtId="0" fontId="4" fillId="46" borderId="7" xfId="1" applyFont="1" applyFill="1" applyBorder="1" applyAlignment="1">
      <alignment horizontal="center" vertical="center"/>
    </xf>
    <xf numFmtId="0" fontId="4" fillId="46" borderId="7" xfId="1" applyFont="1" applyFill="1" applyBorder="1" applyAlignment="1">
      <alignment horizontal="left" vertical="center"/>
    </xf>
    <xf numFmtId="0" fontId="4" fillId="46" borderId="8" xfId="1" applyFont="1" applyFill="1" applyBorder="1" applyAlignment="1">
      <alignment horizontal="center" vertical="center"/>
    </xf>
    <xf numFmtId="0" fontId="2" fillId="46" borderId="20" xfId="1" applyFont="1" applyFill="1" applyBorder="1" applyAlignment="1">
      <alignment horizontal="center" vertical="center"/>
    </xf>
    <xf numFmtId="0" fontId="4" fillId="46" borderId="29" xfId="1" applyFont="1" applyFill="1" applyBorder="1" applyAlignment="1">
      <alignment horizontal="center" vertical="center"/>
    </xf>
    <xf numFmtId="0" fontId="5" fillId="46" borderId="12" xfId="1" applyFont="1" applyFill="1" applyBorder="1" applyAlignment="1">
      <alignment horizontal="center" vertical="center"/>
    </xf>
    <xf numFmtId="0" fontId="5" fillId="46" borderId="31" xfId="1" applyFont="1" applyFill="1" applyBorder="1" applyAlignment="1">
      <alignment horizontal="center" vertical="center" wrapText="1"/>
    </xf>
    <xf numFmtId="0" fontId="5" fillId="46" borderId="29" xfId="1" applyFont="1" applyFill="1" applyBorder="1" applyAlignment="1">
      <alignment horizontal="center" vertical="center" wrapText="1"/>
    </xf>
    <xf numFmtId="0" fontId="4" fillId="46" borderId="3" xfId="1" applyFont="1" applyFill="1" applyBorder="1" applyAlignment="1">
      <alignment horizontal="left" vertical="center"/>
    </xf>
    <xf numFmtId="0" fontId="4" fillId="46" borderId="4" xfId="1" applyFont="1" applyFill="1" applyBorder="1" applyAlignment="1">
      <alignment horizontal="center" vertical="center"/>
    </xf>
    <xf numFmtId="0" fontId="4" fillId="46" borderId="4" xfId="1" applyFont="1" applyFill="1" applyBorder="1" applyAlignment="1">
      <alignment horizontal="left" vertical="center"/>
    </xf>
    <xf numFmtId="0" fontId="4" fillId="46" borderId="5" xfId="1" applyFont="1" applyFill="1" applyBorder="1" applyAlignment="1">
      <alignment horizontal="center" vertical="center"/>
    </xf>
    <xf numFmtId="0" fontId="11" fillId="42" borderId="81" xfId="18" applyBorder="1" applyAlignment="1">
      <alignment horizontal="center"/>
    </xf>
    <xf numFmtId="0" fontId="10" fillId="42" borderId="2" xfId="18" applyFont="1" applyAlignment="1">
      <alignment horizontal="center" vertical="center"/>
    </xf>
    <xf numFmtId="0" fontId="6" fillId="42" borderId="23" xfId="18" applyFont="1" applyBorder="1" applyAlignment="1">
      <alignment horizontal="center" vertical="center"/>
    </xf>
    <xf numFmtId="0" fontId="6" fillId="42" borderId="69" xfId="18" applyFont="1" applyBorder="1" applyAlignment="1">
      <alignment horizontal="center" vertical="center"/>
    </xf>
    <xf numFmtId="0" fontId="1" fillId="42" borderId="30" xfId="18" applyFont="1" applyBorder="1" applyAlignment="1">
      <alignment horizontal="left" vertical="top"/>
    </xf>
    <xf numFmtId="0" fontId="46" fillId="42" borderId="79" xfId="18" applyFont="1" applyBorder="1" applyAlignment="1">
      <alignment horizontal="center" vertical="center"/>
    </xf>
    <xf numFmtId="0" fontId="46" fillId="42" borderId="82" xfId="18" applyFont="1" applyBorder="1" applyAlignment="1">
      <alignment horizontal="center" vertical="center"/>
    </xf>
    <xf numFmtId="0" fontId="46" fillId="42" borderId="83" xfId="18" applyFont="1" applyBorder="1" applyAlignment="1">
      <alignment horizontal="center" vertical="center"/>
    </xf>
    <xf numFmtId="0" fontId="47" fillId="42" borderId="31" xfId="18" applyFont="1" applyBorder="1" applyAlignment="1">
      <alignment horizontal="center" vertical="center"/>
    </xf>
    <xf numFmtId="0" fontId="46" fillId="42" borderId="31" xfId="18" applyFont="1" applyBorder="1" applyAlignment="1">
      <alignment horizontal="center" vertical="center"/>
    </xf>
    <xf numFmtId="0" fontId="11" fillId="42" borderId="81" xfId="18" applyBorder="1" applyAlignment="1" applyProtection="1">
      <alignment horizontal="center" vertical="center" wrapText="1"/>
      <protection locked="0"/>
    </xf>
    <xf numFmtId="0" fontId="10" fillId="42" borderId="31" xfId="18" applyFont="1" applyBorder="1" applyAlignment="1">
      <alignment horizontal="left" vertical="center"/>
    </xf>
    <xf numFmtId="0" fontId="10" fillId="42" borderId="81" xfId="18" applyFont="1" applyBorder="1" applyAlignment="1">
      <alignment horizontal="center" vertical="center"/>
    </xf>
    <xf numFmtId="0" fontId="4" fillId="28" borderId="7" xfId="18" applyFont="1" applyFill="1" applyBorder="1" applyAlignment="1">
      <alignment horizontal="center" vertical="center"/>
    </xf>
    <xf numFmtId="0" fontId="4" fillId="28" borderId="7" xfId="18" applyFont="1" applyFill="1" applyBorder="1" applyAlignment="1">
      <alignment horizontal="left" vertical="center"/>
    </xf>
    <xf numFmtId="0" fontId="4" fillId="28" borderId="8" xfId="18" applyFont="1" applyFill="1" applyBorder="1" applyAlignment="1">
      <alignment horizontal="center" vertical="center"/>
    </xf>
    <xf numFmtId="0" fontId="2" fillId="28" borderId="20" xfId="18" applyFont="1" applyFill="1" applyBorder="1" applyAlignment="1">
      <alignment horizontal="center" vertical="center"/>
    </xf>
    <xf numFmtId="0" fontId="4" fillId="28" borderId="29" xfId="18" applyFont="1" applyFill="1" applyBorder="1" applyAlignment="1">
      <alignment horizontal="center" vertical="center"/>
    </xf>
    <xf numFmtId="0" fontId="5" fillId="28" borderId="12" xfId="18" applyFont="1" applyFill="1" applyBorder="1" applyAlignment="1">
      <alignment horizontal="center" vertical="center"/>
    </xf>
    <xf numFmtId="0" fontId="5" fillId="28" borderId="31" xfId="18" applyFont="1" applyFill="1" applyBorder="1" applyAlignment="1">
      <alignment horizontal="center" vertical="center" wrapText="1"/>
    </xf>
    <xf numFmtId="0" fontId="5" fillId="28" borderId="29" xfId="18" applyFont="1" applyFill="1" applyBorder="1" applyAlignment="1">
      <alignment horizontal="center" vertical="center" wrapText="1"/>
    </xf>
    <xf numFmtId="0" fontId="2" fillId="42" borderId="2" xfId="18" applyFont="1" applyAlignment="1">
      <alignment horizontal="center" vertical="top"/>
    </xf>
    <xf numFmtId="0" fontId="3" fillId="42" borderId="2" xfId="18" applyFont="1" applyAlignment="1">
      <alignment horizontal="left" vertical="center"/>
    </xf>
    <xf numFmtId="0" fontId="3" fillId="42" borderId="2" xfId="18" applyFont="1" applyAlignment="1">
      <alignment horizontal="right" vertical="center"/>
    </xf>
    <xf numFmtId="0" fontId="1" fillId="42" borderId="2" xfId="18" applyFont="1" applyAlignment="1">
      <alignment horizontal="left" vertical="top"/>
    </xf>
    <xf numFmtId="0" fontId="4" fillId="28" borderId="3" xfId="18" applyFont="1" applyFill="1" applyBorder="1" applyAlignment="1">
      <alignment horizontal="left" vertical="center"/>
    </xf>
    <xf numFmtId="0" fontId="4" fillId="28" borderId="4" xfId="18" applyFont="1" applyFill="1" applyBorder="1" applyAlignment="1">
      <alignment horizontal="center" vertical="center"/>
    </xf>
    <xf numFmtId="0" fontId="4" fillId="28" borderId="4" xfId="18" applyFont="1" applyFill="1" applyBorder="1" applyAlignment="1">
      <alignment horizontal="left" vertical="center"/>
    </xf>
    <xf numFmtId="0" fontId="4" fillId="28" borderId="5" xfId="18" applyFont="1" applyFill="1" applyBorder="1" applyAlignment="1">
      <alignment horizontal="center" vertical="center"/>
    </xf>
    <xf numFmtId="0" fontId="9" fillId="42" borderId="31" xfId="18" applyFont="1" applyBorder="1" applyAlignment="1">
      <alignment horizontal="center" vertical="center" wrapText="1"/>
    </xf>
    <xf numFmtId="0" fontId="9" fillId="42" borderId="31" xfId="18" applyFont="1" applyBorder="1" applyAlignment="1">
      <alignment horizontal="center" vertical="center"/>
    </xf>
    <xf numFmtId="0" fontId="36" fillId="42" borderId="81" xfId="18" applyFont="1" applyBorder="1" applyAlignment="1">
      <alignment horizontal="left" vertical="center"/>
    </xf>
    <xf numFmtId="0" fontId="10" fillId="42" borderId="81" xfId="18" applyFont="1" applyBorder="1" applyAlignment="1">
      <alignment horizontal="left" vertical="center"/>
    </xf>
    <xf numFmtId="0" fontId="41" fillId="42" borderId="80" xfId="1" applyFont="1" applyBorder="1" applyAlignment="1">
      <alignment horizontal="center" vertical="center"/>
    </xf>
    <xf numFmtId="0" fontId="41" fillId="42" borderId="85" xfId="1" applyFont="1" applyBorder="1" applyAlignment="1">
      <alignment horizontal="center" vertical="center"/>
    </xf>
    <xf numFmtId="0" fontId="53" fillId="42" borderId="23" xfId="18" applyFont="1" applyBorder="1" applyAlignment="1">
      <alignment horizontal="center" vertical="center"/>
    </xf>
    <xf numFmtId="0" fontId="53" fillId="45" borderId="69" xfId="18" applyFont="1" applyFill="1" applyBorder="1" applyAlignment="1">
      <alignment horizontal="center" vertical="center"/>
    </xf>
    <xf numFmtId="0" fontId="48" fillId="42" borderId="30" xfId="18" applyFont="1" applyBorder="1" applyAlignment="1">
      <alignment horizontal="center" vertical="center"/>
    </xf>
    <xf numFmtId="0" fontId="40" fillId="42" borderId="84" xfId="1" applyFont="1" applyBorder="1" applyAlignment="1">
      <alignment horizontal="center" vertical="center" wrapText="1"/>
    </xf>
    <xf numFmtId="0" fontId="40" fillId="42" borderId="86" xfId="1" applyFont="1" applyBorder="1" applyAlignment="1">
      <alignment horizontal="center" vertical="center" wrapText="1"/>
    </xf>
    <xf numFmtId="0" fontId="40" fillId="42" borderId="87" xfId="1" applyFont="1" applyBorder="1" applyAlignment="1">
      <alignment horizontal="center" vertical="center" wrapText="1"/>
    </xf>
    <xf numFmtId="0" fontId="40" fillId="42" borderId="80" xfId="1" applyFont="1" applyBorder="1" applyAlignment="1">
      <alignment horizontal="center" vertical="center"/>
    </xf>
    <xf numFmtId="0" fontId="40" fillId="42" borderId="85" xfId="1" applyFont="1" applyBorder="1" applyAlignment="1">
      <alignment horizontal="center" vertical="center"/>
    </xf>
    <xf numFmtId="0" fontId="51" fillId="28" borderId="7" xfId="18" applyFont="1" applyFill="1" applyBorder="1" applyAlignment="1">
      <alignment horizontal="center" vertical="center"/>
    </xf>
    <xf numFmtId="0" fontId="51" fillId="28" borderId="8" xfId="18" applyFont="1" applyFill="1" applyBorder="1" applyAlignment="1">
      <alignment horizontal="center" vertical="center"/>
    </xf>
    <xf numFmtId="0" fontId="50" fillId="28" borderId="20" xfId="18" applyFont="1" applyFill="1" applyBorder="1" applyAlignment="1">
      <alignment horizontal="center" vertical="center"/>
    </xf>
    <xf numFmtId="0" fontId="51" fillId="28" borderId="29" xfId="18" applyFont="1" applyFill="1" applyBorder="1" applyAlignment="1">
      <alignment horizontal="center" vertical="center"/>
    </xf>
    <xf numFmtId="0" fontId="52" fillId="28" borderId="12" xfId="18" applyFont="1" applyFill="1" applyBorder="1" applyAlignment="1">
      <alignment horizontal="center" vertical="center"/>
    </xf>
    <xf numFmtId="0" fontId="52" fillId="28" borderId="31" xfId="18" applyFont="1" applyFill="1" applyBorder="1" applyAlignment="1">
      <alignment horizontal="center" vertical="center" wrapText="1"/>
    </xf>
    <xf numFmtId="0" fontId="52" fillId="28" borderId="29" xfId="18" applyFont="1" applyFill="1" applyBorder="1" applyAlignment="1">
      <alignment horizontal="center" vertical="center" wrapText="1"/>
    </xf>
    <xf numFmtId="0" fontId="50" fillId="42" borderId="2" xfId="18" applyFont="1" applyAlignment="1">
      <alignment horizontal="center" vertical="center"/>
    </xf>
    <xf numFmtId="0" fontId="51" fillId="42" borderId="2" xfId="18" applyFont="1" applyAlignment="1">
      <alignment horizontal="center" vertical="center"/>
    </xf>
    <xf numFmtId="0" fontId="51" fillId="28" borderId="3" xfId="18" applyFont="1" applyFill="1" applyBorder="1" applyAlignment="1">
      <alignment horizontal="center" vertical="center"/>
    </xf>
    <xf numFmtId="0" fontId="51" fillId="28" borderId="4" xfId="18" applyFont="1" applyFill="1" applyBorder="1" applyAlignment="1">
      <alignment horizontal="center" vertical="center"/>
    </xf>
    <xf numFmtId="0" fontId="51" fillId="28" borderId="5" xfId="18" applyFont="1" applyFill="1" applyBorder="1" applyAlignment="1">
      <alignment horizontal="center" vertical="center"/>
    </xf>
    <xf numFmtId="0" fontId="9" fillId="42" borderId="81" xfId="18" applyFont="1" applyBorder="1" applyAlignment="1">
      <alignment horizontal="center" vertical="center"/>
    </xf>
    <xf numFmtId="0" fontId="41" fillId="42" borderId="31" xfId="18" applyFont="1" applyBorder="1" applyAlignment="1">
      <alignment horizontal="center" vertical="center"/>
    </xf>
    <xf numFmtId="0" fontId="62" fillId="45" borderId="23" xfId="18" applyFont="1" applyFill="1" applyBorder="1" applyAlignment="1">
      <alignment horizontal="center" vertical="center"/>
    </xf>
    <xf numFmtId="0" fontId="62" fillId="45" borderId="69" xfId="18" applyFont="1" applyFill="1" applyBorder="1" applyAlignment="1">
      <alignment horizontal="center" vertical="center"/>
    </xf>
    <xf numFmtId="0" fontId="64" fillId="42" borderId="30" xfId="18" applyFont="1" applyBorder="1" applyAlignment="1">
      <alignment horizontal="left" vertical="top"/>
    </xf>
    <xf numFmtId="0" fontId="40" fillId="42" borderId="31" xfId="18" applyFont="1" applyBorder="1" applyAlignment="1">
      <alignment horizontal="center" vertical="center" wrapText="1"/>
    </xf>
    <xf numFmtId="0" fontId="60" fillId="28" borderId="7" xfId="18" applyFont="1" applyFill="1" applyBorder="1" applyAlignment="1">
      <alignment horizontal="center" vertical="center"/>
    </xf>
    <xf numFmtId="0" fontId="60" fillId="28" borderId="7" xfId="18" applyFont="1" applyFill="1" applyBorder="1" applyAlignment="1">
      <alignment horizontal="left" vertical="center"/>
    </xf>
    <xf numFmtId="0" fontId="60" fillId="28" borderId="8" xfId="18" applyFont="1" applyFill="1" applyBorder="1" applyAlignment="1">
      <alignment horizontal="center" vertical="center"/>
    </xf>
    <xf numFmtId="0" fontId="60" fillId="28" borderId="20" xfId="18" applyFont="1" applyFill="1" applyBorder="1" applyAlignment="1">
      <alignment horizontal="center" vertical="center"/>
    </xf>
    <xf numFmtId="0" fontId="60" fillId="28" borderId="29" xfId="18" applyFont="1" applyFill="1" applyBorder="1" applyAlignment="1">
      <alignment horizontal="center" vertical="center"/>
    </xf>
    <xf numFmtId="0" fontId="60" fillId="28" borderId="12" xfId="18" applyFont="1" applyFill="1" applyBorder="1" applyAlignment="1">
      <alignment horizontal="center" vertical="center"/>
    </xf>
    <xf numFmtId="0" fontId="60" fillId="28" borderId="31" xfId="18" applyFont="1" applyFill="1" applyBorder="1" applyAlignment="1">
      <alignment horizontal="center" vertical="center" wrapText="1"/>
    </xf>
    <xf numFmtId="0" fontId="60" fillId="28" borderId="29" xfId="18" applyFont="1" applyFill="1" applyBorder="1" applyAlignment="1">
      <alignment horizontal="center" vertical="center" wrapText="1"/>
    </xf>
    <xf numFmtId="0" fontId="60" fillId="42" borderId="2" xfId="18" applyFont="1" applyAlignment="1">
      <alignment horizontal="center" vertical="top"/>
    </xf>
    <xf numFmtId="0" fontId="60" fillId="42" borderId="2" xfId="18" applyFont="1" applyAlignment="1">
      <alignment horizontal="left" vertical="center"/>
    </xf>
    <xf numFmtId="0" fontId="60" fillId="42" borderId="2" xfId="18" applyFont="1" applyAlignment="1">
      <alignment horizontal="right" vertical="center"/>
    </xf>
    <xf numFmtId="0" fontId="60" fillId="28" borderId="3" xfId="18" applyFont="1" applyFill="1" applyBorder="1" applyAlignment="1">
      <alignment horizontal="left" vertical="center"/>
    </xf>
    <xf numFmtId="0" fontId="60" fillId="28" borderId="4" xfId="18" applyFont="1" applyFill="1" applyBorder="1" applyAlignment="1">
      <alignment horizontal="center" vertical="center"/>
    </xf>
    <xf numFmtId="0" fontId="60" fillId="28" borderId="4" xfId="18" applyFont="1" applyFill="1" applyBorder="1" applyAlignment="1">
      <alignment horizontal="left" vertical="center"/>
    </xf>
    <xf numFmtId="0" fontId="60" fillId="28" borderId="5" xfId="18" applyFont="1" applyFill="1" applyBorder="1" applyAlignment="1">
      <alignment horizontal="center" vertical="center"/>
    </xf>
    <xf numFmtId="0" fontId="70" fillId="42" borderId="23" xfId="18" applyFont="1" applyBorder="1" applyAlignment="1">
      <alignment horizontal="center" vertical="center"/>
    </xf>
    <xf numFmtId="0" fontId="70" fillId="42" borderId="69" xfId="18" applyFont="1" applyBorder="1" applyAlignment="1">
      <alignment horizontal="center" vertical="center"/>
    </xf>
    <xf numFmtId="0" fontId="68" fillId="42" borderId="30" xfId="18" applyFont="1" applyBorder="1" applyAlignment="1">
      <alignment horizontal="left" vertical="top"/>
    </xf>
    <xf numFmtId="0" fontId="70" fillId="42" borderId="31" xfId="18" applyFont="1" applyBorder="1" applyAlignment="1">
      <alignment horizontal="center" vertical="center" wrapText="1"/>
    </xf>
    <xf numFmtId="0" fontId="70" fillId="42" borderId="31" xfId="18" applyFont="1" applyBorder="1" applyAlignment="1">
      <alignment horizontal="center" vertical="center"/>
    </xf>
    <xf numFmtId="0" fontId="71" fillId="42" borderId="81" xfId="18" applyFont="1" applyBorder="1" applyAlignment="1">
      <alignment horizontal="left" vertical="center"/>
    </xf>
    <xf numFmtId="0" fontId="59" fillId="28" borderId="7" xfId="18" applyFont="1" applyFill="1" applyBorder="1" applyAlignment="1">
      <alignment horizontal="center" vertical="center"/>
    </xf>
    <xf numFmtId="0" fontId="59" fillId="28" borderId="7" xfId="18" applyFont="1" applyFill="1" applyBorder="1" applyAlignment="1">
      <alignment horizontal="left" vertical="center"/>
    </xf>
    <xf numFmtId="0" fontId="59" fillId="28" borderId="8" xfId="18" applyFont="1" applyFill="1" applyBorder="1" applyAlignment="1">
      <alignment horizontal="center" vertical="center"/>
    </xf>
    <xf numFmtId="0" fontId="59" fillId="28" borderId="20" xfId="18" applyFont="1" applyFill="1" applyBorder="1" applyAlignment="1">
      <alignment horizontal="center" vertical="center"/>
    </xf>
    <xf numFmtId="0" fontId="59" fillId="28" borderId="29" xfId="18" applyFont="1" applyFill="1" applyBorder="1" applyAlignment="1">
      <alignment horizontal="center" vertical="center"/>
    </xf>
    <xf numFmtId="0" fontId="59" fillId="28" borderId="12" xfId="18" applyFont="1" applyFill="1" applyBorder="1" applyAlignment="1">
      <alignment horizontal="center" vertical="center"/>
    </xf>
    <xf numFmtId="0" fontId="59" fillId="28" borderId="31" xfId="18" applyFont="1" applyFill="1" applyBorder="1" applyAlignment="1">
      <alignment horizontal="center" vertical="center" wrapText="1"/>
    </xf>
    <xf numFmtId="0" fontId="59" fillId="28" borderId="29" xfId="18" applyFont="1" applyFill="1" applyBorder="1" applyAlignment="1">
      <alignment horizontal="center" vertical="center" wrapText="1"/>
    </xf>
    <xf numFmtId="0" fontId="59" fillId="42" borderId="2" xfId="18" applyFont="1" applyAlignment="1">
      <alignment horizontal="center" vertical="top"/>
    </xf>
    <xf numFmtId="0" fontId="69" fillId="42" borderId="2" xfId="18" applyFont="1" applyAlignment="1">
      <alignment horizontal="left" vertical="center"/>
    </xf>
    <xf numFmtId="0" fontId="69" fillId="42" borderId="2" xfId="18" applyFont="1" applyAlignment="1">
      <alignment horizontal="right" vertical="center"/>
    </xf>
    <xf numFmtId="0" fontId="68" fillId="42" borderId="2" xfId="18" applyFont="1" applyAlignment="1">
      <alignment horizontal="left" vertical="top"/>
    </xf>
    <xf numFmtId="0" fontId="59" fillId="28" borderId="3" xfId="18" applyFont="1" applyFill="1" applyBorder="1" applyAlignment="1">
      <alignment horizontal="left" vertical="center"/>
    </xf>
    <xf numFmtId="0" fontId="59" fillId="28" borderId="4" xfId="18" applyFont="1" applyFill="1" applyBorder="1" applyAlignment="1">
      <alignment horizontal="center" vertical="center"/>
    </xf>
    <xf numFmtId="0" fontId="59" fillId="28" borderId="4" xfId="18" applyFont="1" applyFill="1" applyBorder="1" applyAlignment="1">
      <alignment horizontal="left" vertical="center"/>
    </xf>
    <xf numFmtId="0" fontId="59" fillId="28" borderId="5" xfId="18" applyFont="1" applyFill="1" applyBorder="1" applyAlignment="1">
      <alignment horizontal="center" vertical="center"/>
    </xf>
    <xf numFmtId="0" fontId="9" fillId="45" borderId="31" xfId="18" applyFont="1" applyFill="1" applyBorder="1" applyAlignment="1">
      <alignment horizontal="center" vertical="center" wrapText="1"/>
    </xf>
    <xf numFmtId="0" fontId="11" fillId="0" borderId="2" xfId="18" applyFill="1" applyAlignment="1" applyProtection="1">
      <alignment wrapText="1"/>
      <protection locked="0"/>
    </xf>
    <xf numFmtId="0" fontId="8" fillId="0" borderId="28" xfId="18" applyFont="1" applyFill="1" applyBorder="1" applyAlignment="1">
      <alignment horizontal="center" vertical="center"/>
    </xf>
    <xf numFmtId="0" fontId="5" fillId="0" borderId="10" xfId="18" applyFont="1" applyFill="1" applyBorder="1" applyAlignment="1">
      <alignment horizontal="left" vertical="center" wrapText="1"/>
    </xf>
    <xf numFmtId="4" fontId="5" fillId="0" borderId="10" xfId="18" applyNumberFormat="1" applyFont="1" applyFill="1" applyBorder="1" applyAlignment="1">
      <alignment horizontal="right" vertical="center"/>
    </xf>
    <xf numFmtId="9" fontId="5" fillId="0" borderId="10" xfId="18" applyNumberFormat="1" applyFont="1" applyFill="1" applyBorder="1" applyAlignment="1">
      <alignment horizontal="right" vertical="center"/>
    </xf>
    <xf numFmtId="3" fontId="5" fillId="0" borderId="10" xfId="18" applyNumberFormat="1" applyFont="1" applyFill="1" applyBorder="1" applyAlignment="1">
      <alignment horizontal="right" vertical="center"/>
    </xf>
    <xf numFmtId="3" fontId="5" fillId="0" borderId="29" xfId="18" applyNumberFormat="1" applyFont="1" applyFill="1" applyBorder="1" applyAlignment="1">
      <alignment horizontal="right" vertical="center"/>
    </xf>
    <xf numFmtId="0" fontId="11" fillId="0" borderId="2" xfId="18" applyFill="1"/>
    <xf numFmtId="9" fontId="5" fillId="0" borderId="29" xfId="18" applyNumberFormat="1" applyFont="1" applyFill="1" applyBorder="1" applyAlignment="1">
      <alignment horizontal="right" vertical="center"/>
    </xf>
    <xf numFmtId="0" fontId="35" fillId="0" borderId="28" xfId="18" applyFont="1" applyFill="1" applyBorder="1" applyAlignment="1">
      <alignment horizontal="center" vertical="center"/>
    </xf>
    <xf numFmtId="0" fontId="35" fillId="0" borderId="10" xfId="18" applyFont="1" applyFill="1" applyBorder="1" applyAlignment="1">
      <alignment horizontal="left" vertical="center"/>
    </xf>
    <xf numFmtId="4" fontId="35" fillId="0" borderId="10" xfId="18" applyNumberFormat="1" applyFont="1" applyFill="1" applyBorder="1" applyAlignment="1">
      <alignment horizontal="right" vertical="center"/>
    </xf>
    <xf numFmtId="9" fontId="35" fillId="0" borderId="10" xfId="18" applyNumberFormat="1" applyFont="1" applyFill="1" applyBorder="1" applyAlignment="1">
      <alignment horizontal="right" vertical="center"/>
    </xf>
    <xf numFmtId="3" fontId="35" fillId="0" borderId="10" xfId="18" applyNumberFormat="1" applyFont="1" applyFill="1" applyBorder="1" applyAlignment="1">
      <alignment horizontal="right" vertical="center"/>
    </xf>
    <xf numFmtId="9" fontId="35" fillId="0" borderId="88" xfId="18" applyNumberFormat="1" applyFont="1" applyFill="1" applyBorder="1" applyAlignment="1">
      <alignment horizontal="right" vertical="center"/>
    </xf>
    <xf numFmtId="3" fontId="35" fillId="0" borderId="88" xfId="18" applyNumberFormat="1" applyFont="1" applyFill="1" applyBorder="1" applyAlignment="1">
      <alignment horizontal="right" vertical="center"/>
    </xf>
    <xf numFmtId="9" fontId="35" fillId="0" borderId="29" xfId="18" applyNumberFormat="1" applyFont="1" applyFill="1" applyBorder="1" applyAlignment="1">
      <alignment horizontal="right" vertical="center"/>
    </xf>
    <xf numFmtId="0" fontId="8" fillId="0" borderId="10" xfId="18" applyFont="1" applyFill="1" applyBorder="1" applyAlignment="1">
      <alignment horizontal="left" vertical="center"/>
    </xf>
    <xf numFmtId="4" fontId="8" fillId="0" borderId="10" xfId="18" applyNumberFormat="1" applyFont="1" applyFill="1" applyBorder="1" applyAlignment="1">
      <alignment horizontal="right" vertical="center"/>
    </xf>
    <xf numFmtId="9" fontId="8" fillId="0" borderId="10" xfId="18" applyNumberFormat="1" applyFont="1" applyFill="1" applyBorder="1" applyAlignment="1">
      <alignment horizontal="right" vertical="center"/>
    </xf>
    <xf numFmtId="3" fontId="8" fillId="0" borderId="10" xfId="18" applyNumberFormat="1" applyFont="1" applyFill="1" applyBorder="1" applyAlignment="1">
      <alignment horizontal="right" vertical="center"/>
    </xf>
    <xf numFmtId="3" fontId="8" fillId="0" borderId="77" xfId="18" applyNumberFormat="1" applyFont="1" applyFill="1" applyBorder="1" applyAlignment="1">
      <alignment horizontal="right" vertical="center"/>
    </xf>
    <xf numFmtId="9" fontId="8" fillId="0" borderId="81" xfId="18" applyNumberFormat="1" applyFont="1" applyFill="1" applyBorder="1" applyAlignment="1">
      <alignment horizontal="right" vertical="center"/>
    </xf>
    <xf numFmtId="3" fontId="39" fillId="0" borderId="81" xfId="18" applyNumberFormat="1" applyFont="1" applyFill="1" applyBorder="1" applyAlignment="1">
      <alignment vertical="center"/>
    </xf>
    <xf numFmtId="3" fontId="8" fillId="0" borderId="81" xfId="18" applyNumberFormat="1" applyFont="1" applyFill="1" applyBorder="1" applyAlignment="1">
      <alignment horizontal="right" vertical="center"/>
    </xf>
    <xf numFmtId="9" fontId="8" fillId="0" borderId="78" xfId="18" applyNumberFormat="1" applyFont="1" applyFill="1" applyBorder="1" applyAlignment="1">
      <alignment horizontal="right" vertical="center"/>
    </xf>
    <xf numFmtId="9" fontId="8" fillId="0" borderId="29" xfId="18" applyNumberFormat="1" applyFont="1" applyFill="1" applyBorder="1" applyAlignment="1">
      <alignment horizontal="right" vertical="center"/>
    </xf>
    <xf numFmtId="9" fontId="35" fillId="0" borderId="89" xfId="18" applyNumberFormat="1" applyFont="1" applyFill="1" applyBorder="1" applyAlignment="1">
      <alignment horizontal="right" vertical="center"/>
    </xf>
    <xf numFmtId="3" fontId="35" fillId="0" borderId="89" xfId="18" applyNumberFormat="1" applyFont="1" applyFill="1" applyBorder="1" applyAlignment="1">
      <alignment horizontal="right" vertical="center"/>
    </xf>
    <xf numFmtId="3" fontId="8" fillId="0" borderId="29" xfId="18" applyNumberFormat="1" applyFont="1" applyFill="1" applyBorder="1" applyAlignment="1">
      <alignment horizontal="right" vertical="center"/>
    </xf>
    <xf numFmtId="0" fontId="5" fillId="0" borderId="28" xfId="18" applyFont="1" applyFill="1" applyBorder="1" applyAlignment="1">
      <alignment horizontal="center" vertical="center"/>
    </xf>
    <xf numFmtId="0" fontId="5" fillId="0" borderId="10" xfId="18" applyFont="1" applyFill="1" applyBorder="1" applyAlignment="1">
      <alignment horizontal="left" vertical="center"/>
    </xf>
    <xf numFmtId="9" fontId="11" fillId="0" borderId="2" xfId="18" applyNumberFormat="1" applyFill="1"/>
    <xf numFmtId="3" fontId="11" fillId="0" borderId="2" xfId="18" applyNumberFormat="1" applyFill="1"/>
    <xf numFmtId="0" fontId="35" fillId="0" borderId="10" xfId="18" applyFont="1" applyFill="1" applyBorder="1" applyAlignment="1">
      <alignment horizontal="left" vertical="center" wrapText="1"/>
    </xf>
    <xf numFmtId="9" fontId="35" fillId="0" borderId="29" xfId="4" applyFont="1" applyFill="1" applyBorder="1" applyAlignment="1">
      <alignment horizontal="right" vertical="center"/>
    </xf>
    <xf numFmtId="9" fontId="8" fillId="0" borderId="29" xfId="4" applyFont="1" applyFill="1" applyBorder="1" applyAlignment="1">
      <alignment horizontal="right" vertical="center"/>
    </xf>
    <xf numFmtId="165" fontId="0" fillId="0" borderId="2" xfId="5" applyNumberFormat="1" applyFont="1" applyFill="1"/>
    <xf numFmtId="3" fontId="38" fillId="0" borderId="10" xfId="18" applyNumberFormat="1" applyFont="1" applyFill="1" applyBorder="1" applyAlignment="1">
      <alignment horizontal="right" vertical="center"/>
    </xf>
    <xf numFmtId="9" fontId="38" fillId="0" borderId="10" xfId="18" applyNumberFormat="1" applyFont="1" applyFill="1" applyBorder="1" applyAlignment="1">
      <alignment horizontal="right" vertical="center"/>
    </xf>
    <xf numFmtId="9" fontId="38" fillId="0" borderId="29" xfId="4" applyFont="1" applyFill="1" applyBorder="1" applyAlignment="1">
      <alignment horizontal="right" vertical="center"/>
    </xf>
    <xf numFmtId="0" fontId="6" fillId="0" borderId="69" xfId="18" applyFont="1" applyFill="1" applyBorder="1" applyAlignment="1">
      <alignment horizontal="center" vertical="center"/>
    </xf>
    <xf numFmtId="0" fontId="6" fillId="0" borderId="66" xfId="18" applyFont="1" applyFill="1" applyBorder="1" applyAlignment="1">
      <alignment horizontal="center" vertical="center"/>
    </xf>
    <xf numFmtId="0" fontId="6" fillId="0" borderId="67" xfId="18" applyFont="1" applyFill="1" applyBorder="1" applyAlignment="1">
      <alignment horizontal="center" vertical="center"/>
    </xf>
    <xf numFmtId="0" fontId="6" fillId="0" borderId="65" xfId="18" applyFont="1" applyFill="1" applyBorder="1" applyAlignment="1">
      <alignment horizontal="center" vertical="center"/>
    </xf>
    <xf numFmtId="0" fontId="36" fillId="0" borderId="64" xfId="18" applyFont="1" applyFill="1" applyBorder="1" applyAlignment="1">
      <alignment horizontal="center" vertical="center"/>
    </xf>
    <xf numFmtId="0" fontId="36" fillId="0" borderId="63" xfId="18" applyFont="1" applyFill="1" applyBorder="1" applyAlignment="1">
      <alignment horizontal="center" vertical="center"/>
    </xf>
    <xf numFmtId="0" fontId="6" fillId="0" borderId="24" xfId="18" applyFont="1" applyFill="1" applyBorder="1" applyAlignment="1">
      <alignment horizontal="center" vertical="center"/>
    </xf>
    <xf numFmtId="0" fontId="6" fillId="0" borderId="25" xfId="18" applyFont="1" applyFill="1" applyBorder="1" applyAlignment="1">
      <alignment horizontal="center" vertical="center"/>
    </xf>
    <xf numFmtId="0" fontId="6" fillId="0" borderId="61" xfId="18" applyFont="1" applyFill="1" applyBorder="1" applyAlignment="1">
      <alignment horizontal="center" vertical="center"/>
    </xf>
    <xf numFmtId="4" fontId="38" fillId="0" borderId="10" xfId="18" applyNumberFormat="1" applyFont="1" applyFill="1" applyBorder="1" applyAlignment="1">
      <alignment horizontal="right" vertical="center"/>
    </xf>
    <xf numFmtId="9" fontId="38" fillId="0" borderId="29" xfId="18" applyNumberFormat="1" applyFont="1" applyFill="1" applyBorder="1" applyAlignment="1">
      <alignment horizontal="right" vertical="center"/>
    </xf>
    <xf numFmtId="0" fontId="8" fillId="0" borderId="10" xfId="18" applyFont="1" applyFill="1" applyBorder="1" applyAlignment="1">
      <alignment horizontal="left" vertical="center" wrapText="1"/>
    </xf>
    <xf numFmtId="0" fontId="76" fillId="0" borderId="2" xfId="18" applyFont="1" applyFill="1" applyAlignment="1" applyProtection="1">
      <alignment vertical="center" wrapText="1"/>
      <protection locked="0"/>
    </xf>
    <xf numFmtId="49" fontId="39" fillId="0" borderId="81" xfId="23" applyNumberFormat="1" applyFont="1" applyFill="1" applyBorder="1" applyAlignment="1">
      <alignment horizontal="center" vertical="center"/>
    </xf>
    <xf numFmtId="0" fontId="39" fillId="0" borderId="81" xfId="23" applyFont="1" applyFill="1" applyBorder="1" applyAlignment="1">
      <alignment horizontal="left" vertical="center" wrapText="1"/>
    </xf>
    <xf numFmtId="0" fontId="76" fillId="0" borderId="2" xfId="18" applyFont="1" applyFill="1" applyAlignment="1">
      <alignment vertical="center"/>
    </xf>
    <xf numFmtId="0" fontId="39" fillId="0" borderId="90" xfId="23" applyFont="1" applyFill="1" applyBorder="1" applyAlignment="1">
      <alignment horizontal="left" vertical="center" wrapText="1"/>
    </xf>
    <xf numFmtId="49" fontId="77" fillId="0" borderId="90" xfId="23" applyNumberFormat="1" applyFont="1" applyFill="1" applyBorder="1" applyAlignment="1">
      <alignment horizontal="center" vertical="center"/>
    </xf>
    <xf numFmtId="0" fontId="77" fillId="0" borderId="81" xfId="23" applyFont="1" applyFill="1" applyBorder="1" applyAlignment="1">
      <alignment horizontal="left" vertical="center" wrapText="1"/>
    </xf>
    <xf numFmtId="3" fontId="35" fillId="0" borderId="29" xfId="18" applyNumberFormat="1" applyFont="1" applyFill="1" applyBorder="1" applyAlignment="1">
      <alignment horizontal="right" vertical="center"/>
    </xf>
    <xf numFmtId="49" fontId="39" fillId="0" borderId="81" xfId="18" applyNumberFormat="1" applyFont="1" applyFill="1" applyBorder="1" applyAlignment="1">
      <alignment horizontal="center" vertical="center"/>
    </xf>
    <xf numFmtId="0" fontId="39" fillId="0" borderId="81" xfId="24" applyFont="1" applyFill="1" applyBorder="1" applyAlignment="1">
      <alignment horizontal="left" vertical="center" wrapText="1"/>
    </xf>
    <xf numFmtId="3" fontId="78" fillId="0" borderId="10" xfId="18" applyNumberFormat="1" applyFont="1" applyFill="1" applyBorder="1" applyAlignment="1">
      <alignment horizontal="right" vertical="center"/>
    </xf>
    <xf numFmtId="4" fontId="78" fillId="0" borderId="10" xfId="18" applyNumberFormat="1" applyFont="1" applyFill="1" applyBorder="1" applyAlignment="1">
      <alignment horizontal="right" vertical="center"/>
    </xf>
    <xf numFmtId="0" fontId="34" fillId="0" borderId="10" xfId="18" applyFont="1" applyFill="1" applyBorder="1" applyAlignment="1">
      <alignment horizontal="left" vertical="center" wrapText="1"/>
    </xf>
    <xf numFmtId="3" fontId="34" fillId="0" borderId="29" xfId="18" applyNumberFormat="1" applyFont="1" applyFill="1" applyBorder="1" applyAlignment="1">
      <alignment horizontal="right" vertical="center"/>
    </xf>
    <xf numFmtId="0" fontId="1" fillId="0" borderId="30" xfId="18" applyFont="1" applyFill="1" applyBorder="1" applyAlignment="1">
      <alignment horizontal="left" vertical="top"/>
    </xf>
    <xf numFmtId="0" fontId="1" fillId="0" borderId="2" xfId="18" applyFont="1" applyFill="1" applyAlignment="1">
      <alignment horizontal="left" vertical="top"/>
    </xf>
    <xf numFmtId="3" fontId="11" fillId="0" borderId="2" xfId="18" applyNumberFormat="1" applyFill="1" applyAlignment="1" applyProtection="1">
      <alignment wrapText="1"/>
      <protection locked="0"/>
    </xf>
    <xf numFmtId="0" fontId="9" fillId="0" borderId="31" xfId="18" applyFont="1" applyFill="1" applyBorder="1" applyAlignment="1">
      <alignment horizontal="center" vertical="center" wrapText="1"/>
    </xf>
    <xf numFmtId="0" fontId="9" fillId="0" borderId="31" xfId="18" applyFont="1" applyFill="1" applyBorder="1" applyAlignment="1">
      <alignment horizontal="left" vertical="center"/>
    </xf>
    <xf numFmtId="0" fontId="9" fillId="0" borderId="31" xfId="18" applyFont="1" applyFill="1" applyBorder="1" applyAlignment="1">
      <alignment horizontal="center" vertical="center"/>
    </xf>
    <xf numFmtId="0" fontId="10" fillId="0" borderId="80" xfId="18" applyFont="1" applyFill="1" applyBorder="1" applyAlignment="1">
      <alignment horizontal="left" vertical="center"/>
    </xf>
    <xf numFmtId="0" fontId="9" fillId="0" borderId="91" xfId="18" applyFont="1" applyFill="1" applyBorder="1" applyAlignment="1">
      <alignment horizontal="center" vertical="center"/>
    </xf>
    <xf numFmtId="0" fontId="9" fillId="0" borderId="92" xfId="18" applyFont="1" applyFill="1" applyBorder="1" applyAlignment="1">
      <alignment horizontal="center" vertical="center"/>
    </xf>
    <xf numFmtId="0" fontId="9" fillId="0" borderId="93" xfId="18" applyFont="1" applyFill="1" applyBorder="1" applyAlignment="1">
      <alignment horizontal="center" vertical="center"/>
    </xf>
    <xf numFmtId="0" fontId="10" fillId="0" borderId="2" xfId="18" applyFont="1" applyFill="1" applyAlignment="1">
      <alignment horizontal="left" vertical="center"/>
    </xf>
    <xf numFmtId="0" fontId="10" fillId="0" borderId="31" xfId="18" applyFont="1" applyFill="1" applyBorder="1" applyAlignment="1">
      <alignment horizontal="left" vertical="center"/>
    </xf>
    <xf numFmtId="0" fontId="10" fillId="0" borderId="91" xfId="18" applyFont="1" applyFill="1" applyBorder="1" applyAlignment="1">
      <alignment vertical="center"/>
    </xf>
    <xf numFmtId="0" fontId="10" fillId="0" borderId="92" xfId="18" applyFont="1" applyFill="1" applyBorder="1" applyAlignment="1">
      <alignment vertical="center"/>
    </xf>
    <xf numFmtId="0" fontId="10" fillId="0" borderId="93" xfId="18" applyFont="1" applyFill="1" applyBorder="1" applyAlignment="1">
      <alignment horizontal="left" vertical="center"/>
    </xf>
  </cellXfs>
  <cellStyles count="31">
    <cellStyle name="Comma" xfId="2" builtinId="3"/>
    <cellStyle name="Comma [0] 2" xfId="6" xr:uid="{00000000-0005-0000-0000-000001000000}"/>
    <cellStyle name="Comma 10" xfId="7" xr:uid="{00000000-0005-0000-0000-000002000000}"/>
    <cellStyle name="Comma 11" xfId="8" xr:uid="{00000000-0005-0000-0000-000003000000}"/>
    <cellStyle name="Comma 12" xfId="9" xr:uid="{00000000-0005-0000-0000-000004000000}"/>
    <cellStyle name="Comma 13" xfId="10" xr:uid="{00000000-0005-0000-0000-000005000000}"/>
    <cellStyle name="Comma 2" xfId="5" xr:uid="{00000000-0005-0000-0000-000006000000}"/>
    <cellStyle name="Comma 3" xfId="11" xr:uid="{00000000-0005-0000-0000-000007000000}"/>
    <cellStyle name="Comma 4" xfId="12" xr:uid="{00000000-0005-0000-0000-000008000000}"/>
    <cellStyle name="Comma 5" xfId="13" xr:uid="{00000000-0005-0000-0000-000009000000}"/>
    <cellStyle name="Comma 6" xfId="14" xr:uid="{00000000-0005-0000-0000-00000A000000}"/>
    <cellStyle name="Comma 7" xfId="15" xr:uid="{00000000-0005-0000-0000-00000B000000}"/>
    <cellStyle name="Comma 8" xfId="16" xr:uid="{00000000-0005-0000-0000-00000C000000}"/>
    <cellStyle name="Comma 9" xfId="17" xr:uid="{00000000-0005-0000-0000-00000D000000}"/>
    <cellStyle name="Normal" xfId="0" builtinId="0"/>
    <cellStyle name="Normal 10" xfId="18" xr:uid="{00000000-0005-0000-0000-00000F000000}"/>
    <cellStyle name="Normal 11" xfId="19" xr:uid="{00000000-0005-0000-0000-000010000000}"/>
    <cellStyle name="Normal 12" xfId="20" xr:uid="{00000000-0005-0000-0000-000011000000}"/>
    <cellStyle name="Normal 13 2" xfId="21" xr:uid="{00000000-0005-0000-0000-000012000000}"/>
    <cellStyle name="Normal 2" xfId="1" xr:uid="{00000000-0005-0000-0000-000013000000}"/>
    <cellStyle name="Normal 2 2" xfId="22" xr:uid="{00000000-0005-0000-0000-000014000000}"/>
    <cellStyle name="Normal 2 2 2" xfId="23" xr:uid="{00000000-0005-0000-0000-000015000000}"/>
    <cellStyle name="Normal 3" xfId="24" xr:uid="{00000000-0005-0000-0000-000016000000}"/>
    <cellStyle name="Normal 4" xfId="25" xr:uid="{00000000-0005-0000-0000-000017000000}"/>
    <cellStyle name="Normal 5" xfId="26" xr:uid="{00000000-0005-0000-0000-000018000000}"/>
    <cellStyle name="Normal 6" xfId="27" xr:uid="{00000000-0005-0000-0000-000019000000}"/>
    <cellStyle name="Normal 7" xfId="28" xr:uid="{00000000-0005-0000-0000-00001A000000}"/>
    <cellStyle name="Normal 8" xfId="29" xr:uid="{00000000-0005-0000-0000-00001B000000}"/>
    <cellStyle name="Normal 9" xfId="30" xr:uid="{00000000-0005-0000-0000-00001C000000}"/>
    <cellStyle name="Percent" xfId="3" builtinId="5"/>
    <cellStyle name="Percent 2" xfId="4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Q39"/>
  <sheetViews>
    <sheetView workbookViewId="0">
      <selection activeCell="G7" sqref="G7"/>
    </sheetView>
  </sheetViews>
  <sheetFormatPr defaultRowHeight="15"/>
  <cols>
    <col min="1" max="1" width="3.28515625" style="26" customWidth="1"/>
    <col min="2" max="2" width="0.140625" style="26" customWidth="1"/>
    <col min="3" max="3" width="10.28515625" style="26" customWidth="1"/>
    <col min="4" max="4" width="8" style="26" customWidth="1"/>
    <col min="5" max="5" width="24.85546875" style="26" customWidth="1"/>
    <col min="6" max="6" width="11.7109375" style="26" customWidth="1"/>
    <col min="7" max="7" width="13.28515625" style="26" customWidth="1"/>
    <col min="8" max="17" width="16.140625" style="26" customWidth="1"/>
    <col min="18" max="16384" width="9.140625" style="26"/>
  </cols>
  <sheetData>
    <row r="1" spans="1:17">
      <c r="A1" s="27"/>
      <c r="B1" s="27"/>
      <c r="C1" s="44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>
      <c r="A2" s="27"/>
      <c r="B2" s="27"/>
      <c r="C2" s="531" t="s">
        <v>283</v>
      </c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</row>
    <row r="3" spans="1:17" ht="15.75" thickBot="1">
      <c r="A3" s="27"/>
      <c r="B3" s="27"/>
      <c r="C3" s="532" t="s">
        <v>287</v>
      </c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</row>
    <row r="4" spans="1:17" ht="16.5" thickTop="1" thickBot="1">
      <c r="A4" s="533"/>
      <c r="B4" s="533"/>
      <c r="C4" s="534" t="s">
        <v>94</v>
      </c>
      <c r="D4" s="535" t="s">
        <v>192</v>
      </c>
      <c r="E4" s="536" t="s">
        <v>191</v>
      </c>
      <c r="F4" s="535" t="s">
        <v>190</v>
      </c>
      <c r="G4" s="535" t="s">
        <v>189</v>
      </c>
      <c r="H4" s="537" t="s">
        <v>88</v>
      </c>
      <c r="I4" s="537"/>
      <c r="J4" s="537"/>
      <c r="K4" s="537"/>
      <c r="L4" s="537"/>
      <c r="M4" s="537"/>
      <c r="N4" s="537"/>
      <c r="O4" s="537"/>
      <c r="P4" s="537"/>
      <c r="Q4" s="537"/>
    </row>
    <row r="5" spans="1:17" ht="16.5" thickTop="1" thickBot="1">
      <c r="A5" s="533"/>
      <c r="B5" s="533"/>
      <c r="C5" s="534"/>
      <c r="D5" s="535"/>
      <c r="E5" s="536"/>
      <c r="F5" s="535"/>
      <c r="G5" s="535"/>
      <c r="H5" s="43" t="s">
        <v>87</v>
      </c>
      <c r="I5" s="43" t="s">
        <v>86</v>
      </c>
      <c r="J5" s="43" t="s">
        <v>85</v>
      </c>
      <c r="K5" s="43" t="s">
        <v>84</v>
      </c>
      <c r="L5" s="43" t="s">
        <v>83</v>
      </c>
      <c r="M5" s="43" t="s">
        <v>82</v>
      </c>
      <c r="N5" s="43" t="s">
        <v>81</v>
      </c>
      <c r="O5" s="43" t="s">
        <v>80</v>
      </c>
      <c r="P5" s="43" t="s">
        <v>79</v>
      </c>
      <c r="Q5" s="42" t="s">
        <v>59</v>
      </c>
    </row>
    <row r="6" spans="1:17" ht="27.75" thickTop="1">
      <c r="A6" s="27"/>
      <c r="B6" s="27"/>
      <c r="C6" s="534"/>
      <c r="D6" s="535"/>
      <c r="E6" s="536"/>
      <c r="F6" s="39" t="s">
        <v>188</v>
      </c>
      <c r="G6" s="535"/>
      <c r="H6" s="38" t="s">
        <v>78</v>
      </c>
      <c r="I6" s="38" t="s">
        <v>77</v>
      </c>
      <c r="J6" s="38" t="s">
        <v>76</v>
      </c>
      <c r="K6" s="38" t="s">
        <v>75</v>
      </c>
      <c r="L6" s="38" t="s">
        <v>74</v>
      </c>
      <c r="M6" s="38" t="s">
        <v>73</v>
      </c>
      <c r="N6" s="38" t="s">
        <v>72</v>
      </c>
      <c r="O6" s="38" t="s">
        <v>71</v>
      </c>
      <c r="P6" s="38" t="s">
        <v>180</v>
      </c>
      <c r="Q6" s="93" t="s">
        <v>59</v>
      </c>
    </row>
    <row r="7" spans="1:17">
      <c r="A7" s="27"/>
      <c r="B7" s="27"/>
      <c r="C7" s="36" t="s">
        <v>5</v>
      </c>
      <c r="D7" s="35" t="s">
        <v>179</v>
      </c>
      <c r="E7" s="34" t="s">
        <v>178</v>
      </c>
      <c r="F7" s="35">
        <v>2025</v>
      </c>
      <c r="G7" s="33" t="s">
        <v>69</v>
      </c>
      <c r="H7" s="31">
        <v>701809000</v>
      </c>
      <c r="I7" s="31">
        <v>50968674000</v>
      </c>
      <c r="J7" s="31">
        <v>1707791000</v>
      </c>
      <c r="K7" s="31">
        <v>294633000</v>
      </c>
      <c r="L7" s="31">
        <v>3709849000</v>
      </c>
      <c r="M7" s="31">
        <v>850000000</v>
      </c>
      <c r="N7" s="31">
        <v>0</v>
      </c>
      <c r="O7" s="31">
        <v>46000000</v>
      </c>
      <c r="P7" s="31">
        <v>90224000</v>
      </c>
      <c r="Q7" s="30">
        <v>58368980000</v>
      </c>
    </row>
    <row r="8" spans="1:17">
      <c r="A8" s="27"/>
      <c r="B8" s="27"/>
      <c r="C8" s="36" t="s">
        <v>5</v>
      </c>
      <c r="D8" s="35" t="s">
        <v>179</v>
      </c>
      <c r="E8" s="34" t="s">
        <v>178</v>
      </c>
      <c r="F8" s="35">
        <v>2025</v>
      </c>
      <c r="G8" s="33" t="s">
        <v>68</v>
      </c>
      <c r="H8" s="31">
        <v>701809000</v>
      </c>
      <c r="I8" s="31">
        <v>50968674000</v>
      </c>
      <c r="J8" s="31">
        <v>1707791000</v>
      </c>
      <c r="K8" s="31">
        <v>294633000</v>
      </c>
      <c r="L8" s="31">
        <v>3708799000</v>
      </c>
      <c r="M8" s="31">
        <v>850000000</v>
      </c>
      <c r="N8" s="31">
        <v>0</v>
      </c>
      <c r="O8" s="31">
        <v>47000000</v>
      </c>
      <c r="P8" s="31">
        <v>94974000</v>
      </c>
      <c r="Q8" s="30">
        <v>58373680000</v>
      </c>
    </row>
    <row r="9" spans="1:17">
      <c r="A9" s="27"/>
      <c r="B9" s="27"/>
      <c r="C9" s="36" t="s">
        <v>5</v>
      </c>
      <c r="D9" s="35" t="s">
        <v>179</v>
      </c>
      <c r="E9" s="34" t="s">
        <v>178</v>
      </c>
      <c r="F9" s="35">
        <v>2025</v>
      </c>
      <c r="G9" s="33" t="s">
        <v>66</v>
      </c>
      <c r="H9" s="31">
        <v>91357610.040000007</v>
      </c>
      <c r="I9" s="31">
        <v>5678876420.1999998</v>
      </c>
      <c r="J9" s="31">
        <v>615769823</v>
      </c>
      <c r="K9" s="31">
        <v>93530346</v>
      </c>
      <c r="L9" s="31">
        <v>634361059.69000006</v>
      </c>
      <c r="M9" s="31">
        <v>161578000</v>
      </c>
      <c r="N9" s="31">
        <v>0</v>
      </c>
      <c r="O9" s="31">
        <v>21762084.699999999</v>
      </c>
      <c r="P9" s="31">
        <v>1101491</v>
      </c>
      <c r="Q9" s="30">
        <v>7298336834.6300001</v>
      </c>
    </row>
    <row r="10" spans="1:17">
      <c r="A10" s="27"/>
      <c r="B10" s="27"/>
      <c r="C10" s="36" t="s">
        <v>5</v>
      </c>
      <c r="D10" s="35" t="s">
        <v>179</v>
      </c>
      <c r="E10" s="34" t="s">
        <v>178</v>
      </c>
      <c r="F10" s="35">
        <v>2025</v>
      </c>
      <c r="G10" s="33" t="s">
        <v>177</v>
      </c>
      <c r="H10" s="31">
        <v>84306818.959999993</v>
      </c>
      <c r="I10" s="31">
        <v>15118104339.1</v>
      </c>
      <c r="J10" s="31">
        <v>0</v>
      </c>
      <c r="K10" s="31">
        <v>0</v>
      </c>
      <c r="L10" s="31">
        <v>1762426708.8800001</v>
      </c>
      <c r="M10" s="31">
        <v>0</v>
      </c>
      <c r="N10" s="31">
        <v>0</v>
      </c>
      <c r="O10" s="31">
        <v>0</v>
      </c>
      <c r="P10" s="31">
        <v>0</v>
      </c>
      <c r="Q10" s="30">
        <v>16964837866.940001</v>
      </c>
    </row>
    <row r="11" spans="1:17">
      <c r="A11" s="27"/>
      <c r="B11" s="27"/>
      <c r="C11" s="36" t="s">
        <v>5</v>
      </c>
      <c r="D11" s="35" t="s">
        <v>282</v>
      </c>
      <c r="E11" s="34" t="s">
        <v>281</v>
      </c>
      <c r="F11" s="35">
        <v>2025</v>
      </c>
      <c r="G11" s="33" t="s">
        <v>69</v>
      </c>
      <c r="H11" s="31">
        <v>140000000</v>
      </c>
      <c r="I11" s="31">
        <v>13678029000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0">
        <v>13818029000</v>
      </c>
    </row>
    <row r="12" spans="1:17">
      <c r="A12" s="27"/>
      <c r="B12" s="27"/>
      <c r="C12" s="36" t="s">
        <v>5</v>
      </c>
      <c r="D12" s="35" t="s">
        <v>282</v>
      </c>
      <c r="E12" s="34" t="s">
        <v>281</v>
      </c>
      <c r="F12" s="35">
        <v>2025</v>
      </c>
      <c r="G12" s="33" t="s">
        <v>68</v>
      </c>
      <c r="H12" s="31">
        <v>160000000</v>
      </c>
      <c r="I12" s="31">
        <v>13658029000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0">
        <v>13818029000</v>
      </c>
    </row>
    <row r="13" spans="1:17">
      <c r="A13" s="27"/>
      <c r="B13" s="27"/>
      <c r="C13" s="36" t="s">
        <v>5</v>
      </c>
      <c r="D13" s="35" t="s">
        <v>282</v>
      </c>
      <c r="E13" s="34" t="s">
        <v>281</v>
      </c>
      <c r="F13" s="35">
        <v>2025</v>
      </c>
      <c r="G13" s="33" t="s">
        <v>66</v>
      </c>
      <c r="H13" s="31">
        <v>339814820</v>
      </c>
      <c r="I13" s="31">
        <v>2197301164</v>
      </c>
      <c r="J13" s="31">
        <v>0</v>
      </c>
      <c r="K13" s="31">
        <v>0</v>
      </c>
      <c r="L13" s="31">
        <v>667008</v>
      </c>
      <c r="M13" s="31">
        <v>0</v>
      </c>
      <c r="N13" s="31">
        <v>0</v>
      </c>
      <c r="O13" s="31">
        <v>0</v>
      </c>
      <c r="P13" s="31">
        <v>0</v>
      </c>
      <c r="Q13" s="30">
        <v>2537782992</v>
      </c>
    </row>
    <row r="14" spans="1:17">
      <c r="A14" s="27"/>
      <c r="B14" s="27"/>
      <c r="C14" s="36" t="s">
        <v>5</v>
      </c>
      <c r="D14" s="35" t="s">
        <v>282</v>
      </c>
      <c r="E14" s="34" t="s">
        <v>281</v>
      </c>
      <c r="F14" s="35">
        <v>2025</v>
      </c>
      <c r="G14" s="33" t="s">
        <v>177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0">
        <v>0</v>
      </c>
    </row>
    <row r="15" spans="1:17">
      <c r="A15" s="27"/>
      <c r="B15" s="27"/>
      <c r="C15" s="36" t="s">
        <v>5</v>
      </c>
      <c r="D15" s="35" t="s">
        <v>280</v>
      </c>
      <c r="E15" s="34" t="s">
        <v>279</v>
      </c>
      <c r="F15" s="35">
        <v>2025</v>
      </c>
      <c r="G15" s="33" t="s">
        <v>69</v>
      </c>
      <c r="H15" s="31">
        <v>0</v>
      </c>
      <c r="I15" s="31">
        <v>461000000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0">
        <v>461000000</v>
      </c>
    </row>
    <row r="16" spans="1:17">
      <c r="A16" s="27"/>
      <c r="B16" s="27"/>
      <c r="C16" s="36" t="s">
        <v>5</v>
      </c>
      <c r="D16" s="35" t="s">
        <v>280</v>
      </c>
      <c r="E16" s="34" t="s">
        <v>279</v>
      </c>
      <c r="F16" s="35">
        <v>2025</v>
      </c>
      <c r="G16" s="33" t="s">
        <v>68</v>
      </c>
      <c r="H16" s="31">
        <v>0</v>
      </c>
      <c r="I16" s="31">
        <v>461000000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0">
        <v>461000000</v>
      </c>
    </row>
    <row r="17" spans="1:17">
      <c r="A17" s="27"/>
      <c r="B17" s="27"/>
      <c r="C17" s="36" t="s">
        <v>5</v>
      </c>
      <c r="D17" s="35" t="s">
        <v>280</v>
      </c>
      <c r="E17" s="34" t="s">
        <v>279</v>
      </c>
      <c r="F17" s="35">
        <v>2025</v>
      </c>
      <c r="G17" s="33" t="s">
        <v>66</v>
      </c>
      <c r="H17" s="31">
        <v>0</v>
      </c>
      <c r="I17" s="31">
        <v>1491371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0">
        <v>1491371</v>
      </c>
    </row>
    <row r="18" spans="1:17">
      <c r="A18" s="27"/>
      <c r="B18" s="27"/>
      <c r="C18" s="36" t="s">
        <v>5</v>
      </c>
      <c r="D18" s="35" t="s">
        <v>280</v>
      </c>
      <c r="E18" s="34" t="s">
        <v>279</v>
      </c>
      <c r="F18" s="35">
        <v>2025</v>
      </c>
      <c r="G18" s="33" t="s">
        <v>177</v>
      </c>
      <c r="H18" s="31">
        <v>0</v>
      </c>
      <c r="I18" s="31">
        <v>-653921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0">
        <v>-653921</v>
      </c>
    </row>
    <row r="19" spans="1:17">
      <c r="A19" s="27"/>
      <c r="B19" s="27"/>
      <c r="C19" s="36" t="s">
        <v>5</v>
      </c>
      <c r="D19" s="35" t="s">
        <v>278</v>
      </c>
      <c r="E19" s="34" t="s">
        <v>277</v>
      </c>
      <c r="F19" s="35">
        <v>2025</v>
      </c>
      <c r="G19" s="33" t="s">
        <v>69</v>
      </c>
      <c r="H19" s="31">
        <v>0</v>
      </c>
      <c r="I19" s="31">
        <v>1376822000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0">
        <v>1376822000</v>
      </c>
    </row>
    <row r="20" spans="1:17">
      <c r="A20" s="27"/>
      <c r="B20" s="27"/>
      <c r="C20" s="36" t="s">
        <v>5</v>
      </c>
      <c r="D20" s="35" t="s">
        <v>278</v>
      </c>
      <c r="E20" s="34" t="s">
        <v>277</v>
      </c>
      <c r="F20" s="35">
        <v>2025</v>
      </c>
      <c r="G20" s="33" t="s">
        <v>68</v>
      </c>
      <c r="H20" s="31">
        <v>0</v>
      </c>
      <c r="I20" s="31">
        <v>1376822000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0">
        <v>1376822000</v>
      </c>
    </row>
    <row r="21" spans="1:17">
      <c r="A21" s="27"/>
      <c r="B21" s="27"/>
      <c r="C21" s="36" t="s">
        <v>5</v>
      </c>
      <c r="D21" s="35" t="s">
        <v>278</v>
      </c>
      <c r="E21" s="34" t="s">
        <v>277</v>
      </c>
      <c r="F21" s="35">
        <v>2025</v>
      </c>
      <c r="G21" s="33" t="s">
        <v>66</v>
      </c>
      <c r="H21" s="31">
        <v>0</v>
      </c>
      <c r="I21" s="31">
        <v>161181498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0">
        <v>161181498</v>
      </c>
    </row>
    <row r="22" spans="1:17">
      <c r="A22" s="27"/>
      <c r="B22" s="27"/>
      <c r="C22" s="36" t="s">
        <v>5</v>
      </c>
      <c r="D22" s="35" t="s">
        <v>278</v>
      </c>
      <c r="E22" s="34" t="s">
        <v>277</v>
      </c>
      <c r="F22" s="35">
        <v>2025</v>
      </c>
      <c r="G22" s="33" t="s">
        <v>177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0">
        <v>0</v>
      </c>
    </row>
    <row r="23" spans="1:17">
      <c r="A23" s="27"/>
      <c r="B23" s="27"/>
      <c r="C23" s="36" t="s">
        <v>5</v>
      </c>
      <c r="D23" s="35" t="s">
        <v>276</v>
      </c>
      <c r="E23" s="34" t="s">
        <v>275</v>
      </c>
      <c r="F23" s="35">
        <v>2025</v>
      </c>
      <c r="G23" s="33" t="s">
        <v>69</v>
      </c>
      <c r="H23" s="31">
        <v>0</v>
      </c>
      <c r="I23" s="31">
        <v>0</v>
      </c>
      <c r="J23" s="31">
        <v>4400000</v>
      </c>
      <c r="K23" s="31">
        <v>750000</v>
      </c>
      <c r="L23" s="31">
        <v>2400000</v>
      </c>
      <c r="M23" s="31">
        <v>0</v>
      </c>
      <c r="N23" s="31">
        <v>0</v>
      </c>
      <c r="O23" s="31">
        <v>0</v>
      </c>
      <c r="P23" s="31">
        <v>0</v>
      </c>
      <c r="Q23" s="30">
        <v>7550000</v>
      </c>
    </row>
    <row r="24" spans="1:17">
      <c r="A24" s="27"/>
      <c r="B24" s="27"/>
      <c r="C24" s="36" t="s">
        <v>5</v>
      </c>
      <c r="D24" s="35" t="s">
        <v>276</v>
      </c>
      <c r="E24" s="34" t="s">
        <v>275</v>
      </c>
      <c r="F24" s="35">
        <v>2025</v>
      </c>
      <c r="G24" s="33" t="s">
        <v>68</v>
      </c>
      <c r="H24" s="31">
        <v>0</v>
      </c>
      <c r="I24" s="31">
        <v>0</v>
      </c>
      <c r="J24" s="31">
        <v>4400000</v>
      </c>
      <c r="K24" s="31">
        <v>750000</v>
      </c>
      <c r="L24" s="31">
        <v>2400000</v>
      </c>
      <c r="M24" s="31">
        <v>0</v>
      </c>
      <c r="N24" s="31">
        <v>0</v>
      </c>
      <c r="O24" s="31">
        <v>0</v>
      </c>
      <c r="P24" s="31">
        <v>0</v>
      </c>
      <c r="Q24" s="30">
        <v>7550000</v>
      </c>
    </row>
    <row r="25" spans="1:17">
      <c r="A25" s="27"/>
      <c r="B25" s="27"/>
      <c r="C25" s="36" t="s">
        <v>5</v>
      </c>
      <c r="D25" s="35" t="s">
        <v>276</v>
      </c>
      <c r="E25" s="34" t="s">
        <v>275</v>
      </c>
      <c r="F25" s="35">
        <v>2025</v>
      </c>
      <c r="G25" s="33" t="s">
        <v>66</v>
      </c>
      <c r="H25" s="31">
        <v>0</v>
      </c>
      <c r="I25" s="31">
        <v>0</v>
      </c>
      <c r="J25" s="31">
        <v>896613</v>
      </c>
      <c r="K25" s="31">
        <v>161295</v>
      </c>
      <c r="L25" s="31">
        <v>63500</v>
      </c>
      <c r="M25" s="31">
        <v>0</v>
      </c>
      <c r="N25" s="31">
        <v>0</v>
      </c>
      <c r="O25" s="31">
        <v>0</v>
      </c>
      <c r="P25" s="31">
        <v>0</v>
      </c>
      <c r="Q25" s="30">
        <v>1121408</v>
      </c>
    </row>
    <row r="26" spans="1:17">
      <c r="A26" s="27"/>
      <c r="B26" s="27"/>
      <c r="C26" s="36" t="s">
        <v>5</v>
      </c>
      <c r="D26" s="35" t="s">
        <v>276</v>
      </c>
      <c r="E26" s="34" t="s">
        <v>275</v>
      </c>
      <c r="F26" s="35">
        <v>2025</v>
      </c>
      <c r="G26" s="33" t="s">
        <v>177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0">
        <v>0</v>
      </c>
    </row>
    <row r="27" spans="1:17">
      <c r="A27" s="27"/>
      <c r="B27" s="27"/>
      <c r="C27" s="36" t="s">
        <v>5</v>
      </c>
      <c r="D27" s="35"/>
      <c r="E27" s="34" t="s">
        <v>59</v>
      </c>
      <c r="F27" s="35">
        <v>2025</v>
      </c>
      <c r="G27" s="33" t="s">
        <v>69</v>
      </c>
      <c r="H27" s="31">
        <v>841809000</v>
      </c>
      <c r="I27" s="31">
        <v>66484525000</v>
      </c>
      <c r="J27" s="31">
        <v>1712191000</v>
      </c>
      <c r="K27" s="31">
        <v>295383000</v>
      </c>
      <c r="L27" s="31">
        <v>3712249000</v>
      </c>
      <c r="M27" s="31">
        <v>850000000</v>
      </c>
      <c r="N27" s="31">
        <v>0</v>
      </c>
      <c r="O27" s="31">
        <v>46000000</v>
      </c>
      <c r="P27" s="31">
        <v>90224000</v>
      </c>
      <c r="Q27" s="30">
        <v>74032381000</v>
      </c>
    </row>
    <row r="28" spans="1:17">
      <c r="A28" s="27"/>
      <c r="B28" s="27"/>
      <c r="C28" s="36" t="s">
        <v>5</v>
      </c>
      <c r="D28" s="35"/>
      <c r="E28" s="34" t="s">
        <v>59</v>
      </c>
      <c r="F28" s="35">
        <v>2025</v>
      </c>
      <c r="G28" s="33" t="s">
        <v>68</v>
      </c>
      <c r="H28" s="31">
        <v>861809000</v>
      </c>
      <c r="I28" s="31">
        <v>66464525000</v>
      </c>
      <c r="J28" s="31">
        <v>1712191000</v>
      </c>
      <c r="K28" s="31">
        <v>295383000</v>
      </c>
      <c r="L28" s="31">
        <v>3711199000</v>
      </c>
      <c r="M28" s="31">
        <v>850000000</v>
      </c>
      <c r="N28" s="31">
        <v>0</v>
      </c>
      <c r="O28" s="31">
        <v>47000000</v>
      </c>
      <c r="P28" s="31">
        <v>94974000</v>
      </c>
      <c r="Q28" s="30">
        <v>74037081000</v>
      </c>
    </row>
    <row r="29" spans="1:17">
      <c r="A29" s="27"/>
      <c r="B29" s="27"/>
      <c r="C29" s="36" t="s">
        <v>5</v>
      </c>
      <c r="D29" s="35"/>
      <c r="E29" s="34" t="s">
        <v>59</v>
      </c>
      <c r="F29" s="35">
        <v>2025</v>
      </c>
      <c r="G29" s="33" t="s">
        <v>66</v>
      </c>
      <c r="H29" s="31">
        <v>431172430.04000002</v>
      </c>
      <c r="I29" s="31">
        <v>8038850453.1999998</v>
      </c>
      <c r="J29" s="31">
        <v>616666436</v>
      </c>
      <c r="K29" s="31">
        <v>93691641</v>
      </c>
      <c r="L29" s="31">
        <v>635091567.69000006</v>
      </c>
      <c r="M29" s="31">
        <v>161578000</v>
      </c>
      <c r="N29" s="31">
        <v>0</v>
      </c>
      <c r="O29" s="31">
        <v>21762084.699999999</v>
      </c>
      <c r="P29" s="31">
        <v>1101491</v>
      </c>
      <c r="Q29" s="30">
        <v>9999914103.6299992</v>
      </c>
    </row>
    <row r="30" spans="1:17">
      <c r="A30" s="27"/>
      <c r="B30" s="27"/>
      <c r="C30" s="36" t="s">
        <v>5</v>
      </c>
      <c r="D30" s="35"/>
      <c r="E30" s="34" t="s">
        <v>59</v>
      </c>
      <c r="F30" s="35">
        <v>2025</v>
      </c>
      <c r="G30" s="33" t="s">
        <v>177</v>
      </c>
      <c r="H30" s="31">
        <v>84306818.959999993</v>
      </c>
      <c r="I30" s="31">
        <v>15117450418.1</v>
      </c>
      <c r="J30" s="31">
        <v>0</v>
      </c>
      <c r="K30" s="31">
        <v>0</v>
      </c>
      <c r="L30" s="31">
        <v>1762426708.8800001</v>
      </c>
      <c r="M30" s="31">
        <v>0</v>
      </c>
      <c r="N30" s="31">
        <v>0</v>
      </c>
      <c r="O30" s="31">
        <v>0</v>
      </c>
      <c r="P30" s="31">
        <v>0</v>
      </c>
      <c r="Q30" s="30">
        <v>16964183945.940001</v>
      </c>
    </row>
    <row r="31" spans="1:17">
      <c r="A31" s="27"/>
      <c r="B31" s="27"/>
      <c r="C31" s="36" t="s">
        <v>5</v>
      </c>
      <c r="D31" s="35"/>
      <c r="E31" s="34" t="s">
        <v>176</v>
      </c>
      <c r="F31" s="35">
        <v>2025</v>
      </c>
      <c r="G31" s="33"/>
      <c r="H31" s="31">
        <v>430636569.95999998</v>
      </c>
      <c r="I31" s="31">
        <v>58425674546.800003</v>
      </c>
      <c r="J31" s="31">
        <v>1095524564</v>
      </c>
      <c r="K31" s="31">
        <v>201691359</v>
      </c>
      <c r="L31" s="31">
        <v>3076107432.3099999</v>
      </c>
      <c r="M31" s="31">
        <v>688422000</v>
      </c>
      <c r="N31" s="31">
        <v>0</v>
      </c>
      <c r="O31" s="31">
        <v>25237915.300000001</v>
      </c>
      <c r="P31" s="31">
        <v>93872509</v>
      </c>
      <c r="Q31" s="30">
        <v>64037166896.370003</v>
      </c>
    </row>
    <row r="32" spans="1:17">
      <c r="A32" s="27"/>
      <c r="B32" s="27"/>
      <c r="C32" s="36" t="s">
        <v>5</v>
      </c>
      <c r="D32" s="35"/>
      <c r="E32" s="34" t="s">
        <v>175</v>
      </c>
      <c r="F32" s="35">
        <v>2025</v>
      </c>
      <c r="G32" s="33"/>
      <c r="H32" s="31">
        <v>50</v>
      </c>
      <c r="I32" s="31">
        <v>12.1</v>
      </c>
      <c r="J32" s="31">
        <v>36</v>
      </c>
      <c r="K32" s="31">
        <v>31.7</v>
      </c>
      <c r="L32" s="31">
        <v>17.100000000000001</v>
      </c>
      <c r="M32" s="31">
        <v>19</v>
      </c>
      <c r="N32" s="31">
        <v>0</v>
      </c>
      <c r="O32" s="31">
        <v>46.3</v>
      </c>
      <c r="P32" s="31">
        <v>1.2</v>
      </c>
      <c r="Q32" s="30">
        <v>13.5</v>
      </c>
    </row>
    <row r="33" spans="1:17">
      <c r="A33" s="27"/>
      <c r="B33" s="27"/>
      <c r="C33" s="36" t="s">
        <v>5</v>
      </c>
      <c r="D33" s="35" t="s">
        <v>5</v>
      </c>
      <c r="E33" s="34" t="s">
        <v>274</v>
      </c>
      <c r="F33" s="35">
        <v>2025</v>
      </c>
      <c r="G33" s="33" t="s">
        <v>66</v>
      </c>
      <c r="H33" s="31">
        <v>0</v>
      </c>
      <c r="I33" s="31">
        <v>391000</v>
      </c>
      <c r="J33" s="31">
        <v>0</v>
      </c>
      <c r="K33" s="31">
        <v>0</v>
      </c>
      <c r="L33" s="31">
        <v>509083</v>
      </c>
      <c r="M33" s="31">
        <v>9292352</v>
      </c>
      <c r="N33" s="31">
        <v>0</v>
      </c>
      <c r="O33" s="31">
        <v>0</v>
      </c>
      <c r="P33" s="31">
        <v>0</v>
      </c>
      <c r="Q33" s="30">
        <v>10192435</v>
      </c>
    </row>
    <row r="34" spans="1:17">
      <c r="A34" s="27"/>
      <c r="B34" s="27"/>
      <c r="C34" s="36" t="s">
        <v>5</v>
      </c>
      <c r="D34" s="35" t="s">
        <v>5</v>
      </c>
      <c r="E34" s="34" t="s">
        <v>274</v>
      </c>
      <c r="F34" s="35">
        <v>2025</v>
      </c>
      <c r="G34" s="33" t="s">
        <v>177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0">
        <v>0</v>
      </c>
    </row>
    <row r="35" spans="1:17">
      <c r="A35" s="27"/>
      <c r="B35" s="529"/>
      <c r="C35" s="529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>
      <c r="A36" s="27"/>
      <c r="B36" s="27"/>
      <c r="C36" s="27"/>
      <c r="D36" s="27"/>
      <c r="E36" s="530" t="s">
        <v>61</v>
      </c>
      <c r="F36" s="29" t="s">
        <v>62</v>
      </c>
      <c r="G36" s="528"/>
      <c r="H36" s="528"/>
      <c r="I36" s="530" t="s">
        <v>63</v>
      </c>
      <c r="J36" s="29" t="s">
        <v>62</v>
      </c>
      <c r="K36" s="528"/>
      <c r="L36" s="528"/>
      <c r="M36" s="27"/>
      <c r="N36" s="27"/>
      <c r="O36" s="27"/>
      <c r="P36" s="27"/>
      <c r="Q36" s="27"/>
    </row>
    <row r="37" spans="1:17">
      <c r="A37" s="27"/>
      <c r="B37" s="27"/>
      <c r="C37" s="27"/>
      <c r="D37" s="27"/>
      <c r="E37" s="530"/>
      <c r="F37" s="29" t="s">
        <v>64</v>
      </c>
      <c r="G37" s="528"/>
      <c r="H37" s="528"/>
      <c r="I37" s="530"/>
      <c r="J37" s="29" t="s">
        <v>64</v>
      </c>
      <c r="K37" s="528"/>
      <c r="L37" s="528"/>
      <c r="M37" s="27"/>
      <c r="N37" s="27"/>
      <c r="O37" s="27"/>
      <c r="P37" s="27"/>
      <c r="Q37" s="27"/>
    </row>
    <row r="38" spans="1:17">
      <c r="A38" s="27"/>
      <c r="B38" s="27"/>
      <c r="C38" s="27"/>
      <c r="D38" s="27"/>
      <c r="E38" s="530"/>
      <c r="F38" s="29" t="s">
        <v>65</v>
      </c>
      <c r="G38" s="528"/>
      <c r="H38" s="528"/>
      <c r="I38" s="530"/>
      <c r="J38" s="29" t="s">
        <v>65</v>
      </c>
      <c r="K38" s="528"/>
      <c r="L38" s="528"/>
      <c r="M38" s="27"/>
      <c r="N38" s="27"/>
      <c r="O38" s="27"/>
      <c r="P38" s="27"/>
      <c r="Q38" s="27"/>
    </row>
    <row r="39" spans="1:17">
      <c r="A39" s="27"/>
      <c r="B39" s="27"/>
      <c r="C39" s="529"/>
      <c r="D39" s="529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</sheetData>
  <mergeCells count="19">
    <mergeCell ref="C2:Q2"/>
    <mergeCell ref="C3:Q3"/>
    <mergeCell ref="A4:B5"/>
    <mergeCell ref="C4:C6"/>
    <mergeCell ref="D4:D6"/>
    <mergeCell ref="E4:E6"/>
    <mergeCell ref="F4:F5"/>
    <mergeCell ref="G4:G6"/>
    <mergeCell ref="H4:Q4"/>
    <mergeCell ref="C39:D39"/>
    <mergeCell ref="B35:C35"/>
    <mergeCell ref="E36:E38"/>
    <mergeCell ref="G36:H36"/>
    <mergeCell ref="I36:I38"/>
    <mergeCell ref="K36:L36"/>
    <mergeCell ref="G37:H37"/>
    <mergeCell ref="K37:L37"/>
    <mergeCell ref="G38:H38"/>
    <mergeCell ref="K38:L38"/>
  </mergeCells>
  <pageMargins left="0" right="0" top="0" bottom="0" header="0" footer="0"/>
  <pageSetup scale="8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60"/>
  <sheetViews>
    <sheetView topLeftCell="B20" zoomScale="115" zoomScaleNormal="115" workbookViewId="0">
      <selection activeCell="E15" sqref="E15"/>
    </sheetView>
  </sheetViews>
  <sheetFormatPr defaultRowHeight="15"/>
  <cols>
    <col min="1" max="1" width="10.42578125" style="211" hidden="1" customWidth="1"/>
    <col min="2" max="2" width="13.28515625" style="211" customWidth="1"/>
    <col min="3" max="3" width="63.28515625" style="211" customWidth="1"/>
    <col min="4" max="5" width="9.140625" style="211"/>
    <col min="6" max="6" width="17.28515625" style="211" customWidth="1"/>
    <col min="7" max="7" width="9.140625" style="211"/>
    <col min="8" max="8" width="15.140625" style="211" customWidth="1"/>
    <col min="9" max="16384" width="9.140625" style="211"/>
  </cols>
  <sheetData>
    <row r="1" spans="1:14">
      <c r="A1" s="209"/>
      <c r="B1" s="210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>
      <c r="A2" s="209"/>
      <c r="B2" s="636" t="s">
        <v>237</v>
      </c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</row>
    <row r="3" spans="1:14">
      <c r="A3" s="209"/>
      <c r="B3" s="637" t="s">
        <v>287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</row>
    <row r="4" spans="1:14">
      <c r="A4" s="209"/>
      <c r="B4" s="638" t="s">
        <v>1</v>
      </c>
      <c r="C4" s="638"/>
      <c r="D4" s="638"/>
      <c r="E4" s="638"/>
      <c r="F4" s="638"/>
      <c r="G4" s="638"/>
      <c r="H4" s="638"/>
      <c r="I4" s="638"/>
      <c r="J4" s="638"/>
      <c r="K4" s="638"/>
      <c r="L4" s="638"/>
      <c r="M4" s="638"/>
      <c r="N4" s="638"/>
    </row>
    <row r="5" spans="1:14" ht="15.75" thickBot="1">
      <c r="A5" s="63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</row>
    <row r="6" spans="1:14" ht="16.5" thickTop="1" thickBot="1">
      <c r="A6" s="639"/>
      <c r="B6" s="640" t="s">
        <v>2</v>
      </c>
      <c r="C6" s="641" t="s">
        <v>3</v>
      </c>
      <c r="D6" s="641"/>
      <c r="E6" s="641"/>
      <c r="F6" s="642" t="s">
        <v>4</v>
      </c>
      <c r="G6" s="642"/>
      <c r="H6" s="643" t="s">
        <v>5</v>
      </c>
      <c r="I6" s="643"/>
      <c r="J6" s="643"/>
      <c r="K6" s="643"/>
      <c r="L6" s="643"/>
      <c r="M6" s="643"/>
      <c r="N6" s="643"/>
    </row>
    <row r="7" spans="1:14" ht="15.75" thickTop="1">
      <c r="A7" s="209"/>
      <c r="B7" s="640"/>
      <c r="C7" s="641"/>
      <c r="D7" s="641"/>
      <c r="E7" s="641"/>
      <c r="F7" s="642"/>
      <c r="G7" s="642"/>
      <c r="H7" s="643"/>
      <c r="I7" s="643"/>
      <c r="J7" s="643"/>
      <c r="K7" s="643"/>
      <c r="L7" s="643"/>
      <c r="M7" s="643"/>
      <c r="N7" s="643"/>
    </row>
    <row r="8" spans="1:14">
      <c r="A8" s="209"/>
      <c r="B8" s="212" t="s">
        <v>6</v>
      </c>
      <c r="C8" s="628" t="s">
        <v>245</v>
      </c>
      <c r="D8" s="628"/>
      <c r="E8" s="628"/>
      <c r="F8" s="629" t="s">
        <v>8</v>
      </c>
      <c r="G8" s="629"/>
      <c r="H8" s="630" t="s">
        <v>246</v>
      </c>
      <c r="I8" s="630"/>
      <c r="J8" s="630"/>
      <c r="K8" s="630"/>
      <c r="L8" s="630"/>
      <c r="M8" s="630"/>
      <c r="N8" s="630"/>
    </row>
    <row r="9" spans="1:14" ht="15.75" thickBot="1">
      <c r="A9" s="209"/>
      <c r="B9" s="631" t="s">
        <v>236</v>
      </c>
      <c r="C9" s="631"/>
      <c r="D9" s="632" t="s">
        <v>235</v>
      </c>
      <c r="E9" s="632"/>
      <c r="F9" s="632"/>
      <c r="G9" s="632"/>
      <c r="H9" s="632"/>
      <c r="I9" s="632"/>
      <c r="J9" s="632"/>
      <c r="K9" s="632"/>
      <c r="L9" s="632"/>
      <c r="M9" s="632"/>
      <c r="N9" s="632"/>
    </row>
    <row r="10" spans="1:14" ht="16.5" thickTop="1" thickBot="1">
      <c r="A10" s="209"/>
      <c r="B10" s="631"/>
      <c r="C10" s="631"/>
      <c r="D10" s="213" t="s">
        <v>13</v>
      </c>
      <c r="E10" s="214">
        <v>2024</v>
      </c>
      <c r="F10" s="633" t="s">
        <v>190</v>
      </c>
      <c r="G10" s="633"/>
      <c r="H10" s="633" t="s">
        <v>190</v>
      </c>
      <c r="I10" s="633"/>
      <c r="J10" s="215" t="s">
        <v>190</v>
      </c>
      <c r="K10" s="633" t="s">
        <v>190</v>
      </c>
      <c r="L10" s="633"/>
      <c r="M10" s="634" t="s">
        <v>234</v>
      </c>
      <c r="N10" s="635" t="s">
        <v>233</v>
      </c>
    </row>
    <row r="11" spans="1:14" ht="37.5" thickTop="1" thickBot="1">
      <c r="A11" s="209"/>
      <c r="B11" s="631"/>
      <c r="C11" s="631"/>
      <c r="D11" s="216" t="s">
        <v>232</v>
      </c>
      <c r="E11" s="217" t="s">
        <v>227</v>
      </c>
      <c r="F11" s="218" t="s">
        <v>231</v>
      </c>
      <c r="G11" s="219" t="s">
        <v>227</v>
      </c>
      <c r="H11" s="218" t="s">
        <v>230</v>
      </c>
      <c r="I11" s="219" t="s">
        <v>227</v>
      </c>
      <c r="J11" s="220" t="s">
        <v>229</v>
      </c>
      <c r="K11" s="218" t="s">
        <v>228</v>
      </c>
      <c r="L11" s="219" t="s">
        <v>227</v>
      </c>
      <c r="M11" s="634"/>
      <c r="N11" s="635"/>
    </row>
    <row r="12" spans="1:14" ht="16.5" thickTop="1" thickBot="1">
      <c r="A12" s="209"/>
      <c r="B12" s="631"/>
      <c r="C12" s="631"/>
      <c r="D12" s="221" t="s">
        <v>31</v>
      </c>
      <c r="E12" s="221" t="s">
        <v>32</v>
      </c>
      <c r="F12" s="221" t="s">
        <v>33</v>
      </c>
      <c r="G12" s="221" t="s">
        <v>34</v>
      </c>
      <c r="H12" s="221" t="s">
        <v>35</v>
      </c>
      <c r="I12" s="221" t="s">
        <v>36</v>
      </c>
      <c r="J12" s="221" t="s">
        <v>226</v>
      </c>
      <c r="K12" s="221" t="s">
        <v>38</v>
      </c>
      <c r="L12" s="221" t="s">
        <v>39</v>
      </c>
      <c r="M12" s="221" t="s">
        <v>225</v>
      </c>
      <c r="N12" s="222" t="s">
        <v>224</v>
      </c>
    </row>
    <row r="13" spans="1:14" ht="15.75" thickTop="1">
      <c r="A13" s="209"/>
      <c r="B13" s="617" t="s">
        <v>223</v>
      </c>
      <c r="C13" s="617"/>
      <c r="D13" s="223"/>
      <c r="E13" s="224"/>
      <c r="F13" s="223"/>
      <c r="G13" s="224"/>
      <c r="H13" s="223"/>
      <c r="I13" s="224"/>
      <c r="J13" s="225"/>
      <c r="K13" s="223"/>
      <c r="L13" s="224"/>
      <c r="M13" s="223"/>
      <c r="N13" s="226"/>
    </row>
    <row r="14" spans="1:14">
      <c r="A14" s="209"/>
      <c r="B14" s="227" t="s">
        <v>93</v>
      </c>
      <c r="C14" s="228" t="s">
        <v>206</v>
      </c>
      <c r="D14" s="223"/>
      <c r="E14" s="224"/>
      <c r="F14" s="223"/>
      <c r="G14" s="224"/>
      <c r="H14" s="223"/>
      <c r="I14" s="224"/>
      <c r="J14" s="229"/>
      <c r="K14" s="223"/>
      <c r="L14" s="224"/>
      <c r="M14" s="223"/>
      <c r="N14" s="226"/>
    </row>
    <row r="15" spans="1:14">
      <c r="A15" s="209"/>
      <c r="B15" s="230" t="s">
        <v>85</v>
      </c>
      <c r="C15" s="231" t="s">
        <v>222</v>
      </c>
      <c r="D15" s="232">
        <v>0</v>
      </c>
      <c r="E15" s="233">
        <v>0</v>
      </c>
      <c r="F15" s="233">
        <v>0</v>
      </c>
      <c r="G15" s="233">
        <v>0</v>
      </c>
      <c r="H15" s="233">
        <v>0</v>
      </c>
      <c r="I15" s="233">
        <v>0</v>
      </c>
      <c r="J15" s="233">
        <v>0</v>
      </c>
      <c r="K15" s="232">
        <v>0</v>
      </c>
      <c r="L15" s="233">
        <v>0</v>
      </c>
      <c r="M15" s="233">
        <v>0</v>
      </c>
      <c r="N15" s="234">
        <v>0</v>
      </c>
    </row>
    <row r="16" spans="1:14">
      <c r="A16" s="209"/>
      <c r="B16" s="230" t="s">
        <v>84</v>
      </c>
      <c r="C16" s="231" t="s">
        <v>221</v>
      </c>
      <c r="D16" s="232">
        <v>0</v>
      </c>
      <c r="E16" s="233">
        <v>0</v>
      </c>
      <c r="F16" s="233">
        <v>0</v>
      </c>
      <c r="G16" s="233">
        <v>0</v>
      </c>
      <c r="H16" s="233">
        <v>0</v>
      </c>
      <c r="I16" s="233">
        <v>0</v>
      </c>
      <c r="J16" s="233">
        <v>0</v>
      </c>
      <c r="K16" s="232">
        <v>0</v>
      </c>
      <c r="L16" s="233">
        <v>0</v>
      </c>
      <c r="M16" s="233">
        <v>0</v>
      </c>
      <c r="N16" s="234">
        <v>0</v>
      </c>
    </row>
    <row r="17" spans="1:14">
      <c r="A17" s="209"/>
      <c r="B17" s="230" t="s">
        <v>83</v>
      </c>
      <c r="C17" s="231" t="s">
        <v>220</v>
      </c>
      <c r="D17" s="232">
        <v>0</v>
      </c>
      <c r="E17" s="233">
        <v>0</v>
      </c>
      <c r="F17" s="233">
        <v>0</v>
      </c>
      <c r="G17" s="233">
        <v>0</v>
      </c>
      <c r="H17" s="233">
        <v>0</v>
      </c>
      <c r="I17" s="233">
        <v>0</v>
      </c>
      <c r="J17" s="233">
        <v>0</v>
      </c>
      <c r="K17" s="232">
        <v>0</v>
      </c>
      <c r="L17" s="233">
        <v>0</v>
      </c>
      <c r="M17" s="233">
        <v>0</v>
      </c>
      <c r="N17" s="234">
        <v>0</v>
      </c>
    </row>
    <row r="18" spans="1:14">
      <c r="A18" s="209"/>
      <c r="B18" s="230" t="s">
        <v>82</v>
      </c>
      <c r="C18" s="231" t="s">
        <v>219</v>
      </c>
      <c r="D18" s="232">
        <v>0</v>
      </c>
      <c r="E18" s="233">
        <v>0</v>
      </c>
      <c r="F18" s="233">
        <v>0</v>
      </c>
      <c r="G18" s="233">
        <v>0</v>
      </c>
      <c r="H18" s="233">
        <v>0</v>
      </c>
      <c r="I18" s="233">
        <v>0</v>
      </c>
      <c r="J18" s="233">
        <v>0</v>
      </c>
      <c r="K18" s="232">
        <v>0</v>
      </c>
      <c r="L18" s="233">
        <v>0</v>
      </c>
      <c r="M18" s="233">
        <v>0</v>
      </c>
      <c r="N18" s="234">
        <v>0</v>
      </c>
    </row>
    <row r="19" spans="1:14">
      <c r="A19" s="209"/>
      <c r="B19" s="230" t="s">
        <v>81</v>
      </c>
      <c r="C19" s="231" t="s">
        <v>218</v>
      </c>
      <c r="D19" s="232">
        <v>0</v>
      </c>
      <c r="E19" s="233">
        <v>0</v>
      </c>
      <c r="F19" s="233">
        <v>0</v>
      </c>
      <c r="G19" s="233">
        <v>0</v>
      </c>
      <c r="H19" s="233">
        <v>0</v>
      </c>
      <c r="I19" s="233">
        <v>0</v>
      </c>
      <c r="J19" s="233">
        <v>0</v>
      </c>
      <c r="K19" s="232">
        <v>0</v>
      </c>
      <c r="L19" s="233">
        <v>0</v>
      </c>
      <c r="M19" s="233">
        <v>0</v>
      </c>
      <c r="N19" s="234">
        <v>0</v>
      </c>
    </row>
    <row r="20" spans="1:14">
      <c r="A20" s="209"/>
      <c r="B20" s="230" t="s">
        <v>80</v>
      </c>
      <c r="C20" s="231" t="s">
        <v>217</v>
      </c>
      <c r="D20" s="232">
        <v>0</v>
      </c>
      <c r="E20" s="233">
        <v>0</v>
      </c>
      <c r="F20" s="233">
        <v>0</v>
      </c>
      <c r="G20" s="233">
        <v>0</v>
      </c>
      <c r="H20" s="233">
        <v>0</v>
      </c>
      <c r="I20" s="233">
        <v>0</v>
      </c>
      <c r="J20" s="233">
        <v>0</v>
      </c>
      <c r="K20" s="232">
        <v>0</v>
      </c>
      <c r="L20" s="233">
        <v>0</v>
      </c>
      <c r="M20" s="233">
        <v>0</v>
      </c>
      <c r="N20" s="234">
        <v>0</v>
      </c>
    </row>
    <row r="21" spans="1:14">
      <c r="A21" s="209"/>
      <c r="B21" s="230" t="s">
        <v>79</v>
      </c>
      <c r="C21" s="231" t="s">
        <v>216</v>
      </c>
      <c r="D21" s="232">
        <v>0</v>
      </c>
      <c r="E21" s="233">
        <v>0</v>
      </c>
      <c r="F21" s="233">
        <v>0</v>
      </c>
      <c r="G21" s="233">
        <v>0</v>
      </c>
      <c r="H21" s="233">
        <v>0</v>
      </c>
      <c r="I21" s="233">
        <v>0</v>
      </c>
      <c r="J21" s="233">
        <v>0</v>
      </c>
      <c r="K21" s="232">
        <v>0</v>
      </c>
      <c r="L21" s="233">
        <v>0</v>
      </c>
      <c r="M21" s="233">
        <v>0</v>
      </c>
      <c r="N21" s="234">
        <v>0</v>
      </c>
    </row>
    <row r="22" spans="1:14">
      <c r="A22" s="209"/>
      <c r="B22" s="235"/>
      <c r="C22" s="236" t="s">
        <v>215</v>
      </c>
      <c r="D22" s="237">
        <v>0</v>
      </c>
      <c r="E22" s="238">
        <v>0</v>
      </c>
      <c r="F22" s="238">
        <v>0</v>
      </c>
      <c r="G22" s="238">
        <v>0</v>
      </c>
      <c r="H22" s="238">
        <v>0</v>
      </c>
      <c r="I22" s="238">
        <v>0</v>
      </c>
      <c r="J22" s="238">
        <v>0</v>
      </c>
      <c r="K22" s="237">
        <v>0</v>
      </c>
      <c r="L22" s="238">
        <v>0</v>
      </c>
      <c r="M22" s="238">
        <v>0</v>
      </c>
      <c r="N22" s="239">
        <v>0</v>
      </c>
    </row>
    <row r="23" spans="1:14">
      <c r="A23" s="209"/>
      <c r="B23" s="230" t="s">
        <v>87</v>
      </c>
      <c r="C23" s="231" t="s">
        <v>214</v>
      </c>
      <c r="D23" s="232">
        <v>0</v>
      </c>
      <c r="E23" s="233">
        <v>0</v>
      </c>
      <c r="F23" s="233">
        <v>0</v>
      </c>
      <c r="G23" s="233">
        <v>0</v>
      </c>
      <c r="H23" s="233">
        <v>0</v>
      </c>
      <c r="I23" s="233">
        <v>0</v>
      </c>
      <c r="J23" s="233">
        <v>0</v>
      </c>
      <c r="K23" s="232">
        <v>0</v>
      </c>
      <c r="L23" s="233">
        <v>0</v>
      </c>
      <c r="M23" s="233">
        <v>0</v>
      </c>
      <c r="N23" s="234">
        <v>0</v>
      </c>
    </row>
    <row r="24" spans="1:14">
      <c r="A24" s="209"/>
      <c r="B24" s="230" t="s">
        <v>86</v>
      </c>
      <c r="C24" s="231" t="s">
        <v>213</v>
      </c>
      <c r="D24" s="232">
        <v>0</v>
      </c>
      <c r="E24" s="233">
        <v>0</v>
      </c>
      <c r="F24" s="233">
        <v>50000000</v>
      </c>
      <c r="G24" s="233">
        <v>100</v>
      </c>
      <c r="H24" s="233">
        <v>0</v>
      </c>
      <c r="I24" s="233">
        <v>0</v>
      </c>
      <c r="J24" s="233">
        <v>0</v>
      </c>
      <c r="K24" s="232">
        <v>0</v>
      </c>
      <c r="L24" s="233">
        <v>0</v>
      </c>
      <c r="M24" s="233">
        <v>0</v>
      </c>
      <c r="N24" s="234">
        <v>0</v>
      </c>
    </row>
    <row r="25" spans="1:14">
      <c r="A25" s="209"/>
      <c r="B25" s="235"/>
      <c r="C25" s="236" t="s">
        <v>199</v>
      </c>
      <c r="D25" s="237">
        <v>0</v>
      </c>
      <c r="E25" s="238">
        <v>0</v>
      </c>
      <c r="F25" s="238">
        <v>50000000</v>
      </c>
      <c r="G25" s="238">
        <v>100</v>
      </c>
      <c r="H25" s="238">
        <v>0</v>
      </c>
      <c r="I25" s="238">
        <v>0</v>
      </c>
      <c r="J25" s="238">
        <v>0</v>
      </c>
      <c r="K25" s="237">
        <v>0</v>
      </c>
      <c r="L25" s="238">
        <v>0</v>
      </c>
      <c r="M25" s="238">
        <v>0</v>
      </c>
      <c r="N25" s="239">
        <v>0</v>
      </c>
    </row>
    <row r="26" spans="1:14">
      <c r="A26" s="209"/>
      <c r="B26" s="230" t="s">
        <v>87</v>
      </c>
      <c r="C26" s="231" t="s">
        <v>214</v>
      </c>
      <c r="D26" s="232">
        <v>0</v>
      </c>
      <c r="E26" s="233">
        <v>0</v>
      </c>
      <c r="F26" s="233">
        <v>0</v>
      </c>
      <c r="G26" s="233">
        <v>0</v>
      </c>
      <c r="H26" s="233">
        <v>0</v>
      </c>
      <c r="I26" s="233">
        <v>0</v>
      </c>
      <c r="J26" s="233">
        <v>0</v>
      </c>
      <c r="K26" s="232">
        <v>0</v>
      </c>
      <c r="L26" s="233">
        <v>0</v>
      </c>
      <c r="M26" s="233">
        <v>0</v>
      </c>
      <c r="N26" s="234">
        <v>0</v>
      </c>
    </row>
    <row r="27" spans="1:14">
      <c r="A27" s="209"/>
      <c r="B27" s="230" t="s">
        <v>86</v>
      </c>
      <c r="C27" s="231" t="s">
        <v>213</v>
      </c>
      <c r="D27" s="232">
        <v>0</v>
      </c>
      <c r="E27" s="233">
        <v>0</v>
      </c>
      <c r="F27" s="233">
        <v>20000000</v>
      </c>
      <c r="G27" s="233">
        <v>100</v>
      </c>
      <c r="H27" s="233">
        <v>0</v>
      </c>
      <c r="I27" s="233">
        <v>0</v>
      </c>
      <c r="J27" s="233">
        <v>0</v>
      </c>
      <c r="K27" s="232">
        <v>0</v>
      </c>
      <c r="L27" s="233">
        <v>0</v>
      </c>
      <c r="M27" s="233">
        <v>0</v>
      </c>
      <c r="N27" s="234">
        <v>0</v>
      </c>
    </row>
    <row r="28" spans="1:14">
      <c r="A28" s="209"/>
      <c r="B28" s="235"/>
      <c r="C28" s="236" t="s">
        <v>198</v>
      </c>
      <c r="D28" s="237">
        <v>0</v>
      </c>
      <c r="E28" s="238">
        <v>0</v>
      </c>
      <c r="F28" s="238">
        <v>20000000</v>
      </c>
      <c r="G28" s="238">
        <v>100</v>
      </c>
      <c r="H28" s="238">
        <v>0</v>
      </c>
      <c r="I28" s="238">
        <v>0</v>
      </c>
      <c r="J28" s="238">
        <v>0</v>
      </c>
      <c r="K28" s="237">
        <v>0</v>
      </c>
      <c r="L28" s="238">
        <v>0</v>
      </c>
      <c r="M28" s="238">
        <v>0</v>
      </c>
      <c r="N28" s="239">
        <v>0</v>
      </c>
    </row>
    <row r="29" spans="1:14">
      <c r="A29" s="209"/>
      <c r="B29" s="240"/>
      <c r="C29" s="241" t="s">
        <v>212</v>
      </c>
      <c r="D29" s="242">
        <v>0</v>
      </c>
      <c r="E29" s="243">
        <v>0</v>
      </c>
      <c r="F29" s="243">
        <v>70000000</v>
      </c>
      <c r="G29" s="243">
        <v>100</v>
      </c>
      <c r="H29" s="243">
        <v>0</v>
      </c>
      <c r="I29" s="243">
        <v>0</v>
      </c>
      <c r="J29" s="243">
        <v>0</v>
      </c>
      <c r="K29" s="242">
        <v>0</v>
      </c>
      <c r="L29" s="243">
        <v>0</v>
      </c>
      <c r="M29" s="243">
        <v>0</v>
      </c>
      <c r="N29" s="244">
        <v>0</v>
      </c>
    </row>
    <row r="30" spans="1:14">
      <c r="A30" s="209"/>
      <c r="B30" s="240"/>
      <c r="C30" s="241" t="s">
        <v>211</v>
      </c>
      <c r="D30" s="242">
        <v>0</v>
      </c>
      <c r="E30" s="243">
        <v>0</v>
      </c>
      <c r="F30" s="243">
        <v>70000000</v>
      </c>
      <c r="G30" s="243">
        <v>100</v>
      </c>
      <c r="H30" s="243">
        <v>0</v>
      </c>
      <c r="I30" s="243">
        <v>0</v>
      </c>
      <c r="J30" s="243">
        <v>0</v>
      </c>
      <c r="K30" s="242">
        <v>0</v>
      </c>
      <c r="L30" s="243">
        <v>0</v>
      </c>
      <c r="M30" s="243">
        <v>0</v>
      </c>
      <c r="N30" s="244">
        <v>0</v>
      </c>
    </row>
    <row r="31" spans="1:14">
      <c r="A31" s="209"/>
      <c r="B31" s="235"/>
      <c r="C31" s="236" t="s">
        <v>210</v>
      </c>
      <c r="D31" s="237">
        <v>0</v>
      </c>
      <c r="E31" s="238"/>
      <c r="F31" s="238"/>
      <c r="G31" s="238"/>
      <c r="H31" s="238"/>
      <c r="I31" s="238"/>
      <c r="J31" s="238"/>
      <c r="K31" s="237">
        <v>0</v>
      </c>
      <c r="L31" s="238"/>
      <c r="M31" s="238"/>
      <c r="N31" s="239"/>
    </row>
    <row r="32" spans="1:14">
      <c r="A32" s="209"/>
      <c r="B32" s="235"/>
      <c r="C32" s="236" t="s">
        <v>209</v>
      </c>
      <c r="D32" s="237">
        <v>0</v>
      </c>
      <c r="E32" s="238"/>
      <c r="F32" s="238"/>
      <c r="G32" s="238"/>
      <c r="H32" s="238"/>
      <c r="I32" s="238"/>
      <c r="J32" s="238"/>
      <c r="K32" s="237">
        <v>0</v>
      </c>
      <c r="L32" s="238"/>
      <c r="M32" s="238"/>
      <c r="N32" s="239"/>
    </row>
    <row r="33" spans="1:14" ht="15.75" thickBot="1">
      <c r="A33" s="209"/>
      <c r="B33" s="240"/>
      <c r="C33" s="241" t="s">
        <v>195</v>
      </c>
      <c r="D33" s="242">
        <v>0</v>
      </c>
      <c r="E33" s="242">
        <v>0</v>
      </c>
      <c r="F33" s="242">
        <f>F30</f>
        <v>70000000</v>
      </c>
      <c r="G33" s="242">
        <v>100</v>
      </c>
      <c r="H33" s="242">
        <v>0</v>
      </c>
      <c r="I33" s="242">
        <v>0</v>
      </c>
      <c r="J33" s="242">
        <v>0</v>
      </c>
      <c r="K33" s="242">
        <v>0</v>
      </c>
      <c r="L33" s="242">
        <v>0</v>
      </c>
      <c r="M33" s="242">
        <v>0</v>
      </c>
      <c r="N33" s="245">
        <v>0</v>
      </c>
    </row>
    <row r="34" spans="1:14" ht="15.75" thickTop="1">
      <c r="A34" s="209"/>
      <c r="B34" s="618" t="s">
        <v>208</v>
      </c>
      <c r="C34" s="618"/>
      <c r="D34" s="246"/>
      <c r="E34" s="247"/>
      <c r="F34" s="246"/>
      <c r="G34" s="247"/>
      <c r="H34" s="246"/>
      <c r="I34" s="247"/>
      <c r="J34" s="248"/>
      <c r="K34" s="246"/>
      <c r="L34" s="247"/>
      <c r="M34" s="246"/>
      <c r="N34" s="249"/>
    </row>
    <row r="35" spans="1:14">
      <c r="A35" s="209"/>
      <c r="B35" s="250" t="s">
        <v>207</v>
      </c>
      <c r="C35" s="228" t="s">
        <v>206</v>
      </c>
      <c r="D35" s="223"/>
      <c r="E35" s="224"/>
      <c r="F35" s="223"/>
      <c r="G35" s="224"/>
      <c r="H35" s="223"/>
      <c r="I35" s="224"/>
      <c r="J35" s="229"/>
      <c r="K35" s="223"/>
      <c r="L35" s="224"/>
      <c r="M35" s="223"/>
      <c r="N35" s="226"/>
    </row>
    <row r="36" spans="1:14">
      <c r="A36" s="209"/>
      <c r="B36" s="230" t="s">
        <v>197</v>
      </c>
      <c r="C36" s="251" t="s">
        <v>196</v>
      </c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3"/>
    </row>
    <row r="37" spans="1:14">
      <c r="A37" s="209"/>
      <c r="B37" s="230"/>
      <c r="C37" s="254" t="s">
        <v>203</v>
      </c>
      <c r="D37" s="242">
        <v>0</v>
      </c>
      <c r="E37" s="243">
        <v>0</v>
      </c>
      <c r="F37" s="243">
        <v>70000000</v>
      </c>
      <c r="G37" s="243">
        <v>100</v>
      </c>
      <c r="H37" s="243">
        <v>0</v>
      </c>
      <c r="I37" s="243">
        <v>0</v>
      </c>
      <c r="J37" s="243">
        <v>0</v>
      </c>
      <c r="K37" s="243">
        <v>0</v>
      </c>
      <c r="L37" s="243">
        <v>0</v>
      </c>
      <c r="M37" s="243">
        <v>0</v>
      </c>
      <c r="N37" s="243">
        <v>0</v>
      </c>
    </row>
    <row r="38" spans="1:14">
      <c r="A38" s="209"/>
      <c r="B38" s="230" t="s">
        <v>197</v>
      </c>
      <c r="C38" s="251" t="s">
        <v>196</v>
      </c>
      <c r="D38" s="232"/>
      <c r="E38" s="233"/>
      <c r="F38" s="233"/>
      <c r="G38" s="233"/>
      <c r="H38" s="233"/>
      <c r="I38" s="233"/>
      <c r="J38" s="233"/>
      <c r="K38" s="232"/>
      <c r="L38" s="233"/>
      <c r="M38" s="233"/>
      <c r="N38" s="234"/>
    </row>
    <row r="39" spans="1:14">
      <c r="A39" s="209"/>
      <c r="B39" s="230" t="s">
        <v>1093</v>
      </c>
      <c r="C39" s="251" t="s">
        <v>1094</v>
      </c>
      <c r="D39" s="232">
        <v>0</v>
      </c>
      <c r="E39" s="233">
        <v>0</v>
      </c>
      <c r="F39" s="233">
        <v>0</v>
      </c>
      <c r="G39" s="233"/>
      <c r="H39" s="233"/>
      <c r="I39" s="233"/>
      <c r="J39" s="233"/>
      <c r="K39" s="232"/>
      <c r="L39" s="233"/>
      <c r="M39" s="233"/>
      <c r="N39" s="234">
        <v>0</v>
      </c>
    </row>
    <row r="40" spans="1:14">
      <c r="A40" s="209"/>
      <c r="B40" s="230" t="s">
        <v>1095</v>
      </c>
      <c r="C40" s="251" t="s">
        <v>1096</v>
      </c>
      <c r="D40" s="232">
        <v>0</v>
      </c>
      <c r="E40" s="233">
        <v>0</v>
      </c>
      <c r="F40" s="233">
        <v>15000000</v>
      </c>
      <c r="G40" s="255">
        <f>F40/F47</f>
        <v>0.3</v>
      </c>
      <c r="H40" s="233">
        <v>0</v>
      </c>
      <c r="I40" s="233">
        <v>0</v>
      </c>
      <c r="J40" s="233">
        <v>0</v>
      </c>
      <c r="K40" s="233">
        <v>0</v>
      </c>
      <c r="L40" s="233">
        <v>0</v>
      </c>
      <c r="M40" s="233">
        <v>0</v>
      </c>
      <c r="N40" s="233">
        <v>0</v>
      </c>
    </row>
    <row r="41" spans="1:14">
      <c r="A41" s="209"/>
      <c r="B41" s="230" t="s">
        <v>1097</v>
      </c>
      <c r="C41" s="251" t="s">
        <v>1098</v>
      </c>
      <c r="D41" s="232">
        <v>0</v>
      </c>
      <c r="E41" s="233">
        <v>0</v>
      </c>
      <c r="F41" s="233">
        <v>5000000</v>
      </c>
      <c r="G41" s="255">
        <f>F41/F47</f>
        <v>0.1</v>
      </c>
      <c r="H41" s="233">
        <v>0</v>
      </c>
      <c r="I41" s="233">
        <v>0</v>
      </c>
      <c r="J41" s="233">
        <v>0</v>
      </c>
      <c r="K41" s="233">
        <v>0</v>
      </c>
      <c r="L41" s="233">
        <v>0</v>
      </c>
      <c r="M41" s="233">
        <v>0</v>
      </c>
      <c r="N41" s="233">
        <v>0</v>
      </c>
    </row>
    <row r="42" spans="1:14">
      <c r="A42" s="209"/>
      <c r="B42" s="230" t="s">
        <v>1099</v>
      </c>
      <c r="C42" s="251" t="s">
        <v>1100</v>
      </c>
      <c r="D42" s="232">
        <v>0</v>
      </c>
      <c r="E42" s="233">
        <v>0</v>
      </c>
      <c r="F42" s="233">
        <v>2000000</v>
      </c>
      <c r="G42" s="255">
        <f>F42/F47</f>
        <v>0.04</v>
      </c>
      <c r="H42" s="233">
        <v>0</v>
      </c>
      <c r="I42" s="233">
        <v>0</v>
      </c>
      <c r="J42" s="233">
        <v>0</v>
      </c>
      <c r="K42" s="233">
        <v>0</v>
      </c>
      <c r="L42" s="233">
        <v>0</v>
      </c>
      <c r="M42" s="233">
        <v>0</v>
      </c>
      <c r="N42" s="233">
        <v>0</v>
      </c>
    </row>
    <row r="43" spans="1:14">
      <c r="A43" s="209"/>
      <c r="B43" s="230" t="s">
        <v>1101</v>
      </c>
      <c r="C43" s="251" t="s">
        <v>1102</v>
      </c>
      <c r="D43" s="232">
        <v>0</v>
      </c>
      <c r="E43" s="233">
        <v>0</v>
      </c>
      <c r="F43" s="233">
        <v>0</v>
      </c>
      <c r="G43" s="255">
        <f t="shared" ref="G43" si="0">F43/F50</f>
        <v>0</v>
      </c>
      <c r="H43" s="233">
        <v>0</v>
      </c>
      <c r="I43" s="233">
        <v>0</v>
      </c>
      <c r="J43" s="233">
        <v>0</v>
      </c>
      <c r="K43" s="233">
        <v>0</v>
      </c>
      <c r="L43" s="233">
        <v>0</v>
      </c>
      <c r="M43" s="233">
        <v>0</v>
      </c>
      <c r="N43" s="233">
        <v>0</v>
      </c>
    </row>
    <row r="44" spans="1:14">
      <c r="A44" s="209"/>
      <c r="B44" s="230" t="s">
        <v>1103</v>
      </c>
      <c r="C44" s="251" t="s">
        <v>1104</v>
      </c>
      <c r="D44" s="232">
        <v>0</v>
      </c>
      <c r="E44" s="233">
        <v>0</v>
      </c>
      <c r="F44" s="233">
        <v>22000000</v>
      </c>
      <c r="G44" s="255">
        <f>F44/F47</f>
        <v>0.44</v>
      </c>
      <c r="H44" s="233">
        <v>0</v>
      </c>
      <c r="I44" s="233">
        <v>0</v>
      </c>
      <c r="J44" s="233">
        <v>0</v>
      </c>
      <c r="K44" s="233">
        <v>0</v>
      </c>
      <c r="L44" s="233">
        <v>0</v>
      </c>
      <c r="M44" s="233">
        <v>0</v>
      </c>
      <c r="N44" s="233">
        <v>0</v>
      </c>
    </row>
    <row r="45" spans="1:14">
      <c r="A45" s="209"/>
      <c r="B45" s="230" t="s">
        <v>1105</v>
      </c>
      <c r="C45" s="251" t="s">
        <v>1106</v>
      </c>
      <c r="D45" s="232">
        <v>0</v>
      </c>
      <c r="E45" s="233">
        <v>0</v>
      </c>
      <c r="F45" s="233">
        <v>0</v>
      </c>
      <c r="G45" s="255">
        <v>0</v>
      </c>
      <c r="H45" s="233">
        <v>0</v>
      </c>
      <c r="I45" s="233">
        <v>0</v>
      </c>
      <c r="J45" s="233">
        <v>0</v>
      </c>
      <c r="K45" s="233">
        <v>0</v>
      </c>
      <c r="L45" s="233">
        <v>0</v>
      </c>
      <c r="M45" s="233">
        <v>0</v>
      </c>
      <c r="N45" s="233">
        <v>0</v>
      </c>
    </row>
    <row r="46" spans="1:14">
      <c r="A46" s="209"/>
      <c r="B46" s="230" t="s">
        <v>1107</v>
      </c>
      <c r="C46" s="251" t="s">
        <v>1108</v>
      </c>
      <c r="D46" s="232">
        <v>0</v>
      </c>
      <c r="E46" s="233">
        <v>0</v>
      </c>
      <c r="F46" s="233">
        <v>6000000</v>
      </c>
      <c r="G46" s="255">
        <f>F46/F47</f>
        <v>0.12</v>
      </c>
      <c r="H46" s="233">
        <v>0</v>
      </c>
      <c r="I46" s="233">
        <v>0</v>
      </c>
      <c r="J46" s="233">
        <v>0</v>
      </c>
      <c r="K46" s="233">
        <v>0</v>
      </c>
      <c r="L46" s="233">
        <v>0</v>
      </c>
      <c r="M46" s="233">
        <v>0</v>
      </c>
      <c r="N46" s="233">
        <v>0</v>
      </c>
    </row>
    <row r="47" spans="1:14">
      <c r="A47" s="209"/>
      <c r="B47" s="230"/>
      <c r="C47" s="256" t="s">
        <v>199</v>
      </c>
      <c r="D47" s="237">
        <v>0</v>
      </c>
      <c r="E47" s="238">
        <v>0</v>
      </c>
      <c r="F47" s="238">
        <v>50000000</v>
      </c>
      <c r="G47" s="257">
        <v>0</v>
      </c>
      <c r="H47" s="238">
        <v>0</v>
      </c>
      <c r="I47" s="238">
        <v>0</v>
      </c>
      <c r="J47" s="238">
        <v>0</v>
      </c>
      <c r="K47" s="238">
        <v>0</v>
      </c>
      <c r="L47" s="238">
        <v>0</v>
      </c>
      <c r="M47" s="238">
        <v>0</v>
      </c>
      <c r="N47" s="238">
        <v>0</v>
      </c>
    </row>
    <row r="48" spans="1:14">
      <c r="A48" s="209"/>
      <c r="B48" s="230" t="s">
        <v>197</v>
      </c>
      <c r="C48" s="251" t="s">
        <v>196</v>
      </c>
      <c r="D48" s="232"/>
      <c r="E48" s="233"/>
      <c r="F48" s="233"/>
      <c r="G48" s="233"/>
      <c r="H48" s="233"/>
      <c r="I48" s="233"/>
      <c r="J48" s="233"/>
      <c r="K48" s="232"/>
      <c r="L48" s="233"/>
      <c r="M48" s="233"/>
      <c r="N48" s="234"/>
    </row>
    <row r="49" spans="1:14">
      <c r="A49" s="209"/>
      <c r="B49" s="230" t="s">
        <v>1093</v>
      </c>
      <c r="C49" s="251" t="s">
        <v>1094</v>
      </c>
      <c r="D49" s="232">
        <v>0</v>
      </c>
      <c r="E49" s="233">
        <v>0</v>
      </c>
      <c r="F49" s="233">
        <v>0</v>
      </c>
      <c r="G49" s="233"/>
      <c r="H49" s="233">
        <v>0</v>
      </c>
      <c r="I49" s="233">
        <v>0</v>
      </c>
      <c r="J49" s="233">
        <v>0</v>
      </c>
      <c r="K49" s="233">
        <v>0</v>
      </c>
      <c r="L49" s="233">
        <v>0</v>
      </c>
      <c r="M49" s="233">
        <v>0</v>
      </c>
      <c r="N49" s="233">
        <v>0</v>
      </c>
    </row>
    <row r="50" spans="1:14">
      <c r="A50" s="209"/>
      <c r="B50" s="230" t="s">
        <v>1095</v>
      </c>
      <c r="C50" s="251" t="s">
        <v>1096</v>
      </c>
      <c r="D50" s="232">
        <v>0</v>
      </c>
      <c r="E50" s="233">
        <v>0</v>
      </c>
      <c r="F50" s="233">
        <v>20000000</v>
      </c>
      <c r="G50" s="233">
        <v>100</v>
      </c>
      <c r="H50" s="233">
        <v>0</v>
      </c>
      <c r="I50" s="233">
        <v>0</v>
      </c>
      <c r="J50" s="233">
        <v>0</v>
      </c>
      <c r="K50" s="233">
        <v>0</v>
      </c>
      <c r="L50" s="233">
        <v>0</v>
      </c>
      <c r="M50" s="233">
        <v>0</v>
      </c>
      <c r="N50" s="233">
        <v>0</v>
      </c>
    </row>
    <row r="51" spans="1:14">
      <c r="A51" s="209"/>
      <c r="B51" s="230"/>
      <c r="C51" s="256" t="s">
        <v>198</v>
      </c>
      <c r="D51" s="237">
        <v>0</v>
      </c>
      <c r="E51" s="238">
        <v>0</v>
      </c>
      <c r="F51" s="238">
        <v>20000000</v>
      </c>
      <c r="G51" s="238">
        <v>100</v>
      </c>
      <c r="H51" s="238">
        <v>0</v>
      </c>
      <c r="I51" s="238">
        <v>0</v>
      </c>
      <c r="J51" s="238">
        <v>0</v>
      </c>
      <c r="K51" s="238">
        <v>0</v>
      </c>
      <c r="L51" s="238">
        <v>0</v>
      </c>
      <c r="M51" s="238">
        <v>0</v>
      </c>
      <c r="N51" s="238">
        <v>0</v>
      </c>
    </row>
    <row r="52" spans="1:14">
      <c r="A52" s="209"/>
      <c r="B52" s="230" t="s">
        <v>197</v>
      </c>
      <c r="C52" s="251" t="s">
        <v>196</v>
      </c>
      <c r="D52" s="232"/>
      <c r="E52" s="233"/>
      <c r="F52" s="233"/>
      <c r="G52" s="233"/>
      <c r="H52" s="233"/>
      <c r="I52" s="233"/>
      <c r="J52" s="233"/>
      <c r="K52" s="232"/>
      <c r="L52" s="233"/>
      <c r="M52" s="233"/>
      <c r="N52" s="234"/>
    </row>
    <row r="53" spans="1:14">
      <c r="A53" s="209"/>
      <c r="B53" s="230" t="s">
        <v>197</v>
      </c>
      <c r="C53" s="251" t="s">
        <v>196</v>
      </c>
      <c r="D53" s="232"/>
      <c r="E53" s="233"/>
      <c r="F53" s="233"/>
      <c r="G53" s="233"/>
      <c r="H53" s="233"/>
      <c r="I53" s="233"/>
      <c r="J53" s="233"/>
      <c r="K53" s="232"/>
      <c r="L53" s="233"/>
      <c r="M53" s="233"/>
      <c r="N53" s="234"/>
    </row>
    <row r="54" spans="1:14" ht="15.75" thickBot="1">
      <c r="A54" s="209"/>
      <c r="B54" s="230"/>
      <c r="C54" s="258" t="s">
        <v>195</v>
      </c>
      <c r="D54" s="259">
        <v>0</v>
      </c>
      <c r="E54" s="260"/>
      <c r="F54" s="260">
        <v>70000000</v>
      </c>
      <c r="G54" s="260">
        <v>100</v>
      </c>
      <c r="H54" s="260">
        <v>0</v>
      </c>
      <c r="I54" s="260">
        <v>0</v>
      </c>
      <c r="J54" s="260">
        <v>0</v>
      </c>
      <c r="K54" s="260">
        <v>0</v>
      </c>
      <c r="L54" s="260">
        <v>0</v>
      </c>
      <c r="M54" s="260">
        <v>0</v>
      </c>
      <c r="N54" s="260">
        <v>0</v>
      </c>
    </row>
    <row r="55" spans="1:14" ht="15.75" thickTop="1">
      <c r="A55" s="209"/>
      <c r="B55" s="619"/>
      <c r="C55" s="619"/>
      <c r="D55" s="619"/>
      <c r="E55" s="619"/>
      <c r="F55" s="619"/>
      <c r="G55" s="619"/>
      <c r="H55" s="619"/>
      <c r="I55" s="619"/>
      <c r="J55" s="619"/>
      <c r="K55" s="619"/>
      <c r="L55" s="619"/>
      <c r="M55" s="619"/>
      <c r="N55" s="619"/>
    </row>
    <row r="56" spans="1:14">
      <c r="A56" s="209"/>
      <c r="B56" s="210"/>
      <c r="C56" s="209"/>
      <c r="D56" s="209"/>
      <c r="E56" s="209"/>
      <c r="F56" s="209"/>
      <c r="G56" s="209"/>
      <c r="H56" s="209"/>
      <c r="I56" s="209"/>
      <c r="J56" s="209"/>
      <c r="K56" s="209"/>
      <c r="L56" s="209"/>
      <c r="M56" s="209"/>
      <c r="N56" s="209"/>
    </row>
    <row r="57" spans="1:14" ht="34.5" customHeight="1">
      <c r="A57" s="209"/>
      <c r="B57" s="261"/>
      <c r="C57" s="620" t="s">
        <v>61</v>
      </c>
      <c r="D57" s="262" t="s">
        <v>62</v>
      </c>
      <c r="E57" s="623" t="s">
        <v>1092</v>
      </c>
      <c r="F57" s="623"/>
      <c r="G57" s="624" t="s">
        <v>63</v>
      </c>
      <c r="H57" s="624"/>
      <c r="I57" s="263" t="s">
        <v>62</v>
      </c>
      <c r="J57" s="625" t="s">
        <v>288</v>
      </c>
      <c r="K57" s="625"/>
      <c r="L57" s="625"/>
      <c r="M57" s="625"/>
      <c r="N57" s="209"/>
    </row>
    <row r="58" spans="1:14" ht="31.5" customHeight="1">
      <c r="A58" s="209"/>
      <c r="B58" s="261"/>
      <c r="C58" s="621"/>
      <c r="D58" s="262" t="s">
        <v>64</v>
      </c>
      <c r="E58" s="626"/>
      <c r="F58" s="626"/>
      <c r="G58" s="624"/>
      <c r="H58" s="624"/>
      <c r="I58" s="263" t="s">
        <v>64</v>
      </c>
      <c r="J58" s="627"/>
      <c r="K58" s="627"/>
      <c r="L58" s="627"/>
      <c r="M58" s="627"/>
      <c r="N58" s="209"/>
    </row>
    <row r="59" spans="1:14">
      <c r="A59" s="209"/>
      <c r="B59" s="261"/>
      <c r="C59" s="622"/>
      <c r="D59" s="262" t="s">
        <v>65</v>
      </c>
      <c r="E59" s="626"/>
      <c r="F59" s="626"/>
      <c r="G59" s="624"/>
      <c r="H59" s="624"/>
      <c r="I59" s="263" t="s">
        <v>65</v>
      </c>
      <c r="J59" s="615"/>
      <c r="K59" s="615"/>
      <c r="L59" s="615"/>
      <c r="M59" s="615"/>
      <c r="N59" s="209"/>
    </row>
    <row r="60" spans="1:14">
      <c r="J60" s="616"/>
      <c r="K60" s="616"/>
      <c r="L60" s="616"/>
      <c r="M60" s="616"/>
    </row>
  </sheetData>
  <mergeCells count="30"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J59:M59"/>
    <mergeCell ref="J60:M60"/>
    <mergeCell ref="B13:C13"/>
    <mergeCell ref="B34:C34"/>
    <mergeCell ref="B55:N55"/>
    <mergeCell ref="C57:C59"/>
    <mergeCell ref="E57:F57"/>
    <mergeCell ref="G57:H59"/>
    <mergeCell ref="J57:M57"/>
    <mergeCell ref="E58:F58"/>
    <mergeCell ref="J58:M58"/>
    <mergeCell ref="E59:F59"/>
  </mergeCells>
  <pageMargins left="0.7" right="0.7" top="0.75" bottom="0.75" header="0.3" footer="0.3"/>
  <pageSetup scale="5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  <pageSetUpPr fitToPage="1"/>
  </sheetPr>
  <dimension ref="A1:P74"/>
  <sheetViews>
    <sheetView topLeftCell="C19" zoomScale="115" zoomScaleNormal="115" workbookViewId="0">
      <selection activeCell="L63" sqref="L63"/>
    </sheetView>
  </sheetViews>
  <sheetFormatPr defaultRowHeight="15"/>
  <cols>
    <col min="1" max="1" width="3.28515625" style="211" customWidth="1"/>
    <col min="2" max="2" width="30.28515625" style="211" customWidth="1"/>
    <col min="3" max="3" width="51.7109375" style="211" customWidth="1"/>
    <col min="4" max="4" width="16.28515625" style="211" customWidth="1"/>
    <col min="5" max="5" width="11.140625" style="211" customWidth="1"/>
    <col min="6" max="6" width="16.28515625" style="211" customWidth="1"/>
    <col min="7" max="7" width="11.140625" style="211" customWidth="1"/>
    <col min="8" max="8" width="16.28515625" style="211" customWidth="1"/>
    <col min="9" max="9" width="11.140625" style="211" customWidth="1"/>
    <col min="10" max="10" width="15.85546875" style="211" customWidth="1"/>
    <col min="11" max="11" width="16.28515625" style="211" customWidth="1"/>
    <col min="12" max="12" width="11.140625" style="211" customWidth="1"/>
    <col min="13" max="13" width="15" style="211" customWidth="1"/>
    <col min="14" max="14" width="11.7109375" style="211" customWidth="1"/>
    <col min="15" max="15" width="9.140625" style="211"/>
    <col min="16" max="16" width="12.5703125" style="211" bestFit="1" customWidth="1"/>
    <col min="17" max="16384" width="9.140625" style="211"/>
  </cols>
  <sheetData>
    <row r="1" spans="1:14">
      <c r="A1" s="209"/>
      <c r="B1" s="210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>
      <c r="A2" s="209"/>
      <c r="B2" s="636" t="s">
        <v>237</v>
      </c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</row>
    <row r="3" spans="1:14">
      <c r="A3" s="209"/>
      <c r="B3" s="637" t="s">
        <v>287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</row>
    <row r="4" spans="1:14">
      <c r="A4" s="209"/>
      <c r="B4" s="638" t="s">
        <v>1</v>
      </c>
      <c r="C4" s="638"/>
      <c r="D4" s="638"/>
      <c r="E4" s="638"/>
      <c r="F4" s="638"/>
      <c r="G4" s="638"/>
      <c r="H4" s="638"/>
      <c r="I4" s="638"/>
      <c r="J4" s="638"/>
      <c r="K4" s="638"/>
      <c r="L4" s="638"/>
      <c r="M4" s="638"/>
      <c r="N4" s="638"/>
    </row>
    <row r="5" spans="1:14" ht="15.75" thickBot="1">
      <c r="A5" s="63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</row>
    <row r="6" spans="1:14" ht="16.5" thickTop="1" thickBot="1">
      <c r="A6" s="639"/>
      <c r="B6" s="640" t="s">
        <v>2</v>
      </c>
      <c r="C6" s="641" t="s">
        <v>3</v>
      </c>
      <c r="D6" s="641"/>
      <c r="E6" s="641"/>
      <c r="F6" s="642" t="s">
        <v>4</v>
      </c>
      <c r="G6" s="642"/>
      <c r="H6" s="643" t="s">
        <v>5</v>
      </c>
      <c r="I6" s="643"/>
      <c r="J6" s="643"/>
      <c r="K6" s="643"/>
      <c r="L6" s="643"/>
      <c r="M6" s="643"/>
      <c r="N6" s="643"/>
    </row>
    <row r="7" spans="1:14" ht="15.75" thickTop="1">
      <c r="A7" s="209"/>
      <c r="B7" s="640"/>
      <c r="C7" s="641"/>
      <c r="D7" s="641"/>
      <c r="E7" s="641"/>
      <c r="F7" s="642"/>
      <c r="G7" s="642"/>
      <c r="H7" s="643"/>
      <c r="I7" s="643"/>
      <c r="J7" s="643"/>
      <c r="K7" s="643"/>
      <c r="L7" s="643"/>
      <c r="M7" s="643"/>
      <c r="N7" s="643"/>
    </row>
    <row r="8" spans="1:14">
      <c r="A8" s="209"/>
      <c r="B8" s="212" t="s">
        <v>6</v>
      </c>
      <c r="C8" s="628" t="s">
        <v>257</v>
      </c>
      <c r="D8" s="628"/>
      <c r="E8" s="628"/>
      <c r="F8" s="629" t="s">
        <v>8</v>
      </c>
      <c r="G8" s="629"/>
      <c r="H8" s="630" t="s">
        <v>258</v>
      </c>
      <c r="I8" s="630"/>
      <c r="J8" s="630"/>
      <c r="K8" s="630"/>
      <c r="L8" s="630"/>
      <c r="M8" s="630"/>
      <c r="N8" s="630"/>
    </row>
    <row r="9" spans="1:14" ht="15.75" thickBot="1">
      <c r="A9" s="209"/>
      <c r="B9" s="631" t="s">
        <v>236</v>
      </c>
      <c r="C9" s="631"/>
      <c r="D9" s="632" t="s">
        <v>235</v>
      </c>
      <c r="E9" s="632"/>
      <c r="F9" s="632"/>
      <c r="G9" s="632"/>
      <c r="H9" s="632"/>
      <c r="I9" s="632"/>
      <c r="J9" s="632"/>
      <c r="K9" s="632"/>
      <c r="L9" s="632"/>
      <c r="M9" s="632"/>
      <c r="N9" s="632"/>
    </row>
    <row r="10" spans="1:14" ht="16.5" thickTop="1" thickBot="1">
      <c r="A10" s="209"/>
      <c r="B10" s="631"/>
      <c r="C10" s="631"/>
      <c r="D10" s="213" t="s">
        <v>13</v>
      </c>
      <c r="E10" s="214">
        <v>2024</v>
      </c>
      <c r="F10" s="633" t="s">
        <v>190</v>
      </c>
      <c r="G10" s="633"/>
      <c r="H10" s="633" t="s">
        <v>190</v>
      </c>
      <c r="I10" s="633"/>
      <c r="J10" s="215" t="s">
        <v>190</v>
      </c>
      <c r="K10" s="633" t="s">
        <v>190</v>
      </c>
      <c r="L10" s="633"/>
      <c r="M10" s="634" t="s">
        <v>234</v>
      </c>
      <c r="N10" s="635" t="s">
        <v>233</v>
      </c>
    </row>
    <row r="11" spans="1:14" ht="37.5" thickTop="1" thickBot="1">
      <c r="A11" s="209"/>
      <c r="B11" s="631"/>
      <c r="C11" s="631"/>
      <c r="D11" s="216" t="s">
        <v>232</v>
      </c>
      <c r="E11" s="217" t="s">
        <v>227</v>
      </c>
      <c r="F11" s="218" t="s">
        <v>231</v>
      </c>
      <c r="G11" s="219" t="s">
        <v>227</v>
      </c>
      <c r="H11" s="218" t="s">
        <v>230</v>
      </c>
      <c r="I11" s="219" t="s">
        <v>227</v>
      </c>
      <c r="J11" s="220" t="s">
        <v>229</v>
      </c>
      <c r="K11" s="218" t="s">
        <v>228</v>
      </c>
      <c r="L11" s="219" t="s">
        <v>227</v>
      </c>
      <c r="M11" s="634"/>
      <c r="N11" s="635"/>
    </row>
    <row r="12" spans="1:14" ht="16.5" thickTop="1" thickBot="1">
      <c r="A12" s="209"/>
      <c r="B12" s="631"/>
      <c r="C12" s="631"/>
      <c r="D12" s="221" t="s">
        <v>31</v>
      </c>
      <c r="E12" s="221" t="s">
        <v>32</v>
      </c>
      <c r="F12" s="221" t="s">
        <v>33</v>
      </c>
      <c r="G12" s="221" t="s">
        <v>34</v>
      </c>
      <c r="H12" s="221" t="s">
        <v>35</v>
      </c>
      <c r="I12" s="221" t="s">
        <v>36</v>
      </c>
      <c r="J12" s="221" t="s">
        <v>226</v>
      </c>
      <c r="K12" s="221" t="s">
        <v>38</v>
      </c>
      <c r="L12" s="221" t="s">
        <v>39</v>
      </c>
      <c r="M12" s="221" t="s">
        <v>225</v>
      </c>
      <c r="N12" s="222" t="s">
        <v>224</v>
      </c>
    </row>
    <row r="13" spans="1:14" ht="15.75" thickTop="1">
      <c r="A13" s="209"/>
      <c r="B13" s="617" t="s">
        <v>223</v>
      </c>
      <c r="C13" s="617"/>
      <c r="D13" s="223"/>
      <c r="E13" s="224"/>
      <c r="F13" s="223"/>
      <c r="G13" s="224"/>
      <c r="H13" s="223"/>
      <c r="I13" s="224"/>
      <c r="J13" s="225"/>
      <c r="K13" s="223"/>
      <c r="L13" s="224"/>
      <c r="M13" s="223"/>
      <c r="N13" s="226"/>
    </row>
    <row r="14" spans="1:14">
      <c r="A14" s="209"/>
      <c r="B14" s="227" t="s">
        <v>93</v>
      </c>
      <c r="C14" s="228" t="s">
        <v>206</v>
      </c>
      <c r="D14" s="223"/>
      <c r="E14" s="224"/>
      <c r="F14" s="223"/>
      <c r="G14" s="224"/>
      <c r="H14" s="223"/>
      <c r="I14" s="224"/>
      <c r="J14" s="229"/>
      <c r="K14" s="223"/>
      <c r="L14" s="224"/>
      <c r="M14" s="223"/>
      <c r="N14" s="226"/>
    </row>
    <row r="15" spans="1:14">
      <c r="A15" s="209"/>
      <c r="B15" s="230" t="s">
        <v>85</v>
      </c>
      <c r="C15" s="231" t="s">
        <v>222</v>
      </c>
      <c r="D15" s="232">
        <v>181154699</v>
      </c>
      <c r="E15" s="344">
        <f>D15/$D$30</f>
        <v>0.421670254025728</v>
      </c>
      <c r="F15" s="233">
        <v>250990000</v>
      </c>
      <c r="G15" s="344">
        <f>F15/$F$30</f>
        <v>0.56199549937864557</v>
      </c>
      <c r="H15" s="233">
        <v>217767000</v>
      </c>
      <c r="I15" s="344">
        <f>H15/$H$30</f>
        <v>0.48812025420663213</v>
      </c>
      <c r="J15" s="233">
        <f>H15-F15</f>
        <v>-33223000</v>
      </c>
      <c r="K15" s="232">
        <v>215614197</v>
      </c>
      <c r="L15" s="344">
        <f>K15/$K$30</f>
        <v>0.49805652936212347</v>
      </c>
      <c r="M15" s="233">
        <f>H15-K15</f>
        <v>2152803</v>
      </c>
      <c r="N15" s="234">
        <f>K15/H15*100</f>
        <v>99.011419085536374</v>
      </c>
    </row>
    <row r="16" spans="1:14">
      <c r="A16" s="209"/>
      <c r="B16" s="230" t="s">
        <v>84</v>
      </c>
      <c r="C16" s="231" t="s">
        <v>221</v>
      </c>
      <c r="D16" s="232">
        <v>28952313</v>
      </c>
      <c r="E16" s="344">
        <f t="shared" ref="E16:E30" si="0">D16/$D$30</f>
        <v>6.739173338993755E-2</v>
      </c>
      <c r="F16" s="233">
        <v>40750000</v>
      </c>
      <c r="G16" s="344">
        <f t="shared" ref="G16:G30" si="1">F16/$F$30</f>
        <v>9.1243940394755987E-2</v>
      </c>
      <c r="H16" s="233">
        <v>35330000</v>
      </c>
      <c r="I16" s="344">
        <f t="shared" ref="I16:I30" si="2">H16/$H$30</f>
        <v>7.9191468776813351E-2</v>
      </c>
      <c r="J16" s="233">
        <f t="shared" ref="J16:J24" si="3">H16-F16</f>
        <v>-5420000</v>
      </c>
      <c r="K16" s="232">
        <v>34738707</v>
      </c>
      <c r="L16" s="344">
        <f t="shared" ref="L16:L30" si="4">K16/$K$30</f>
        <v>8.0244436979016301E-2</v>
      </c>
      <c r="M16" s="233">
        <f t="shared" ref="M16:M57" si="5">H16-K16</f>
        <v>591293</v>
      </c>
      <c r="N16" s="234">
        <f t="shared" ref="N16:N58" si="6">K16/H16*100</f>
        <v>98.326371355788282</v>
      </c>
    </row>
    <row r="17" spans="1:16">
      <c r="A17" s="209"/>
      <c r="B17" s="230" t="s">
        <v>83</v>
      </c>
      <c r="C17" s="231" t="s">
        <v>220</v>
      </c>
      <c r="D17" s="232">
        <v>39343010</v>
      </c>
      <c r="E17" s="344">
        <f t="shared" si="0"/>
        <v>9.1577955815745959E-2</v>
      </c>
      <c r="F17" s="233">
        <v>56761000</v>
      </c>
      <c r="G17" s="344">
        <f t="shared" si="1"/>
        <v>0.12709441228826368</v>
      </c>
      <c r="H17" s="233">
        <v>49911000</v>
      </c>
      <c r="I17" s="344">
        <f t="shared" si="2"/>
        <v>0.11187448055815259</v>
      </c>
      <c r="J17" s="233">
        <f t="shared" si="3"/>
        <v>-6850000</v>
      </c>
      <c r="K17" s="232">
        <v>46035413</v>
      </c>
      <c r="L17" s="344">
        <f t="shared" si="4"/>
        <v>0.10633918519999859</v>
      </c>
      <c r="M17" s="233">
        <f t="shared" si="5"/>
        <v>3875587</v>
      </c>
      <c r="N17" s="234">
        <f t="shared" si="6"/>
        <v>92.235004307667651</v>
      </c>
    </row>
    <row r="18" spans="1:16">
      <c r="A18" s="209"/>
      <c r="B18" s="230" t="s">
        <v>82</v>
      </c>
      <c r="C18" s="231" t="s">
        <v>219</v>
      </c>
      <c r="D18" s="232">
        <v>0</v>
      </c>
      <c r="E18" s="344">
        <f t="shared" si="0"/>
        <v>0</v>
      </c>
      <c r="F18" s="233">
        <v>0</v>
      </c>
      <c r="G18" s="344">
        <f t="shared" si="1"/>
        <v>0</v>
      </c>
      <c r="H18" s="233">
        <v>0</v>
      </c>
      <c r="I18" s="344">
        <f t="shared" si="2"/>
        <v>0</v>
      </c>
      <c r="J18" s="233">
        <f t="shared" si="3"/>
        <v>0</v>
      </c>
      <c r="K18" s="232">
        <v>0</v>
      </c>
      <c r="L18" s="344">
        <f t="shared" si="4"/>
        <v>0</v>
      </c>
      <c r="M18" s="233">
        <f t="shared" si="5"/>
        <v>0</v>
      </c>
      <c r="N18" s="234"/>
    </row>
    <row r="19" spans="1:16">
      <c r="A19" s="209"/>
      <c r="B19" s="230" t="s">
        <v>81</v>
      </c>
      <c r="C19" s="231" t="s">
        <v>218</v>
      </c>
      <c r="D19" s="232">
        <v>0</v>
      </c>
      <c r="E19" s="344">
        <f t="shared" si="0"/>
        <v>0</v>
      </c>
      <c r="F19" s="233">
        <v>0</v>
      </c>
      <c r="G19" s="344">
        <f t="shared" si="1"/>
        <v>0</v>
      </c>
      <c r="H19" s="233">
        <v>0</v>
      </c>
      <c r="I19" s="344">
        <f t="shared" si="2"/>
        <v>0</v>
      </c>
      <c r="J19" s="233">
        <f t="shared" si="3"/>
        <v>0</v>
      </c>
      <c r="K19" s="232">
        <v>0</v>
      </c>
      <c r="L19" s="344">
        <f t="shared" si="4"/>
        <v>0</v>
      </c>
      <c r="M19" s="233">
        <f t="shared" si="5"/>
        <v>0</v>
      </c>
      <c r="N19" s="234"/>
    </row>
    <row r="20" spans="1:16">
      <c r="A20" s="209"/>
      <c r="B20" s="230" t="s">
        <v>80</v>
      </c>
      <c r="C20" s="231" t="s">
        <v>217</v>
      </c>
      <c r="D20" s="232">
        <v>784898</v>
      </c>
      <c r="E20" s="344">
        <f t="shared" si="0"/>
        <v>1.8269917417062743E-3</v>
      </c>
      <c r="F20" s="233">
        <v>1000000</v>
      </c>
      <c r="G20" s="344">
        <f t="shared" si="1"/>
        <v>2.2391151017118033E-3</v>
      </c>
      <c r="H20" s="233">
        <v>2000000</v>
      </c>
      <c r="I20" s="344">
        <f t="shared" si="2"/>
        <v>4.482958889148788E-3</v>
      </c>
      <c r="J20" s="233">
        <f t="shared" si="3"/>
        <v>1000000</v>
      </c>
      <c r="K20" s="232">
        <v>1587906</v>
      </c>
      <c r="L20" s="344">
        <f t="shared" si="4"/>
        <v>3.6679725283270286E-3</v>
      </c>
      <c r="M20" s="233">
        <f t="shared" si="5"/>
        <v>412094</v>
      </c>
      <c r="N20" s="234">
        <f t="shared" si="6"/>
        <v>79.395300000000006</v>
      </c>
    </row>
    <row r="21" spans="1:16">
      <c r="A21" s="209"/>
      <c r="B21" s="230" t="s">
        <v>79</v>
      </c>
      <c r="C21" s="231" t="s">
        <v>216</v>
      </c>
      <c r="D21" s="232">
        <v>1809383</v>
      </c>
      <c r="E21" s="344">
        <f t="shared" si="0"/>
        <v>4.21166546300758E-3</v>
      </c>
      <c r="F21" s="233">
        <v>104000</v>
      </c>
      <c r="G21" s="344">
        <f t="shared" si="1"/>
        <v>2.3286797057802755E-4</v>
      </c>
      <c r="H21" s="233">
        <v>1719915</v>
      </c>
      <c r="I21" s="344">
        <f t="shared" si="2"/>
        <v>3.8551541189151693E-3</v>
      </c>
      <c r="J21" s="233">
        <f t="shared" si="3"/>
        <v>1615915</v>
      </c>
      <c r="K21" s="232">
        <v>1578612</v>
      </c>
      <c r="L21" s="344">
        <f t="shared" si="4"/>
        <v>3.6465039170375246E-3</v>
      </c>
      <c r="M21" s="233">
        <f t="shared" si="5"/>
        <v>141303</v>
      </c>
      <c r="N21" s="234">
        <f t="shared" si="6"/>
        <v>91.784303294058134</v>
      </c>
      <c r="P21" s="264"/>
    </row>
    <row r="22" spans="1:16">
      <c r="A22" s="209"/>
      <c r="B22" s="235"/>
      <c r="C22" s="236" t="s">
        <v>215</v>
      </c>
      <c r="D22" s="237">
        <v>252044303</v>
      </c>
      <c r="E22" s="506">
        <f t="shared" si="0"/>
        <v>0.58667860043612541</v>
      </c>
      <c r="F22" s="238">
        <f>SUM(F15:F21)</f>
        <v>349605000</v>
      </c>
      <c r="G22" s="506">
        <f t="shared" si="1"/>
        <v>0.78280583513395507</v>
      </c>
      <c r="H22" s="238">
        <f t="shared" ref="H22:K22" si="7">SUM(H15:H21)</f>
        <v>306727915</v>
      </c>
      <c r="I22" s="506">
        <f t="shared" si="2"/>
        <v>0.68752431654966195</v>
      </c>
      <c r="J22" s="238">
        <f t="shared" si="7"/>
        <v>-42877085</v>
      </c>
      <c r="K22" s="238">
        <f t="shared" si="7"/>
        <v>299554835</v>
      </c>
      <c r="L22" s="506">
        <f t="shared" si="4"/>
        <v>0.69195462798650298</v>
      </c>
      <c r="M22" s="238">
        <f t="shared" si="5"/>
        <v>7173080</v>
      </c>
      <c r="N22" s="265">
        <f>K22/H22*100</f>
        <v>97.661419241871101</v>
      </c>
    </row>
    <row r="23" spans="1:16">
      <c r="A23" s="209"/>
      <c r="B23" s="230" t="s">
        <v>87</v>
      </c>
      <c r="C23" s="231" t="s">
        <v>214</v>
      </c>
      <c r="D23" s="232">
        <v>84799329</v>
      </c>
      <c r="E23" s="344">
        <f t="shared" si="0"/>
        <v>0.19738574156799149</v>
      </c>
      <c r="F23" s="233">
        <v>61100000</v>
      </c>
      <c r="G23" s="344">
        <f t="shared" si="1"/>
        <v>0.13680993271459119</v>
      </c>
      <c r="H23" s="233">
        <v>86700000</v>
      </c>
      <c r="I23" s="344">
        <f t="shared" si="2"/>
        <v>0.19433626784459998</v>
      </c>
      <c r="J23" s="233">
        <f t="shared" si="3"/>
        <v>25600000</v>
      </c>
      <c r="K23" s="232">
        <v>85650659</v>
      </c>
      <c r="L23" s="344">
        <f t="shared" si="4"/>
        <v>0.19784814985591476</v>
      </c>
      <c r="M23" s="233">
        <f t="shared" si="5"/>
        <v>1049341</v>
      </c>
      <c r="N23" s="234">
        <f t="shared" si="6"/>
        <v>98.789687427912341</v>
      </c>
      <c r="P23" s="266"/>
    </row>
    <row r="24" spans="1:16">
      <c r="A24" s="209"/>
      <c r="B24" s="230" t="s">
        <v>86</v>
      </c>
      <c r="C24" s="231" t="s">
        <v>213</v>
      </c>
      <c r="D24" s="232">
        <v>92768600</v>
      </c>
      <c r="E24" s="344">
        <f t="shared" si="0"/>
        <v>0.21593565799588313</v>
      </c>
      <c r="F24" s="233">
        <v>35900000</v>
      </c>
      <c r="G24" s="344">
        <f t="shared" si="1"/>
        <v>8.0384232151453752E-2</v>
      </c>
      <c r="H24" s="233">
        <v>52706000</v>
      </c>
      <c r="I24" s="344">
        <f t="shared" si="2"/>
        <v>0.11813941560573803</v>
      </c>
      <c r="J24" s="233">
        <f t="shared" si="3"/>
        <v>16806000</v>
      </c>
      <c r="K24" s="232">
        <v>47705600</v>
      </c>
      <c r="L24" s="344">
        <f t="shared" si="4"/>
        <v>0.11019722215758232</v>
      </c>
      <c r="M24" s="233">
        <f t="shared" si="5"/>
        <v>5000400</v>
      </c>
      <c r="N24" s="234">
        <f t="shared" si="6"/>
        <v>90.512655105680579</v>
      </c>
    </row>
    <row r="25" spans="1:16">
      <c r="A25" s="209"/>
      <c r="B25" s="235"/>
      <c r="C25" s="236" t="s">
        <v>199</v>
      </c>
      <c r="D25" s="237">
        <v>177567929</v>
      </c>
      <c r="E25" s="506">
        <f t="shared" si="0"/>
        <v>0.41332139956387459</v>
      </c>
      <c r="F25" s="238">
        <f t="shared" ref="F25" si="8">SUM(F23:F24)</f>
        <v>97000000</v>
      </c>
      <c r="G25" s="506">
        <f t="shared" si="1"/>
        <v>0.21719416486604493</v>
      </c>
      <c r="H25" s="238">
        <f>SUM(H23:H24)</f>
        <v>139406000</v>
      </c>
      <c r="I25" s="506">
        <f t="shared" si="2"/>
        <v>0.31247568345033799</v>
      </c>
      <c r="J25" s="238">
        <f t="shared" ref="J25:M25" si="9">SUM(J23:J24)</f>
        <v>42406000</v>
      </c>
      <c r="K25" s="238">
        <f t="shared" si="9"/>
        <v>133356259</v>
      </c>
      <c r="L25" s="506">
        <f t="shared" si="4"/>
        <v>0.30804537201349708</v>
      </c>
      <c r="M25" s="238">
        <f t="shared" si="9"/>
        <v>6049741</v>
      </c>
      <c r="N25" s="237">
        <f>K25/H25*100</f>
        <v>95.660343887637538</v>
      </c>
      <c r="O25" s="267"/>
    </row>
    <row r="26" spans="1:16">
      <c r="A26" s="209"/>
      <c r="B26" s="230" t="s">
        <v>87</v>
      </c>
      <c r="C26" s="231" t="s">
        <v>214</v>
      </c>
      <c r="D26" s="232">
        <v>0</v>
      </c>
      <c r="E26" s="344">
        <f t="shared" si="0"/>
        <v>0</v>
      </c>
      <c r="F26" s="233">
        <v>0</v>
      </c>
      <c r="G26" s="344">
        <f t="shared" si="1"/>
        <v>0</v>
      </c>
      <c r="H26" s="233">
        <v>0</v>
      </c>
      <c r="I26" s="344">
        <f t="shared" si="2"/>
        <v>0</v>
      </c>
      <c r="J26" s="233">
        <v>0</v>
      </c>
      <c r="K26" s="232">
        <v>0</v>
      </c>
      <c r="L26" s="344">
        <f t="shared" si="4"/>
        <v>0</v>
      </c>
      <c r="M26" s="233">
        <f t="shared" si="5"/>
        <v>0</v>
      </c>
      <c r="N26" s="234"/>
    </row>
    <row r="27" spans="1:16">
      <c r="A27" s="209"/>
      <c r="B27" s="230" t="s">
        <v>86</v>
      </c>
      <c r="C27" s="231" t="s">
        <v>213</v>
      </c>
      <c r="D27" s="232">
        <v>0</v>
      </c>
      <c r="E27" s="344">
        <f t="shared" si="0"/>
        <v>0</v>
      </c>
      <c r="F27" s="233">
        <v>0</v>
      </c>
      <c r="G27" s="344">
        <f t="shared" si="1"/>
        <v>0</v>
      </c>
      <c r="H27" s="233">
        <v>0</v>
      </c>
      <c r="I27" s="344">
        <f t="shared" si="2"/>
        <v>0</v>
      </c>
      <c r="J27" s="233">
        <v>0</v>
      </c>
      <c r="K27" s="232">
        <v>0</v>
      </c>
      <c r="L27" s="344">
        <f t="shared" si="4"/>
        <v>0</v>
      </c>
      <c r="M27" s="233">
        <f t="shared" si="5"/>
        <v>0</v>
      </c>
      <c r="N27" s="234"/>
    </row>
    <row r="28" spans="1:16">
      <c r="A28" s="209"/>
      <c r="B28" s="235"/>
      <c r="C28" s="236" t="s">
        <v>198</v>
      </c>
      <c r="D28" s="237">
        <v>0</v>
      </c>
      <c r="E28" s="506">
        <f t="shared" si="0"/>
        <v>0</v>
      </c>
      <c r="F28" s="238">
        <v>0</v>
      </c>
      <c r="G28" s="506">
        <f t="shared" si="1"/>
        <v>0</v>
      </c>
      <c r="H28" s="238">
        <v>0</v>
      </c>
      <c r="I28" s="506">
        <f t="shared" si="2"/>
        <v>0</v>
      </c>
      <c r="J28" s="238">
        <v>0</v>
      </c>
      <c r="K28" s="237">
        <v>0</v>
      </c>
      <c r="L28" s="506">
        <f t="shared" si="4"/>
        <v>0</v>
      </c>
      <c r="M28" s="233">
        <f t="shared" si="5"/>
        <v>0</v>
      </c>
      <c r="N28" s="234"/>
    </row>
    <row r="29" spans="1:16">
      <c r="A29" s="209"/>
      <c r="B29" s="240"/>
      <c r="C29" s="241" t="s">
        <v>212</v>
      </c>
      <c r="D29" s="242">
        <v>177567929</v>
      </c>
      <c r="E29" s="347">
        <f t="shared" si="0"/>
        <v>0.41332139956387459</v>
      </c>
      <c r="F29" s="243">
        <f>F28+F25</f>
        <v>97000000</v>
      </c>
      <c r="G29" s="347">
        <f t="shared" si="1"/>
        <v>0.21719416486604493</v>
      </c>
      <c r="H29" s="243">
        <f t="shared" ref="H29:M29" si="10">H28+H25</f>
        <v>139406000</v>
      </c>
      <c r="I29" s="347">
        <f t="shared" si="2"/>
        <v>0.31247568345033799</v>
      </c>
      <c r="J29" s="243">
        <f t="shared" si="10"/>
        <v>42406000</v>
      </c>
      <c r="K29" s="243">
        <f t="shared" si="10"/>
        <v>133356259</v>
      </c>
      <c r="L29" s="347">
        <f t="shared" si="4"/>
        <v>0.30804537201349708</v>
      </c>
      <c r="M29" s="243">
        <f t="shared" si="10"/>
        <v>6049741</v>
      </c>
      <c r="N29" s="242">
        <f>K29/H29*100</f>
        <v>95.660343887637538</v>
      </c>
    </row>
    <row r="30" spans="1:16">
      <c r="A30" s="209"/>
      <c r="B30" s="240"/>
      <c r="C30" s="241" t="s">
        <v>211</v>
      </c>
      <c r="D30" s="242">
        <v>429612232</v>
      </c>
      <c r="E30" s="347">
        <f t="shared" si="0"/>
        <v>1</v>
      </c>
      <c r="F30" s="243">
        <f>F29+F22</f>
        <v>446605000</v>
      </c>
      <c r="G30" s="347">
        <f t="shared" si="1"/>
        <v>1</v>
      </c>
      <c r="H30" s="243">
        <f t="shared" ref="H30:M30" si="11">H29+H22</f>
        <v>446133915</v>
      </c>
      <c r="I30" s="347">
        <f t="shared" si="2"/>
        <v>1</v>
      </c>
      <c r="J30" s="243">
        <f t="shared" si="11"/>
        <v>-471085</v>
      </c>
      <c r="K30" s="243">
        <f>K29+K22</f>
        <v>432911094</v>
      </c>
      <c r="L30" s="347">
        <f t="shared" si="4"/>
        <v>1</v>
      </c>
      <c r="M30" s="243">
        <f t="shared" si="11"/>
        <v>13222821</v>
      </c>
      <c r="N30" s="242">
        <f t="shared" si="6"/>
        <v>97.036131852921343</v>
      </c>
    </row>
    <row r="31" spans="1:16">
      <c r="A31" s="209"/>
      <c r="B31" s="235"/>
      <c r="C31" s="236" t="s">
        <v>210</v>
      </c>
      <c r="D31" s="237">
        <v>3045570</v>
      </c>
      <c r="E31" s="238"/>
      <c r="F31" s="238"/>
      <c r="G31" s="238"/>
      <c r="H31" s="238"/>
      <c r="I31" s="238"/>
      <c r="J31" s="238"/>
      <c r="K31" s="268">
        <v>2660598</v>
      </c>
      <c r="L31" s="269"/>
      <c r="M31" s="268">
        <f t="shared" si="5"/>
        <v>-2660598</v>
      </c>
      <c r="N31" s="268"/>
    </row>
    <row r="32" spans="1:16">
      <c r="A32" s="209"/>
      <c r="B32" s="235"/>
      <c r="C32" s="236" t="s">
        <v>209</v>
      </c>
      <c r="D32" s="237">
        <v>1173516</v>
      </c>
      <c r="E32" s="238"/>
      <c r="F32" s="238"/>
      <c r="G32" s="238"/>
      <c r="H32" s="238"/>
      <c r="I32" s="238"/>
      <c r="J32" s="238"/>
      <c r="K32" s="268">
        <v>2650656</v>
      </c>
      <c r="L32" s="269"/>
      <c r="M32" s="268">
        <f t="shared" si="5"/>
        <v>-2650656</v>
      </c>
      <c r="N32" s="268"/>
    </row>
    <row r="33" spans="1:16" ht="15.75" thickBot="1">
      <c r="A33" s="209"/>
      <c r="B33" s="240"/>
      <c r="C33" s="241" t="s">
        <v>195</v>
      </c>
      <c r="D33" s="242">
        <v>433831318</v>
      </c>
      <c r="E33" s="243"/>
      <c r="F33" s="243"/>
      <c r="G33" s="243"/>
      <c r="H33" s="243"/>
      <c r="I33" s="243"/>
      <c r="J33" s="243"/>
      <c r="K33" s="242"/>
      <c r="L33" s="243"/>
      <c r="M33" s="242"/>
      <c r="N33" s="242"/>
    </row>
    <row r="34" spans="1:16" ht="15.75" thickTop="1">
      <c r="A34" s="209"/>
      <c r="B34" s="618" t="s">
        <v>208</v>
      </c>
      <c r="C34" s="618"/>
      <c r="D34" s="246"/>
      <c r="E34" s="247"/>
      <c r="F34" s="246"/>
      <c r="G34" s="247"/>
      <c r="H34" s="246"/>
      <c r="I34" s="247"/>
      <c r="J34" s="248"/>
      <c r="K34" s="246"/>
      <c r="L34" s="247"/>
      <c r="M34" s="233">
        <f t="shared" si="5"/>
        <v>0</v>
      </c>
      <c r="N34" s="234"/>
    </row>
    <row r="35" spans="1:16">
      <c r="A35" s="209"/>
      <c r="B35" s="250" t="s">
        <v>207</v>
      </c>
      <c r="C35" s="228" t="s">
        <v>206</v>
      </c>
      <c r="D35" s="223"/>
      <c r="E35" s="224"/>
      <c r="F35" s="223"/>
      <c r="G35" s="224"/>
      <c r="H35" s="223"/>
      <c r="I35" s="224"/>
      <c r="J35" s="229"/>
      <c r="K35" s="223"/>
      <c r="L35" s="224"/>
      <c r="M35" s="270">
        <f t="shared" si="5"/>
        <v>0</v>
      </c>
      <c r="N35" s="271"/>
    </row>
    <row r="36" spans="1:16">
      <c r="A36" s="209"/>
      <c r="B36" s="230"/>
      <c r="C36" s="254" t="s">
        <v>205</v>
      </c>
      <c r="D36" s="272">
        <v>252044303</v>
      </c>
      <c r="E36" s="507">
        <f>D36/$D$69</f>
        <v>0.58097304768578284</v>
      </c>
      <c r="F36" s="273">
        <f>SUM(F38:F40)</f>
        <v>349605000</v>
      </c>
      <c r="G36" s="507">
        <f>F36/$F$69</f>
        <v>0.78280583513395507</v>
      </c>
      <c r="H36" s="273">
        <f t="shared" ref="H36:K36" si="12">SUM(H38:H40)</f>
        <v>306727915</v>
      </c>
      <c r="I36" s="507">
        <f>H36/$H$69</f>
        <v>0.68752431654966195</v>
      </c>
      <c r="J36" s="273">
        <f t="shared" si="12"/>
        <v>-42877085</v>
      </c>
      <c r="K36" s="273">
        <f t="shared" si="12"/>
        <v>299554835</v>
      </c>
      <c r="L36" s="507">
        <f>K36/$K$69</f>
        <v>0.6835681392497126</v>
      </c>
      <c r="M36" s="273">
        <f>SUM(M38:M40)</f>
        <v>7173080</v>
      </c>
      <c r="N36" s="272">
        <f t="shared" si="6"/>
        <v>97.661419241871101</v>
      </c>
    </row>
    <row r="37" spans="1:16">
      <c r="A37" s="209"/>
      <c r="B37" s="230" t="s">
        <v>197</v>
      </c>
      <c r="C37" s="251" t="s">
        <v>196</v>
      </c>
      <c r="D37" s="274"/>
      <c r="E37" s="508">
        <f t="shared" ref="E37" si="13">D37/$D$69</f>
        <v>0</v>
      </c>
      <c r="F37" s="270"/>
      <c r="G37" s="508"/>
      <c r="H37" s="270"/>
      <c r="I37" s="508"/>
      <c r="J37" s="270"/>
      <c r="K37" s="274"/>
      <c r="L37" s="508"/>
      <c r="M37" s="270">
        <f t="shared" si="5"/>
        <v>0</v>
      </c>
      <c r="N37" s="271"/>
    </row>
    <row r="38" spans="1:16">
      <c r="A38" s="209"/>
      <c r="B38" s="230" t="s">
        <v>1109</v>
      </c>
      <c r="C38" s="251" t="s">
        <v>1110</v>
      </c>
      <c r="D38" s="274">
        <v>184342601</v>
      </c>
      <c r="E38" s="508">
        <f>D38/$D$69</f>
        <v>0.42491768886081205</v>
      </c>
      <c r="F38" s="270">
        <v>224540000</v>
      </c>
      <c r="G38" s="508">
        <f t="shared" ref="G38:G58" si="14">F38/$F$69</f>
        <v>0.5027709049383684</v>
      </c>
      <c r="H38" s="270">
        <v>208149400</v>
      </c>
      <c r="I38" s="508">
        <f t="shared" ref="I38:I58" si="15">H38/$H$69</f>
        <v>0.46656260150049339</v>
      </c>
      <c r="J38" s="233">
        <f t="shared" ref="J38:J40" si="16">H38-F38</f>
        <v>-16390600</v>
      </c>
      <c r="K38" s="274">
        <v>204229949</v>
      </c>
      <c r="L38" s="508">
        <f t="shared" ref="L38:L58" si="17">K38/$K$69</f>
        <v>0.46604183910766689</v>
      </c>
      <c r="M38" s="270">
        <f t="shared" si="5"/>
        <v>3919451</v>
      </c>
      <c r="N38" s="271">
        <f t="shared" si="6"/>
        <v>98.117001057893987</v>
      </c>
    </row>
    <row r="39" spans="1:16">
      <c r="A39" s="209"/>
      <c r="B39" s="230" t="s">
        <v>1111</v>
      </c>
      <c r="C39" s="251" t="s">
        <v>1112</v>
      </c>
      <c r="D39" s="274">
        <v>67701702</v>
      </c>
      <c r="E39" s="508">
        <f t="shared" ref="E39:E61" si="18">D39/$D$69</f>
        <v>0.15605535882497076</v>
      </c>
      <c r="F39" s="270">
        <v>94065000</v>
      </c>
      <c r="G39" s="508">
        <f t="shared" si="14"/>
        <v>0.2106223620425208</v>
      </c>
      <c r="H39" s="270">
        <v>71224515</v>
      </c>
      <c r="I39" s="508">
        <f t="shared" si="15"/>
        <v>0.15964828632228062</v>
      </c>
      <c r="J39" s="233">
        <f t="shared" si="16"/>
        <v>-22840485</v>
      </c>
      <c r="K39" s="274">
        <v>69069031</v>
      </c>
      <c r="L39" s="508">
        <f t="shared" si="17"/>
        <v>0.15761184091871097</v>
      </c>
      <c r="M39" s="270">
        <f t="shared" si="5"/>
        <v>2155484</v>
      </c>
      <c r="N39" s="271">
        <f t="shared" si="6"/>
        <v>96.973676830231838</v>
      </c>
    </row>
    <row r="40" spans="1:16">
      <c r="A40" s="209"/>
      <c r="B40" s="230" t="s">
        <v>1113</v>
      </c>
      <c r="C40" s="251" t="s">
        <v>1114</v>
      </c>
      <c r="D40" s="274">
        <v>0</v>
      </c>
      <c r="E40" s="508">
        <f t="shared" si="18"/>
        <v>0</v>
      </c>
      <c r="F40" s="270">
        <v>31000000</v>
      </c>
      <c r="G40" s="508">
        <f t="shared" si="14"/>
        <v>6.9412568153065915E-2</v>
      </c>
      <c r="H40" s="270">
        <v>27354000</v>
      </c>
      <c r="I40" s="508">
        <f t="shared" si="15"/>
        <v>6.1313428726887977E-2</v>
      </c>
      <c r="J40" s="233">
        <f t="shared" si="16"/>
        <v>-3646000</v>
      </c>
      <c r="K40" s="274">
        <v>26255855</v>
      </c>
      <c r="L40" s="508">
        <f t="shared" si="17"/>
        <v>5.9914459223334729E-2</v>
      </c>
      <c r="M40" s="270">
        <f t="shared" si="5"/>
        <v>1098145</v>
      </c>
      <c r="N40" s="271">
        <f t="shared" si="6"/>
        <v>95.985431746728082</v>
      </c>
      <c r="P40" s="266"/>
    </row>
    <row r="41" spans="1:16">
      <c r="A41" s="209"/>
      <c r="B41" s="230"/>
      <c r="C41" s="254" t="s">
        <v>203</v>
      </c>
      <c r="D41" s="272">
        <v>177567929</v>
      </c>
      <c r="E41" s="507">
        <f t="shared" si="18"/>
        <v>0.40930177613410568</v>
      </c>
      <c r="F41" s="273">
        <f>F58+F60</f>
        <v>97000000</v>
      </c>
      <c r="G41" s="507">
        <f t="shared" si="14"/>
        <v>0.21719416486604493</v>
      </c>
      <c r="H41" s="273">
        <f t="shared" ref="H41:M41" si="19">H58+H60</f>
        <v>139406000</v>
      </c>
      <c r="I41" s="507">
        <f t="shared" si="15"/>
        <v>0.31247568345033799</v>
      </c>
      <c r="J41" s="273">
        <f t="shared" si="19"/>
        <v>42406000</v>
      </c>
      <c r="K41" s="273">
        <f t="shared" si="19"/>
        <v>133356259</v>
      </c>
      <c r="L41" s="507">
        <f t="shared" si="17"/>
        <v>0.30431186270764993</v>
      </c>
      <c r="M41" s="273">
        <f t="shared" si="19"/>
        <v>6049741</v>
      </c>
      <c r="N41" s="272">
        <f t="shared" si="6"/>
        <v>95.660343887637538</v>
      </c>
    </row>
    <row r="42" spans="1:16">
      <c r="A42" s="209"/>
      <c r="B42" s="230" t="s">
        <v>197</v>
      </c>
      <c r="C42" s="251" t="s">
        <v>196</v>
      </c>
      <c r="D42" s="274"/>
      <c r="E42" s="508">
        <f t="shared" si="18"/>
        <v>0</v>
      </c>
      <c r="F42" s="270"/>
      <c r="G42" s="508">
        <f t="shared" si="14"/>
        <v>0</v>
      </c>
      <c r="H42" s="270"/>
      <c r="I42" s="508">
        <f t="shared" si="15"/>
        <v>0</v>
      </c>
      <c r="J42" s="270"/>
      <c r="K42" s="274"/>
      <c r="L42" s="508">
        <f t="shared" si="17"/>
        <v>0</v>
      </c>
      <c r="M42" s="270">
        <f t="shared" si="5"/>
        <v>0</v>
      </c>
      <c r="N42" s="271"/>
    </row>
    <row r="43" spans="1:16">
      <c r="A43" s="209"/>
      <c r="B43" s="230" t="s">
        <v>1115</v>
      </c>
      <c r="C43" s="251" t="s">
        <v>1116</v>
      </c>
      <c r="D43" s="274">
        <v>6500000</v>
      </c>
      <c r="E43" s="508">
        <f t="shared" si="18"/>
        <v>1.4982781856242107E-2</v>
      </c>
      <c r="F43" s="270">
        <v>4000000</v>
      </c>
      <c r="G43" s="508">
        <f t="shared" si="14"/>
        <v>8.9564604068472133E-3</v>
      </c>
      <c r="H43" s="270">
        <v>6500000</v>
      </c>
      <c r="I43" s="508">
        <f t="shared" si="15"/>
        <v>1.4569616389733562E-2</v>
      </c>
      <c r="J43" s="233">
        <f t="shared" ref="J43:J57" si="20">H43-F43</f>
        <v>2500000</v>
      </c>
      <c r="K43" s="274">
        <v>6500000</v>
      </c>
      <c r="L43" s="508">
        <f t="shared" si="17"/>
        <v>1.4832652943569186E-2</v>
      </c>
      <c r="M43" s="270">
        <f t="shared" si="5"/>
        <v>0</v>
      </c>
      <c r="N43" s="271">
        <f t="shared" si="6"/>
        <v>100</v>
      </c>
    </row>
    <row r="44" spans="1:16">
      <c r="A44" s="209"/>
      <c r="B44" s="230" t="s">
        <v>1117</v>
      </c>
      <c r="C44" s="251" t="s">
        <v>1118</v>
      </c>
      <c r="D44" s="274">
        <v>13000000</v>
      </c>
      <c r="E44" s="508">
        <f t="shared" si="18"/>
        <v>2.9965563712484215E-2</v>
      </c>
      <c r="F44" s="270">
        <v>8000000</v>
      </c>
      <c r="G44" s="508">
        <f t="shared" si="14"/>
        <v>1.7912920813694427E-2</v>
      </c>
      <c r="H44" s="270">
        <v>13000000</v>
      </c>
      <c r="I44" s="508">
        <f t="shared" si="15"/>
        <v>2.9139232779467124E-2</v>
      </c>
      <c r="J44" s="233">
        <f t="shared" si="20"/>
        <v>5000000</v>
      </c>
      <c r="K44" s="274">
        <v>13000000</v>
      </c>
      <c r="L44" s="508">
        <f t="shared" si="17"/>
        <v>2.9665305887138373E-2</v>
      </c>
      <c r="M44" s="270">
        <f t="shared" si="5"/>
        <v>0</v>
      </c>
      <c r="N44" s="271">
        <f t="shared" si="6"/>
        <v>100</v>
      </c>
    </row>
    <row r="45" spans="1:16">
      <c r="A45" s="209"/>
      <c r="B45" s="230" t="s">
        <v>1119</v>
      </c>
      <c r="C45" s="251" t="s">
        <v>1120</v>
      </c>
      <c r="D45" s="274">
        <v>35140000</v>
      </c>
      <c r="E45" s="508">
        <f t="shared" si="18"/>
        <v>8.0999223758207325E-2</v>
      </c>
      <c r="F45" s="270">
        <v>6300000</v>
      </c>
      <c r="G45" s="508">
        <f t="shared" si="14"/>
        <v>1.4106425140784362E-2</v>
      </c>
      <c r="H45" s="270">
        <v>12600000</v>
      </c>
      <c r="I45" s="508">
        <f t="shared" si="15"/>
        <v>2.8242641001637366E-2</v>
      </c>
      <c r="J45" s="233">
        <f t="shared" si="20"/>
        <v>6300000</v>
      </c>
      <c r="K45" s="274">
        <v>12600000</v>
      </c>
      <c r="L45" s="508">
        <f t="shared" si="17"/>
        <v>2.8752527244457191E-2</v>
      </c>
      <c r="M45" s="270">
        <f t="shared" si="5"/>
        <v>0</v>
      </c>
      <c r="N45" s="271">
        <f t="shared" si="6"/>
        <v>100</v>
      </c>
    </row>
    <row r="46" spans="1:16">
      <c r="A46" s="209"/>
      <c r="B46" s="230" t="s">
        <v>1121</v>
      </c>
      <c r="C46" s="251" t="s">
        <v>1122</v>
      </c>
      <c r="D46" s="274">
        <v>17859000</v>
      </c>
      <c r="E46" s="508">
        <f t="shared" si="18"/>
        <v>4.1165769410865811E-2</v>
      </c>
      <c r="F46" s="270">
        <v>6000000</v>
      </c>
      <c r="G46" s="508">
        <f t="shared" si="14"/>
        <v>1.3434690610270821E-2</v>
      </c>
      <c r="H46" s="270">
        <v>12000000</v>
      </c>
      <c r="I46" s="508">
        <f t="shared" si="15"/>
        <v>2.6897753334892732E-2</v>
      </c>
      <c r="J46" s="233">
        <f t="shared" si="20"/>
        <v>6000000</v>
      </c>
      <c r="K46" s="274">
        <v>12000000</v>
      </c>
      <c r="L46" s="508">
        <f t="shared" si="17"/>
        <v>2.7383359280435421E-2</v>
      </c>
      <c r="M46" s="270">
        <f t="shared" si="5"/>
        <v>0</v>
      </c>
      <c r="N46" s="271">
        <f t="shared" si="6"/>
        <v>100</v>
      </c>
    </row>
    <row r="47" spans="1:16">
      <c r="A47" s="209"/>
      <c r="B47" s="230" t="s">
        <v>1123</v>
      </c>
      <c r="C47" s="251" t="s">
        <v>1124</v>
      </c>
      <c r="D47" s="274">
        <v>0</v>
      </c>
      <c r="E47" s="508">
        <f t="shared" si="18"/>
        <v>0</v>
      </c>
      <c r="F47" s="270">
        <v>11000000</v>
      </c>
      <c r="G47" s="508">
        <f t="shared" si="14"/>
        <v>2.463026611882984E-2</v>
      </c>
      <c r="H47" s="270">
        <v>10906000</v>
      </c>
      <c r="I47" s="508">
        <f t="shared" si="15"/>
        <v>2.4445574822528342E-2</v>
      </c>
      <c r="J47" s="233">
        <f t="shared" si="20"/>
        <v>-94000</v>
      </c>
      <c r="K47" s="274">
        <v>10905600</v>
      </c>
      <c r="L47" s="508">
        <f t="shared" si="17"/>
        <v>2.488599691405971E-2</v>
      </c>
      <c r="M47" s="270">
        <f t="shared" si="5"/>
        <v>400</v>
      </c>
      <c r="N47" s="271">
        <f t="shared" si="6"/>
        <v>99.996332294150008</v>
      </c>
    </row>
    <row r="48" spans="1:16">
      <c r="A48" s="209"/>
      <c r="B48" s="230" t="s">
        <v>1125</v>
      </c>
      <c r="C48" s="251" t="s">
        <v>1126</v>
      </c>
      <c r="D48" s="274">
        <v>0</v>
      </c>
      <c r="E48" s="508">
        <f t="shared" si="18"/>
        <v>0</v>
      </c>
      <c r="F48" s="270">
        <v>1000000</v>
      </c>
      <c r="G48" s="508">
        <f t="shared" si="14"/>
        <v>2.2391151017118033E-3</v>
      </c>
      <c r="H48" s="270">
        <v>1000000</v>
      </c>
      <c r="I48" s="508">
        <f t="shared" si="15"/>
        <v>2.241479444574394E-3</v>
      </c>
      <c r="J48" s="233">
        <f t="shared" si="20"/>
        <v>0</v>
      </c>
      <c r="K48" s="274">
        <v>0</v>
      </c>
      <c r="L48" s="508">
        <f t="shared" si="17"/>
        <v>0</v>
      </c>
      <c r="M48" s="270">
        <f t="shared" si="5"/>
        <v>1000000</v>
      </c>
      <c r="N48" s="271">
        <f t="shared" si="6"/>
        <v>0</v>
      </c>
    </row>
    <row r="49" spans="1:14">
      <c r="A49" s="209"/>
      <c r="B49" s="230" t="s">
        <v>1127</v>
      </c>
      <c r="C49" s="251" t="s">
        <v>1128</v>
      </c>
      <c r="D49" s="274">
        <v>34576000</v>
      </c>
      <c r="E49" s="508">
        <f t="shared" si="18"/>
        <v>7.9699179301758016E-2</v>
      </c>
      <c r="F49" s="270">
        <v>6100000</v>
      </c>
      <c r="G49" s="508">
        <f t="shared" si="14"/>
        <v>1.3658602120442001E-2</v>
      </c>
      <c r="H49" s="270">
        <v>12200000</v>
      </c>
      <c r="I49" s="508">
        <f t="shared" si="15"/>
        <v>2.7346049223807609E-2</v>
      </c>
      <c r="J49" s="233">
        <f t="shared" si="20"/>
        <v>6100000</v>
      </c>
      <c r="K49" s="274">
        <v>12200000</v>
      </c>
      <c r="L49" s="508">
        <f t="shared" si="17"/>
        <v>2.7839748601776008E-2</v>
      </c>
      <c r="M49" s="270">
        <f t="shared" si="5"/>
        <v>0</v>
      </c>
      <c r="N49" s="271">
        <f t="shared" si="6"/>
        <v>100</v>
      </c>
    </row>
    <row r="50" spans="1:14">
      <c r="A50" s="209"/>
      <c r="B50" s="230" t="s">
        <v>1129</v>
      </c>
      <c r="C50" s="251" t="s">
        <v>1130</v>
      </c>
      <c r="D50" s="274">
        <v>21700000</v>
      </c>
      <c r="E50" s="508">
        <f t="shared" si="18"/>
        <v>5.0019440966223648E-2</v>
      </c>
      <c r="F50" s="270">
        <v>15200000</v>
      </c>
      <c r="G50" s="508">
        <f t="shared" si="14"/>
        <v>3.4034549546019414E-2</v>
      </c>
      <c r="H50" s="270">
        <v>21200000</v>
      </c>
      <c r="I50" s="508">
        <f t="shared" si="15"/>
        <v>4.7519364224977156E-2</v>
      </c>
      <c r="J50" s="233">
        <f t="shared" si="20"/>
        <v>6000000</v>
      </c>
      <c r="K50" s="274">
        <v>21200000</v>
      </c>
      <c r="L50" s="508">
        <f t="shared" si="17"/>
        <v>4.8377268062102574E-2</v>
      </c>
      <c r="M50" s="270">
        <f t="shared" si="5"/>
        <v>0</v>
      </c>
      <c r="N50" s="271">
        <f t="shared" si="6"/>
        <v>100</v>
      </c>
    </row>
    <row r="51" spans="1:14">
      <c r="A51" s="209"/>
      <c r="B51" s="230" t="s">
        <v>1131</v>
      </c>
      <c r="C51" s="251" t="s">
        <v>1132</v>
      </c>
      <c r="D51" s="274">
        <v>5500000</v>
      </c>
      <c r="E51" s="508">
        <f t="shared" si="18"/>
        <v>1.2677738493743321E-2</v>
      </c>
      <c r="F51" s="270">
        <v>3500000</v>
      </c>
      <c r="G51" s="508">
        <f t="shared" si="14"/>
        <v>7.8369028559913123E-3</v>
      </c>
      <c r="H51" s="270">
        <v>5500000</v>
      </c>
      <c r="I51" s="508">
        <f t="shared" si="15"/>
        <v>1.2328136945159168E-2</v>
      </c>
      <c r="J51" s="233">
        <f t="shared" si="20"/>
        <v>2000000</v>
      </c>
      <c r="K51" s="274">
        <v>5500000</v>
      </c>
      <c r="L51" s="508">
        <f t="shared" si="17"/>
        <v>1.2550706336866235E-2</v>
      </c>
      <c r="M51" s="270">
        <f t="shared" si="5"/>
        <v>0</v>
      </c>
      <c r="N51" s="271">
        <f t="shared" si="6"/>
        <v>100</v>
      </c>
    </row>
    <row r="52" spans="1:14">
      <c r="A52" s="209"/>
      <c r="B52" s="230" t="s">
        <v>1133</v>
      </c>
      <c r="C52" s="251" t="s">
        <v>1134</v>
      </c>
      <c r="D52" s="274">
        <v>9900000</v>
      </c>
      <c r="E52" s="508">
        <f t="shared" si="18"/>
        <v>2.2819929288737981E-2</v>
      </c>
      <c r="F52" s="270">
        <v>6400000</v>
      </c>
      <c r="G52" s="508">
        <f t="shared" si="14"/>
        <v>1.4330336650955542E-2</v>
      </c>
      <c r="H52" s="270">
        <v>9900000</v>
      </c>
      <c r="I52" s="508">
        <f t="shared" si="15"/>
        <v>2.2190646501286503E-2</v>
      </c>
      <c r="J52" s="233">
        <f t="shared" si="20"/>
        <v>3500000</v>
      </c>
      <c r="K52" s="274">
        <v>9900000</v>
      </c>
      <c r="L52" s="508">
        <f t="shared" si="17"/>
        <v>2.259127140635922E-2</v>
      </c>
      <c r="M52" s="270">
        <f t="shared" si="5"/>
        <v>0</v>
      </c>
      <c r="N52" s="271">
        <f t="shared" si="6"/>
        <v>100</v>
      </c>
    </row>
    <row r="53" spans="1:14">
      <c r="A53" s="209"/>
      <c r="B53" s="230" t="s">
        <v>1135</v>
      </c>
      <c r="C53" s="251" t="s">
        <v>1136</v>
      </c>
      <c r="D53" s="274">
        <v>6000000</v>
      </c>
      <c r="E53" s="508">
        <f t="shared" si="18"/>
        <v>1.3830260174992715E-2</v>
      </c>
      <c r="F53" s="270">
        <v>4000000</v>
      </c>
      <c r="G53" s="508">
        <f t="shared" si="14"/>
        <v>8.9564604068472133E-3</v>
      </c>
      <c r="H53" s="270">
        <v>6000000</v>
      </c>
      <c r="I53" s="508">
        <f t="shared" si="15"/>
        <v>1.3448876667446366E-2</v>
      </c>
      <c r="J53" s="233">
        <f t="shared" si="20"/>
        <v>2000000</v>
      </c>
      <c r="K53" s="274">
        <v>6000000</v>
      </c>
      <c r="L53" s="508">
        <f t="shared" si="17"/>
        <v>1.369167964021771E-2</v>
      </c>
      <c r="M53" s="270">
        <f t="shared" si="5"/>
        <v>0</v>
      </c>
      <c r="N53" s="271">
        <f t="shared" si="6"/>
        <v>100</v>
      </c>
    </row>
    <row r="54" spans="1:14">
      <c r="A54" s="209"/>
      <c r="B54" s="230" t="s">
        <v>1137</v>
      </c>
      <c r="C54" s="251" t="s">
        <v>1138</v>
      </c>
      <c r="D54" s="274">
        <v>1426800</v>
      </c>
      <c r="E54" s="508">
        <f t="shared" si="18"/>
        <v>3.2888358696132676E-3</v>
      </c>
      <c r="F54" s="270">
        <v>1500000</v>
      </c>
      <c r="G54" s="508">
        <f t="shared" si="14"/>
        <v>3.3586726525677052E-3</v>
      </c>
      <c r="H54" s="270">
        <v>0</v>
      </c>
      <c r="I54" s="508">
        <f t="shared" si="15"/>
        <v>0</v>
      </c>
      <c r="J54" s="233">
        <f t="shared" si="20"/>
        <v>-1500000</v>
      </c>
      <c r="K54" s="274">
        <v>0</v>
      </c>
      <c r="L54" s="508">
        <f t="shared" si="17"/>
        <v>0</v>
      </c>
      <c r="M54" s="270">
        <f t="shared" si="5"/>
        <v>0</v>
      </c>
      <c r="N54" s="271" t="e">
        <f t="shared" si="6"/>
        <v>#DIV/0!</v>
      </c>
    </row>
    <row r="55" spans="1:14">
      <c r="A55" s="209"/>
      <c r="B55" s="230" t="s">
        <v>1139</v>
      </c>
      <c r="C55" s="251" t="s">
        <v>1140</v>
      </c>
      <c r="D55" s="274">
        <v>6000000</v>
      </c>
      <c r="E55" s="508">
        <f t="shared" si="18"/>
        <v>1.3830260174992715E-2</v>
      </c>
      <c r="F55" s="270">
        <v>4000000</v>
      </c>
      <c r="G55" s="508">
        <f t="shared" si="14"/>
        <v>8.9564604068472133E-3</v>
      </c>
      <c r="H55" s="270">
        <v>6000000</v>
      </c>
      <c r="I55" s="508">
        <f t="shared" si="15"/>
        <v>1.3448876667446366E-2</v>
      </c>
      <c r="J55" s="233">
        <f t="shared" si="20"/>
        <v>2000000</v>
      </c>
      <c r="K55" s="274">
        <v>6000000</v>
      </c>
      <c r="L55" s="508">
        <f t="shared" si="17"/>
        <v>1.369167964021771E-2</v>
      </c>
      <c r="M55" s="270">
        <f t="shared" si="5"/>
        <v>0</v>
      </c>
      <c r="N55" s="271">
        <f t="shared" si="6"/>
        <v>100</v>
      </c>
    </row>
    <row r="56" spans="1:14">
      <c r="A56" s="209"/>
      <c r="B56" s="230" t="s">
        <v>1141</v>
      </c>
      <c r="C56" s="251" t="s">
        <v>1142</v>
      </c>
      <c r="D56" s="274">
        <v>16199329</v>
      </c>
      <c r="E56" s="508">
        <f t="shared" si="18"/>
        <v>3.7340155788384094E-2</v>
      </c>
      <c r="F56" s="270">
        <v>16000000</v>
      </c>
      <c r="G56" s="508">
        <f t="shared" si="14"/>
        <v>3.5825841627388853E-2</v>
      </c>
      <c r="H56" s="270">
        <v>18600000</v>
      </c>
      <c r="I56" s="508">
        <f t="shared" si="15"/>
        <v>4.169151766908373E-2</v>
      </c>
      <c r="J56" s="233">
        <f t="shared" si="20"/>
        <v>2600000</v>
      </c>
      <c r="K56" s="274">
        <v>17550659</v>
      </c>
      <c r="L56" s="508">
        <f t="shared" si="17"/>
        <v>4.0049666750450616E-2</v>
      </c>
      <c r="M56" s="270">
        <f t="shared" si="5"/>
        <v>1049341</v>
      </c>
      <c r="N56" s="271">
        <f t="shared" si="6"/>
        <v>94.358381720430103</v>
      </c>
    </row>
    <row r="57" spans="1:14">
      <c r="A57" s="209"/>
      <c r="B57" s="230" t="s">
        <v>1143</v>
      </c>
      <c r="C57" s="251" t="s">
        <v>1144</v>
      </c>
      <c r="D57" s="274">
        <v>3766800</v>
      </c>
      <c r="E57" s="508">
        <f t="shared" si="18"/>
        <v>8.6826373378604254E-3</v>
      </c>
      <c r="F57" s="270">
        <v>4000000</v>
      </c>
      <c r="G57" s="508">
        <f t="shared" si="14"/>
        <v>8.9564604068472133E-3</v>
      </c>
      <c r="H57" s="270">
        <v>4000000</v>
      </c>
      <c r="I57" s="508">
        <f t="shared" si="15"/>
        <v>8.965917778297576E-3</v>
      </c>
      <c r="J57" s="233">
        <f t="shared" si="20"/>
        <v>0</v>
      </c>
      <c r="K57" s="274">
        <v>0</v>
      </c>
      <c r="L57" s="508">
        <f t="shared" si="17"/>
        <v>0</v>
      </c>
      <c r="M57" s="270">
        <f t="shared" si="5"/>
        <v>4000000</v>
      </c>
      <c r="N57" s="271">
        <f t="shared" si="6"/>
        <v>0</v>
      </c>
    </row>
    <row r="58" spans="1:14">
      <c r="A58" s="209"/>
      <c r="B58" s="230"/>
      <c r="C58" s="256" t="s">
        <v>199</v>
      </c>
      <c r="D58" s="237">
        <v>177567929</v>
      </c>
      <c r="E58" s="506">
        <f t="shared" si="18"/>
        <v>0.40930177613410568</v>
      </c>
      <c r="F58" s="238">
        <f>SUM(F43:F57)</f>
        <v>97000000</v>
      </c>
      <c r="G58" s="506">
        <f t="shared" si="14"/>
        <v>0.21719416486604493</v>
      </c>
      <c r="H58" s="238">
        <f t="shared" ref="H58:M58" si="21">SUM(H43:H57)</f>
        <v>139406000</v>
      </c>
      <c r="I58" s="506">
        <f t="shared" si="15"/>
        <v>0.31247568345033799</v>
      </c>
      <c r="J58" s="238">
        <f t="shared" si="21"/>
        <v>42406000</v>
      </c>
      <c r="K58" s="269">
        <f t="shared" si="21"/>
        <v>133356259</v>
      </c>
      <c r="L58" s="506">
        <f t="shared" si="17"/>
        <v>0.30431186270764993</v>
      </c>
      <c r="M58" s="238">
        <f t="shared" si="21"/>
        <v>6049741</v>
      </c>
      <c r="N58" s="234">
        <f t="shared" si="6"/>
        <v>95.660343887637538</v>
      </c>
    </row>
    <row r="59" spans="1:14">
      <c r="A59" s="209"/>
      <c r="B59" s="230" t="s">
        <v>197</v>
      </c>
      <c r="C59" s="251" t="s">
        <v>196</v>
      </c>
      <c r="D59" s="232"/>
      <c r="E59" s="344">
        <f t="shared" si="18"/>
        <v>0</v>
      </c>
      <c r="F59" s="233"/>
      <c r="G59" s="233"/>
      <c r="H59" s="233"/>
      <c r="I59" s="233"/>
      <c r="J59" s="233"/>
      <c r="K59" s="274"/>
      <c r="L59" s="233"/>
      <c r="M59" s="233"/>
      <c r="N59" s="234"/>
    </row>
    <row r="60" spans="1:14">
      <c r="A60" s="209"/>
      <c r="B60" s="230"/>
      <c r="C60" s="256" t="s">
        <v>198</v>
      </c>
      <c r="D60" s="237">
        <v>0</v>
      </c>
      <c r="E60" s="506">
        <f t="shared" si="18"/>
        <v>0</v>
      </c>
      <c r="F60" s="238">
        <v>0</v>
      </c>
      <c r="G60" s="238"/>
      <c r="H60" s="238">
        <v>0</v>
      </c>
      <c r="I60" s="238"/>
      <c r="J60" s="238">
        <v>0</v>
      </c>
      <c r="K60" s="268">
        <v>0</v>
      </c>
      <c r="L60" s="238"/>
      <c r="M60" s="238">
        <v>0</v>
      </c>
      <c r="N60" s="239">
        <v>0</v>
      </c>
    </row>
    <row r="61" spans="1:14">
      <c r="A61" s="209"/>
      <c r="B61" s="230"/>
      <c r="C61" s="254" t="s">
        <v>1088</v>
      </c>
      <c r="D61" s="242">
        <v>4219086</v>
      </c>
      <c r="E61" s="347">
        <f t="shared" si="18"/>
        <v>9.7251761801115527E-3</v>
      </c>
      <c r="F61" s="243"/>
      <c r="G61" s="243"/>
      <c r="H61" s="243"/>
      <c r="I61" s="243"/>
      <c r="J61" s="243"/>
      <c r="K61" s="272">
        <f>K65+K68</f>
        <v>5311254</v>
      </c>
      <c r="L61" s="243"/>
      <c r="M61" s="243"/>
      <c r="N61" s="244"/>
    </row>
    <row r="62" spans="1:14">
      <c r="A62" s="209"/>
      <c r="B62" s="230"/>
      <c r="C62" s="254" t="s">
        <v>1145</v>
      </c>
      <c r="D62" s="242">
        <v>3045570</v>
      </c>
      <c r="E62" s="243">
        <v>72.2</v>
      </c>
      <c r="F62" s="243"/>
      <c r="G62" s="243"/>
      <c r="H62" s="243"/>
      <c r="I62" s="243"/>
      <c r="J62" s="243"/>
      <c r="K62" s="272">
        <f>SUM(K64:K65)</f>
        <v>2660598</v>
      </c>
      <c r="L62" s="243"/>
      <c r="M62" s="243"/>
      <c r="N62" s="244"/>
    </row>
    <row r="63" spans="1:14">
      <c r="A63" s="209"/>
      <c r="B63" s="230" t="s">
        <v>197</v>
      </c>
      <c r="C63" s="251" t="s">
        <v>196</v>
      </c>
      <c r="D63" s="232"/>
      <c r="E63" s="233"/>
      <c r="F63" s="233"/>
      <c r="G63" s="233"/>
      <c r="H63" s="233"/>
      <c r="I63" s="233"/>
      <c r="J63" s="233"/>
      <c r="K63" s="274"/>
      <c r="L63" s="233"/>
      <c r="M63" s="233"/>
      <c r="N63" s="234"/>
    </row>
    <row r="64" spans="1:14">
      <c r="A64" s="209"/>
      <c r="B64" s="230" t="s">
        <v>1146</v>
      </c>
      <c r="C64" s="251" t="s">
        <v>1147</v>
      </c>
      <c r="D64" s="232">
        <v>243450</v>
      </c>
      <c r="E64" s="233">
        <v>5.8</v>
      </c>
      <c r="F64" s="233"/>
      <c r="G64" s="233"/>
      <c r="H64" s="233"/>
      <c r="I64" s="233"/>
      <c r="J64" s="233"/>
      <c r="K64" s="274">
        <v>0</v>
      </c>
      <c r="L64" s="233"/>
      <c r="M64" s="233"/>
      <c r="N64" s="234"/>
    </row>
    <row r="65" spans="1:14">
      <c r="A65" s="209"/>
      <c r="B65" s="230" t="s">
        <v>1109</v>
      </c>
      <c r="C65" s="251" t="s">
        <v>1110</v>
      </c>
      <c r="D65" s="232">
        <v>2802120</v>
      </c>
      <c r="E65" s="233">
        <v>66.400000000000006</v>
      </c>
      <c r="F65" s="233"/>
      <c r="G65" s="233"/>
      <c r="H65" s="233"/>
      <c r="I65" s="233"/>
      <c r="J65" s="233"/>
      <c r="K65" s="274">
        <v>2660598</v>
      </c>
      <c r="L65" s="233"/>
      <c r="M65" s="233"/>
      <c r="N65" s="234"/>
    </row>
    <row r="66" spans="1:14">
      <c r="A66" s="209"/>
      <c r="B66" s="230"/>
      <c r="C66" s="254" t="s">
        <v>1089</v>
      </c>
      <c r="D66" s="242">
        <v>1173516</v>
      </c>
      <c r="E66" s="243">
        <v>27.8</v>
      </c>
      <c r="F66" s="243"/>
      <c r="G66" s="243"/>
      <c r="H66" s="243"/>
      <c r="I66" s="243"/>
      <c r="J66" s="243"/>
      <c r="K66" s="272">
        <f>SUM(K68)</f>
        <v>2650656</v>
      </c>
      <c r="L66" s="243"/>
      <c r="M66" s="243"/>
      <c r="N66" s="244"/>
    </row>
    <row r="67" spans="1:14">
      <c r="A67" s="209"/>
      <c r="B67" s="230" t="s">
        <v>197</v>
      </c>
      <c r="C67" s="251" t="s">
        <v>196</v>
      </c>
      <c r="D67" s="232"/>
      <c r="E67" s="233"/>
      <c r="F67" s="233"/>
      <c r="G67" s="233"/>
      <c r="H67" s="233"/>
      <c r="I67" s="233"/>
      <c r="J67" s="233"/>
      <c r="K67" s="274"/>
      <c r="L67" s="233"/>
      <c r="M67" s="233"/>
      <c r="N67" s="234"/>
    </row>
    <row r="68" spans="1:14">
      <c r="A68" s="209"/>
      <c r="B68" s="230" t="s">
        <v>1148</v>
      </c>
      <c r="C68" s="251" t="s">
        <v>1149</v>
      </c>
      <c r="D68" s="232">
        <v>1173516</v>
      </c>
      <c r="E68" s="233">
        <v>27.8</v>
      </c>
      <c r="F68" s="233"/>
      <c r="G68" s="233"/>
      <c r="H68" s="233"/>
      <c r="I68" s="233"/>
      <c r="J68" s="233"/>
      <c r="K68" s="274">
        <v>2650656</v>
      </c>
      <c r="L68" s="233">
        <v>0</v>
      </c>
      <c r="M68" s="233"/>
      <c r="N68" s="234"/>
    </row>
    <row r="69" spans="1:14" ht="15.75" thickBot="1">
      <c r="A69" s="209"/>
      <c r="B69" s="230"/>
      <c r="C69" s="258" t="s">
        <v>195</v>
      </c>
      <c r="D69" s="259">
        <v>433831318</v>
      </c>
      <c r="E69" s="354">
        <f t="shared" ref="E69" si="22">D69/$D$69</f>
        <v>1</v>
      </c>
      <c r="F69" s="260">
        <f>F41+F36</f>
        <v>446605000</v>
      </c>
      <c r="G69" s="354">
        <f t="shared" ref="G69" si="23">F69/$F$69</f>
        <v>1</v>
      </c>
      <c r="H69" s="260">
        <f>H41+H36</f>
        <v>446133915</v>
      </c>
      <c r="I69" s="354">
        <f t="shared" ref="I69" si="24">H69/$H$69</f>
        <v>1</v>
      </c>
      <c r="J69" s="260">
        <f t="shared" ref="J69:M69" si="25">J41+J36</f>
        <v>-471085</v>
      </c>
      <c r="K69" s="260">
        <f>K41+K36+K61</f>
        <v>438222348</v>
      </c>
      <c r="L69" s="354">
        <f t="shared" ref="L69" si="26">K69/$K$69</f>
        <v>1</v>
      </c>
      <c r="M69" s="260">
        <f t="shared" si="25"/>
        <v>13222821</v>
      </c>
      <c r="N69" s="275"/>
    </row>
    <row r="70" spans="1:14" ht="15.75" thickTop="1">
      <c r="A70" s="209"/>
      <c r="B70" s="619"/>
      <c r="C70" s="619"/>
      <c r="D70" s="619"/>
      <c r="E70" s="619"/>
      <c r="F70" s="619"/>
      <c r="G70" s="619"/>
      <c r="H70" s="619"/>
      <c r="I70" s="619"/>
      <c r="J70" s="619"/>
      <c r="K70" s="619"/>
      <c r="L70" s="619"/>
      <c r="M70" s="619"/>
      <c r="N70" s="619"/>
    </row>
    <row r="71" spans="1:14">
      <c r="A71" s="209"/>
      <c r="B71" s="210"/>
      <c r="C71" s="209"/>
      <c r="D71" s="209"/>
      <c r="E71" s="209"/>
      <c r="F71" s="209"/>
      <c r="G71" s="209"/>
      <c r="H71" s="209"/>
      <c r="I71" s="209"/>
      <c r="J71" s="209"/>
      <c r="K71" s="209"/>
      <c r="L71" s="209"/>
      <c r="M71" s="209"/>
      <c r="N71" s="209"/>
    </row>
    <row r="72" spans="1:14" ht="26.25" customHeight="1">
      <c r="A72" s="209"/>
      <c r="B72" s="644" t="s">
        <v>194</v>
      </c>
      <c r="C72" s="276" t="s">
        <v>1150</v>
      </c>
      <c r="D72" s="645" t="s">
        <v>63</v>
      </c>
      <c r="E72" s="645"/>
      <c r="F72" s="263" t="s">
        <v>62</v>
      </c>
      <c r="G72" s="646" t="s">
        <v>288</v>
      </c>
      <c r="H72" s="646"/>
      <c r="I72" s="277"/>
      <c r="J72" s="277"/>
      <c r="K72" s="277"/>
      <c r="L72" s="277"/>
      <c r="M72" s="277"/>
      <c r="N72" s="209"/>
    </row>
    <row r="73" spans="1:14" ht="23.25" customHeight="1">
      <c r="A73" s="209"/>
      <c r="B73" s="644"/>
      <c r="C73" s="262" t="s">
        <v>64</v>
      </c>
      <c r="D73" s="645"/>
      <c r="E73" s="645"/>
      <c r="F73" s="263" t="s">
        <v>64</v>
      </c>
      <c r="G73" s="647"/>
      <c r="H73" s="647"/>
      <c r="I73" s="277"/>
      <c r="J73" s="277"/>
      <c r="K73" s="277"/>
      <c r="L73" s="277"/>
      <c r="M73" s="277"/>
      <c r="N73" s="209"/>
    </row>
    <row r="74" spans="1:14" ht="24.75" customHeight="1">
      <c r="A74" s="209"/>
      <c r="B74" s="644"/>
      <c r="C74" s="262" t="s">
        <v>65</v>
      </c>
      <c r="D74" s="645"/>
      <c r="E74" s="645"/>
      <c r="F74" s="263" t="s">
        <v>65</v>
      </c>
      <c r="G74" s="647"/>
      <c r="H74" s="647"/>
      <c r="I74" s="277"/>
      <c r="J74" s="277"/>
      <c r="K74" s="277"/>
      <c r="L74" s="277"/>
      <c r="M74" s="277"/>
      <c r="N74" s="209"/>
    </row>
  </sheetData>
  <mergeCells count="26"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13:C13"/>
    <mergeCell ref="B34:C34"/>
    <mergeCell ref="B70:N70"/>
    <mergeCell ref="B72:B74"/>
    <mergeCell ref="D72:E74"/>
    <mergeCell ref="G72:H72"/>
    <mergeCell ref="G73:H73"/>
    <mergeCell ref="G74:H74"/>
  </mergeCells>
  <pageMargins left="0" right="0" top="0" bottom="0" header="0" footer="0"/>
  <pageSetup scale="51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  <pageSetUpPr fitToPage="1"/>
  </sheetPr>
  <dimension ref="A1:N72"/>
  <sheetViews>
    <sheetView topLeftCell="A27" zoomScale="115" zoomScaleNormal="115" workbookViewId="0">
      <selection activeCell="F31" sqref="F31"/>
    </sheetView>
  </sheetViews>
  <sheetFormatPr defaultRowHeight="15"/>
  <cols>
    <col min="1" max="1" width="3.7109375" style="211" customWidth="1"/>
    <col min="2" max="2" width="17.140625" style="211" customWidth="1"/>
    <col min="3" max="3" width="52.7109375" style="211" customWidth="1"/>
    <col min="4" max="4" width="14.85546875" style="211" customWidth="1"/>
    <col min="5" max="5" width="12.85546875" style="211" customWidth="1"/>
    <col min="6" max="6" width="15.5703125" style="211" customWidth="1"/>
    <col min="7" max="7" width="16.85546875" style="211" customWidth="1"/>
    <col min="8" max="8" width="14" style="211" customWidth="1"/>
    <col min="9" max="9" width="12.28515625" style="211" customWidth="1"/>
    <col min="10" max="10" width="13.7109375" style="211" customWidth="1"/>
    <col min="11" max="11" width="17.42578125" style="211" customWidth="1"/>
    <col min="12" max="12" width="11" style="211" customWidth="1"/>
    <col min="13" max="13" width="13.42578125" style="211" customWidth="1"/>
    <col min="14" max="14" width="12.7109375" style="211" customWidth="1"/>
    <col min="15" max="16384" width="9.140625" style="211"/>
  </cols>
  <sheetData>
    <row r="1" spans="1:14">
      <c r="A1" s="209"/>
      <c r="B1" s="278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>
      <c r="A2" s="209"/>
      <c r="B2" s="665" t="s">
        <v>237</v>
      </c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</row>
    <row r="3" spans="1:14">
      <c r="A3" s="209"/>
      <c r="B3" s="666" t="s">
        <v>1151</v>
      </c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</row>
    <row r="4" spans="1:14">
      <c r="A4" s="209"/>
      <c r="B4" s="666" t="s">
        <v>1</v>
      </c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</row>
    <row r="5" spans="1:14" ht="15.75" thickBot="1">
      <c r="A5" s="639"/>
      <c r="B5" s="279"/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</row>
    <row r="6" spans="1:14" ht="16.5" thickTop="1" thickBot="1">
      <c r="A6" s="639"/>
      <c r="B6" s="667" t="s">
        <v>2</v>
      </c>
      <c r="C6" s="668" t="s">
        <v>3</v>
      </c>
      <c r="D6" s="668"/>
      <c r="E6" s="668"/>
      <c r="F6" s="668" t="s">
        <v>4</v>
      </c>
      <c r="G6" s="668"/>
      <c r="H6" s="669" t="s">
        <v>5</v>
      </c>
      <c r="I6" s="669"/>
      <c r="J6" s="669"/>
      <c r="K6" s="669"/>
      <c r="L6" s="669"/>
      <c r="M6" s="669"/>
      <c r="N6" s="669"/>
    </row>
    <row r="7" spans="1:14" ht="15.75" thickTop="1">
      <c r="A7" s="209"/>
      <c r="B7" s="667"/>
      <c r="C7" s="668"/>
      <c r="D7" s="668"/>
      <c r="E7" s="668"/>
      <c r="F7" s="668"/>
      <c r="G7" s="668"/>
      <c r="H7" s="669"/>
      <c r="I7" s="669"/>
      <c r="J7" s="669"/>
      <c r="K7" s="669"/>
      <c r="L7" s="669"/>
      <c r="M7" s="669"/>
      <c r="N7" s="669"/>
    </row>
    <row r="8" spans="1:14">
      <c r="A8" s="209"/>
      <c r="B8" s="280" t="s">
        <v>6</v>
      </c>
      <c r="C8" s="658" t="s">
        <v>251</v>
      </c>
      <c r="D8" s="658"/>
      <c r="E8" s="658"/>
      <c r="F8" s="658" t="s">
        <v>8</v>
      </c>
      <c r="G8" s="658"/>
      <c r="H8" s="659" t="s">
        <v>252</v>
      </c>
      <c r="I8" s="659"/>
      <c r="J8" s="659"/>
      <c r="K8" s="659"/>
      <c r="L8" s="659"/>
      <c r="M8" s="659"/>
      <c r="N8" s="659"/>
    </row>
    <row r="9" spans="1:14" ht="15.75" thickBot="1">
      <c r="A9" s="209"/>
      <c r="B9" s="660" t="s">
        <v>236</v>
      </c>
      <c r="C9" s="660"/>
      <c r="D9" s="661" t="s">
        <v>235</v>
      </c>
      <c r="E9" s="661"/>
      <c r="F9" s="661"/>
      <c r="G9" s="661"/>
      <c r="H9" s="661"/>
      <c r="I9" s="661"/>
      <c r="J9" s="661"/>
      <c r="K9" s="661"/>
      <c r="L9" s="661"/>
      <c r="M9" s="661"/>
      <c r="N9" s="661"/>
    </row>
    <row r="10" spans="1:14" ht="24" customHeight="1" thickTop="1" thickBot="1">
      <c r="A10" s="209"/>
      <c r="B10" s="660"/>
      <c r="C10" s="660"/>
      <c r="D10" s="281" t="s">
        <v>13</v>
      </c>
      <c r="E10" s="282">
        <v>2024</v>
      </c>
      <c r="F10" s="662" t="s">
        <v>190</v>
      </c>
      <c r="G10" s="662"/>
      <c r="H10" s="662" t="s">
        <v>190</v>
      </c>
      <c r="I10" s="662"/>
      <c r="J10" s="283" t="s">
        <v>190</v>
      </c>
      <c r="K10" s="662" t="s">
        <v>190</v>
      </c>
      <c r="L10" s="662"/>
      <c r="M10" s="663" t="s">
        <v>234</v>
      </c>
      <c r="N10" s="664" t="s">
        <v>233</v>
      </c>
    </row>
    <row r="11" spans="1:14" ht="46.5" customHeight="1" thickTop="1" thickBot="1">
      <c r="A11" s="209"/>
      <c r="B11" s="660"/>
      <c r="C11" s="660"/>
      <c r="D11" s="284" t="s">
        <v>232</v>
      </c>
      <c r="E11" s="285" t="s">
        <v>227</v>
      </c>
      <c r="F11" s="286" t="s">
        <v>231</v>
      </c>
      <c r="G11" s="287" t="s">
        <v>227</v>
      </c>
      <c r="H11" s="286" t="s">
        <v>230</v>
      </c>
      <c r="I11" s="287" t="s">
        <v>227</v>
      </c>
      <c r="J11" s="288" t="s">
        <v>229</v>
      </c>
      <c r="K11" s="286" t="s">
        <v>228</v>
      </c>
      <c r="L11" s="287" t="s">
        <v>227</v>
      </c>
      <c r="M11" s="663"/>
      <c r="N11" s="664"/>
    </row>
    <row r="12" spans="1:14" ht="17.25" customHeight="1" thickTop="1" thickBot="1">
      <c r="A12" s="209"/>
      <c r="B12" s="660"/>
      <c r="C12" s="660"/>
      <c r="D12" s="289" t="s">
        <v>31</v>
      </c>
      <c r="E12" s="289" t="s">
        <v>32</v>
      </c>
      <c r="F12" s="289" t="s">
        <v>33</v>
      </c>
      <c r="G12" s="289" t="s">
        <v>34</v>
      </c>
      <c r="H12" s="289" t="s">
        <v>35</v>
      </c>
      <c r="I12" s="289" t="s">
        <v>36</v>
      </c>
      <c r="J12" s="289" t="s">
        <v>226</v>
      </c>
      <c r="K12" s="289" t="s">
        <v>38</v>
      </c>
      <c r="L12" s="289" t="s">
        <v>39</v>
      </c>
      <c r="M12" s="289" t="s">
        <v>225</v>
      </c>
      <c r="N12" s="290" t="s">
        <v>224</v>
      </c>
    </row>
    <row r="13" spans="1:14" ht="15.75" thickTop="1">
      <c r="A13" s="209"/>
      <c r="B13" s="650" t="s">
        <v>223</v>
      </c>
      <c r="C13" s="650"/>
      <c r="D13" s="291"/>
      <c r="E13" s="292"/>
      <c r="F13" s="291"/>
      <c r="G13" s="292"/>
      <c r="H13" s="291"/>
      <c r="I13" s="292"/>
      <c r="J13" s="293"/>
      <c r="K13" s="291"/>
      <c r="L13" s="292"/>
      <c r="M13" s="291"/>
      <c r="N13" s="294"/>
    </row>
    <row r="14" spans="1:14" ht="18.75" customHeight="1">
      <c r="A14" s="209"/>
      <c r="B14" s="295" t="s">
        <v>93</v>
      </c>
      <c r="C14" s="296" t="s">
        <v>206</v>
      </c>
      <c r="D14" s="291"/>
      <c r="E14" s="292"/>
      <c r="F14" s="291"/>
      <c r="G14" s="292"/>
      <c r="H14" s="291"/>
      <c r="I14" s="292"/>
      <c r="J14" s="297"/>
      <c r="K14" s="291"/>
      <c r="L14" s="292"/>
      <c r="M14" s="291"/>
      <c r="N14" s="294"/>
    </row>
    <row r="15" spans="1:14" ht="22.5" customHeight="1">
      <c r="A15" s="209"/>
      <c r="B15" s="298" t="s">
        <v>85</v>
      </c>
      <c r="C15" s="299" t="s">
        <v>222</v>
      </c>
      <c r="D15" s="300">
        <v>101410330</v>
      </c>
      <c r="E15" s="509">
        <f>D15/$D$30</f>
        <v>0.67817726553102142</v>
      </c>
      <c r="F15" s="300">
        <v>135997000</v>
      </c>
      <c r="G15" s="301">
        <f>F15/$F$30</f>
        <v>9.076553743393492E-3</v>
      </c>
      <c r="H15" s="302">
        <v>108697000</v>
      </c>
      <c r="I15" s="301">
        <f>H15/$H$30</f>
        <v>0.61510959099459228</v>
      </c>
      <c r="J15" s="300">
        <f>H15-F15</f>
        <v>-27300000</v>
      </c>
      <c r="K15" s="302">
        <v>108610693</v>
      </c>
      <c r="L15" s="303">
        <f>K15/$K$30</f>
        <v>0.66978307757138089</v>
      </c>
      <c r="M15" s="300">
        <f>H15-K15</f>
        <v>86307</v>
      </c>
      <c r="N15" s="304">
        <f>K15/H15</f>
        <v>0.99920598544578043</v>
      </c>
    </row>
    <row r="16" spans="1:14">
      <c r="A16" s="209"/>
      <c r="B16" s="298" t="s">
        <v>84</v>
      </c>
      <c r="C16" s="299" t="s">
        <v>221</v>
      </c>
      <c r="D16" s="300">
        <v>16745463</v>
      </c>
      <c r="E16" s="509">
        <f t="shared" ref="E16:E30" si="0">D16/$D$30</f>
        <v>0.11198457107269934</v>
      </c>
      <c r="F16" s="300">
        <v>23083000</v>
      </c>
      <c r="G16" s="301">
        <f t="shared" ref="G16:G30" si="1">F16/$F$30</f>
        <v>1.540578763198835E-3</v>
      </c>
      <c r="H16" s="302">
        <v>18083000</v>
      </c>
      <c r="I16" s="301">
        <f t="shared" ref="I16:I30" si="2">H16/$H$30</f>
        <v>0.10233057705323249</v>
      </c>
      <c r="J16" s="300">
        <f t="shared" ref="J16:J21" si="3">H16-F16</f>
        <v>-5000000</v>
      </c>
      <c r="K16" s="302">
        <v>18035729</v>
      </c>
      <c r="L16" s="301">
        <f t="shared" ref="L16:L30" si="4">K16/$K$30</f>
        <v>0.11122317464509139</v>
      </c>
      <c r="M16" s="300">
        <f t="shared" ref="M16:M21" si="5">H16-K16</f>
        <v>47271</v>
      </c>
      <c r="N16" s="304">
        <f t="shared" ref="N16:N46" si="6">K16/H16</f>
        <v>0.99738588729746169</v>
      </c>
    </row>
    <row r="17" spans="1:14">
      <c r="A17" s="209"/>
      <c r="B17" s="298" t="s">
        <v>83</v>
      </c>
      <c r="C17" s="299" t="s">
        <v>220</v>
      </c>
      <c r="D17" s="300">
        <v>12640046</v>
      </c>
      <c r="E17" s="509">
        <f t="shared" si="0"/>
        <v>8.4529769624715007E-2</v>
      </c>
      <c r="F17" s="300">
        <v>19250000</v>
      </c>
      <c r="G17" s="301">
        <f t="shared" si="1"/>
        <v>1.2847611312038112E-3</v>
      </c>
      <c r="H17" s="302">
        <v>17200000</v>
      </c>
      <c r="I17" s="301">
        <f t="shared" si="2"/>
        <v>9.73337347406735E-2</v>
      </c>
      <c r="J17" s="300">
        <f t="shared" si="3"/>
        <v>-2050000</v>
      </c>
      <c r="K17" s="302">
        <v>15699055</v>
      </c>
      <c r="L17" s="301">
        <f t="shared" si="4"/>
        <v>9.6813316280583678E-2</v>
      </c>
      <c r="M17" s="300">
        <f t="shared" si="5"/>
        <v>1500945</v>
      </c>
      <c r="N17" s="304">
        <f t="shared" si="6"/>
        <v>0.9127357558139535</v>
      </c>
    </row>
    <row r="18" spans="1:14">
      <c r="A18" s="209"/>
      <c r="B18" s="298" t="s">
        <v>82</v>
      </c>
      <c r="C18" s="299" t="s">
        <v>219</v>
      </c>
      <c r="D18" s="300">
        <v>0</v>
      </c>
      <c r="E18" s="509">
        <f t="shared" si="0"/>
        <v>0</v>
      </c>
      <c r="F18" s="300">
        <v>0</v>
      </c>
      <c r="G18" s="300">
        <f t="shared" si="1"/>
        <v>0</v>
      </c>
      <c r="H18" s="302">
        <v>0</v>
      </c>
      <c r="I18" s="301">
        <f t="shared" si="2"/>
        <v>0</v>
      </c>
      <c r="J18" s="300">
        <f t="shared" si="3"/>
        <v>0</v>
      </c>
      <c r="K18" s="302">
        <v>0</v>
      </c>
      <c r="L18" s="301">
        <f t="shared" si="4"/>
        <v>0</v>
      </c>
      <c r="M18" s="300">
        <f t="shared" si="5"/>
        <v>0</v>
      </c>
      <c r="N18" s="304"/>
    </row>
    <row r="19" spans="1:14">
      <c r="A19" s="209"/>
      <c r="B19" s="298" t="s">
        <v>81</v>
      </c>
      <c r="C19" s="299" t="s">
        <v>218</v>
      </c>
      <c r="D19" s="300">
        <v>0</v>
      </c>
      <c r="E19" s="509">
        <f t="shared" si="0"/>
        <v>0</v>
      </c>
      <c r="F19" s="300">
        <v>0</v>
      </c>
      <c r="G19" s="300">
        <f t="shared" si="1"/>
        <v>0</v>
      </c>
      <c r="H19" s="302">
        <v>0</v>
      </c>
      <c r="I19" s="301">
        <f t="shared" si="2"/>
        <v>0</v>
      </c>
      <c r="J19" s="300">
        <f t="shared" si="3"/>
        <v>0</v>
      </c>
      <c r="K19" s="302">
        <v>0</v>
      </c>
      <c r="L19" s="301">
        <f t="shared" si="4"/>
        <v>0</v>
      </c>
      <c r="M19" s="300">
        <f t="shared" si="5"/>
        <v>0</v>
      </c>
      <c r="N19" s="304"/>
    </row>
    <row r="20" spans="1:14">
      <c r="A20" s="209"/>
      <c r="B20" s="298" t="s">
        <v>80</v>
      </c>
      <c r="C20" s="299" t="s">
        <v>217</v>
      </c>
      <c r="D20" s="300">
        <v>0</v>
      </c>
      <c r="E20" s="509">
        <f t="shared" si="0"/>
        <v>0</v>
      </c>
      <c r="F20" s="300">
        <v>0</v>
      </c>
      <c r="G20" s="300">
        <f t="shared" si="1"/>
        <v>0</v>
      </c>
      <c r="H20" s="302">
        <v>0</v>
      </c>
      <c r="I20" s="301">
        <f t="shared" si="2"/>
        <v>0</v>
      </c>
      <c r="J20" s="300">
        <f t="shared" si="3"/>
        <v>0</v>
      </c>
      <c r="K20" s="302">
        <v>0</v>
      </c>
      <c r="L20" s="301">
        <f t="shared" si="4"/>
        <v>0</v>
      </c>
      <c r="M20" s="300">
        <f t="shared" si="5"/>
        <v>0</v>
      </c>
      <c r="N20" s="304"/>
    </row>
    <row r="21" spans="1:14">
      <c r="A21" s="209"/>
      <c r="B21" s="298" t="s">
        <v>79</v>
      </c>
      <c r="C21" s="299" t="s">
        <v>216</v>
      </c>
      <c r="D21" s="300">
        <v>398275</v>
      </c>
      <c r="E21" s="509">
        <f t="shared" si="0"/>
        <v>2.6634471106579331E-3</v>
      </c>
      <c r="F21" s="300">
        <v>0</v>
      </c>
      <c r="G21" s="300">
        <f t="shared" si="1"/>
        <v>0</v>
      </c>
      <c r="H21" s="302">
        <v>173600</v>
      </c>
      <c r="I21" s="301">
        <f t="shared" si="2"/>
        <v>9.8239164831284416E-4</v>
      </c>
      <c r="J21" s="300">
        <f t="shared" si="3"/>
        <v>173600</v>
      </c>
      <c r="K21" s="302">
        <v>173600</v>
      </c>
      <c r="L21" s="301">
        <f t="shared" si="4"/>
        <v>1.0705607252353296E-3</v>
      </c>
      <c r="M21" s="300">
        <f t="shared" si="5"/>
        <v>0</v>
      </c>
      <c r="N21" s="304">
        <f t="shared" si="6"/>
        <v>1</v>
      </c>
    </row>
    <row r="22" spans="1:14">
      <c r="A22" s="209"/>
      <c r="B22" s="305"/>
      <c r="C22" s="306" t="s">
        <v>215</v>
      </c>
      <c r="D22" s="307">
        <v>131194114</v>
      </c>
      <c r="E22" s="510">
        <f t="shared" si="0"/>
        <v>0.87735505333909369</v>
      </c>
      <c r="F22" s="307">
        <f>F15+F16+F17+F21</f>
        <v>178330000</v>
      </c>
      <c r="G22" s="308">
        <f t="shared" si="1"/>
        <v>1.1901893637796137E-2</v>
      </c>
      <c r="H22" s="307">
        <f t="shared" ref="H22:K22" si="7">H15+H16+H17+H21</f>
        <v>144153600</v>
      </c>
      <c r="I22" s="308">
        <f t="shared" si="2"/>
        <v>0.81575629443681119</v>
      </c>
      <c r="J22" s="307">
        <f t="shared" si="7"/>
        <v>-34176400</v>
      </c>
      <c r="K22" s="307">
        <f t="shared" si="7"/>
        <v>142519077</v>
      </c>
      <c r="L22" s="308">
        <f t="shared" si="4"/>
        <v>0.87889012922229137</v>
      </c>
      <c r="M22" s="307">
        <f>M15+M16+M17</f>
        <v>1634523</v>
      </c>
      <c r="N22" s="304">
        <f t="shared" si="6"/>
        <v>0.9886612405101225</v>
      </c>
    </row>
    <row r="23" spans="1:14">
      <c r="A23" s="209"/>
      <c r="B23" s="298" t="s">
        <v>87</v>
      </c>
      <c r="C23" s="299" t="s">
        <v>214</v>
      </c>
      <c r="D23" s="300">
        <v>3232206</v>
      </c>
      <c r="E23" s="509">
        <f t="shared" si="0"/>
        <v>2.1615240052102785E-2</v>
      </c>
      <c r="F23" s="300">
        <v>0</v>
      </c>
      <c r="G23" s="300">
        <f t="shared" si="1"/>
        <v>0</v>
      </c>
      <c r="H23" s="302">
        <v>0</v>
      </c>
      <c r="I23" s="300">
        <f t="shared" si="2"/>
        <v>0</v>
      </c>
      <c r="J23" s="300">
        <v>0</v>
      </c>
      <c r="K23" s="302">
        <v>0</v>
      </c>
      <c r="L23" s="300">
        <f t="shared" si="4"/>
        <v>0</v>
      </c>
      <c r="M23" s="300">
        <v>0</v>
      </c>
      <c r="N23" s="304"/>
    </row>
    <row r="24" spans="1:14">
      <c r="A24" s="209"/>
      <c r="B24" s="298" t="s">
        <v>86</v>
      </c>
      <c r="C24" s="299" t="s">
        <v>213</v>
      </c>
      <c r="D24" s="300">
        <v>10850742</v>
      </c>
      <c r="E24" s="509">
        <f t="shared" si="0"/>
        <v>7.2563875283145271E-2</v>
      </c>
      <c r="F24" s="300">
        <v>14795000000</v>
      </c>
      <c r="G24" s="300">
        <f t="shared" si="1"/>
        <v>0.98743069798235772</v>
      </c>
      <c r="H24" s="302">
        <v>27224000</v>
      </c>
      <c r="I24" s="309">
        <f t="shared" si="2"/>
        <v>0.15405892991744741</v>
      </c>
      <c r="J24" s="300">
        <f>H24-F24</f>
        <v>-14767776000</v>
      </c>
      <c r="K24" s="302">
        <v>15893408</v>
      </c>
      <c r="L24" s="301">
        <f t="shared" si="4"/>
        <v>9.8011857113715378E-2</v>
      </c>
      <c r="M24" s="300">
        <f>H24-K24</f>
        <v>11330592</v>
      </c>
      <c r="N24" s="304">
        <f t="shared" si="6"/>
        <v>0.58380135174845726</v>
      </c>
    </row>
    <row r="25" spans="1:14">
      <c r="A25" s="209"/>
      <c r="B25" s="310"/>
      <c r="C25" s="311" t="s">
        <v>199</v>
      </c>
      <c r="D25" s="312">
        <v>14082948</v>
      </c>
      <c r="E25" s="511">
        <f t="shared" si="0"/>
        <v>9.4179115335248059E-2</v>
      </c>
      <c r="F25" s="312">
        <v>14795000000</v>
      </c>
      <c r="G25" s="313">
        <f t="shared" si="1"/>
        <v>0.98743069798235772</v>
      </c>
      <c r="H25" s="312">
        <f>H24+H23</f>
        <v>27224000</v>
      </c>
      <c r="I25" s="313">
        <f t="shared" si="2"/>
        <v>0.15405892991744741</v>
      </c>
      <c r="J25" s="312">
        <f>J23+J24</f>
        <v>-14767776000</v>
      </c>
      <c r="K25" s="312">
        <f>K24+K23</f>
        <v>15893408</v>
      </c>
      <c r="L25" s="313">
        <f t="shared" si="4"/>
        <v>9.8011857113715378E-2</v>
      </c>
      <c r="M25" s="312">
        <f>M24+M23</f>
        <v>11330592</v>
      </c>
      <c r="N25" s="314">
        <f t="shared" si="6"/>
        <v>0.58380135174845726</v>
      </c>
    </row>
    <row r="26" spans="1:14">
      <c r="A26" s="209"/>
      <c r="B26" s="298" t="s">
        <v>87</v>
      </c>
      <c r="C26" s="299" t="s">
        <v>214</v>
      </c>
      <c r="D26" s="300">
        <v>4256600</v>
      </c>
      <c r="E26" s="509">
        <f t="shared" si="0"/>
        <v>2.8465831325658299E-2</v>
      </c>
      <c r="F26" s="300">
        <v>0</v>
      </c>
      <c r="G26" s="300">
        <f t="shared" si="1"/>
        <v>0</v>
      </c>
      <c r="H26" s="302">
        <v>0</v>
      </c>
      <c r="I26" s="300">
        <f t="shared" si="2"/>
        <v>0</v>
      </c>
      <c r="J26" s="300">
        <v>0</v>
      </c>
      <c r="K26" s="302">
        <v>0</v>
      </c>
      <c r="L26" s="300">
        <f t="shared" si="4"/>
        <v>0</v>
      </c>
      <c r="M26" s="300">
        <v>0</v>
      </c>
      <c r="N26" s="304"/>
    </row>
    <row r="27" spans="1:14">
      <c r="A27" s="209"/>
      <c r="B27" s="298" t="s">
        <v>86</v>
      </c>
      <c r="C27" s="299" t="s">
        <v>213</v>
      </c>
      <c r="D27" s="300">
        <v>0</v>
      </c>
      <c r="E27" s="509">
        <f t="shared" si="0"/>
        <v>0</v>
      </c>
      <c r="F27" s="300">
        <v>10000000</v>
      </c>
      <c r="G27" s="301">
        <f t="shared" si="1"/>
        <v>6.6740837984613564E-4</v>
      </c>
      <c r="H27" s="302">
        <v>5334000</v>
      </c>
      <c r="I27" s="301">
        <f t="shared" si="2"/>
        <v>3.0184775645741423E-2</v>
      </c>
      <c r="J27" s="300">
        <f>H27-F27</f>
        <v>-4666000</v>
      </c>
      <c r="K27" s="302">
        <v>3745528</v>
      </c>
      <c r="L27" s="301">
        <f t="shared" si="4"/>
        <v>2.3098013663993281E-2</v>
      </c>
      <c r="M27" s="300">
        <f>K27-H27</f>
        <v>-1588472</v>
      </c>
      <c r="N27" s="304">
        <f t="shared" si="6"/>
        <v>0.70219872515935511</v>
      </c>
    </row>
    <row r="28" spans="1:14">
      <c r="A28" s="209"/>
      <c r="B28" s="305"/>
      <c r="C28" s="306" t="s">
        <v>198</v>
      </c>
      <c r="D28" s="307">
        <v>4256600</v>
      </c>
      <c r="E28" s="510">
        <f t="shared" si="0"/>
        <v>2.8465831325658299E-2</v>
      </c>
      <c r="F28" s="307">
        <v>10000000</v>
      </c>
      <c r="G28" s="308">
        <f t="shared" si="1"/>
        <v>6.6740837984613564E-4</v>
      </c>
      <c r="H28" s="312">
        <f>H27+H26</f>
        <v>5334000</v>
      </c>
      <c r="I28" s="313">
        <f t="shared" si="2"/>
        <v>3.0184775645741423E-2</v>
      </c>
      <c r="J28" s="312">
        <f t="shared" ref="J28:M28" si="8">J27+J26</f>
        <v>-4666000</v>
      </c>
      <c r="K28" s="312">
        <f t="shared" si="8"/>
        <v>3745528</v>
      </c>
      <c r="L28" s="313">
        <f t="shared" si="4"/>
        <v>2.3098013663993281E-2</v>
      </c>
      <c r="M28" s="312">
        <f t="shared" si="8"/>
        <v>-1588472</v>
      </c>
      <c r="N28" s="304">
        <f t="shared" si="6"/>
        <v>0.70219872515935511</v>
      </c>
    </row>
    <row r="29" spans="1:14" s="320" customFormat="1">
      <c r="A29" s="315"/>
      <c r="B29" s="316"/>
      <c r="C29" s="317" t="s">
        <v>212</v>
      </c>
      <c r="D29" s="318">
        <v>18339548</v>
      </c>
      <c r="E29" s="512">
        <f t="shared" si="0"/>
        <v>0.12264494666090636</v>
      </c>
      <c r="F29" s="318">
        <f>F25+F28</f>
        <v>14805000000</v>
      </c>
      <c r="G29" s="319">
        <f t="shared" si="1"/>
        <v>0.98809810636220385</v>
      </c>
      <c r="H29" s="318">
        <f>H28+H25</f>
        <v>32558000</v>
      </c>
      <c r="I29" s="319">
        <f t="shared" si="2"/>
        <v>0.18424370556318884</v>
      </c>
      <c r="J29" s="318">
        <f t="shared" ref="J29" si="9">J25+J28</f>
        <v>-14772442000</v>
      </c>
      <c r="K29" s="318">
        <f>K28+K25</f>
        <v>19638936</v>
      </c>
      <c r="L29" s="319">
        <f t="shared" si="4"/>
        <v>0.12110987077770866</v>
      </c>
      <c r="M29" s="318">
        <f>M28+M25</f>
        <v>9742120</v>
      </c>
      <c r="N29" s="304">
        <f t="shared" si="6"/>
        <v>0.60319847656489956</v>
      </c>
    </row>
    <row r="30" spans="1:14">
      <c r="A30" s="209"/>
      <c r="B30" s="321"/>
      <c r="C30" s="322" t="s">
        <v>211</v>
      </c>
      <c r="D30" s="323">
        <v>149533662</v>
      </c>
      <c r="E30" s="513">
        <f t="shared" si="0"/>
        <v>1</v>
      </c>
      <c r="F30" s="323">
        <f>F29+F22</f>
        <v>14983330000</v>
      </c>
      <c r="G30" s="324">
        <f t="shared" si="1"/>
        <v>1</v>
      </c>
      <c r="H30" s="323">
        <f>H29+H22</f>
        <v>176711600</v>
      </c>
      <c r="I30" s="324">
        <f t="shared" si="2"/>
        <v>1</v>
      </c>
      <c r="J30" s="323">
        <f>J29+J22</f>
        <v>-14806618400</v>
      </c>
      <c r="K30" s="323">
        <f>K29+K22</f>
        <v>162158013</v>
      </c>
      <c r="L30" s="324">
        <f t="shared" si="4"/>
        <v>1</v>
      </c>
      <c r="M30" s="323">
        <f>M29+M22</f>
        <v>11376643</v>
      </c>
      <c r="N30" s="304">
        <f t="shared" si="6"/>
        <v>0.91764215252422587</v>
      </c>
    </row>
    <row r="31" spans="1:14">
      <c r="A31" s="209"/>
      <c r="B31" s="305"/>
      <c r="C31" s="306" t="s">
        <v>210</v>
      </c>
      <c r="D31" s="307">
        <v>0</v>
      </c>
      <c r="E31" s="307"/>
      <c r="F31" s="307">
        <v>0</v>
      </c>
      <c r="G31" s="307"/>
      <c r="H31" s="312">
        <v>0</v>
      </c>
      <c r="I31" s="307"/>
      <c r="J31" s="307">
        <v>0</v>
      </c>
      <c r="K31" s="312">
        <v>0</v>
      </c>
      <c r="L31" s="307"/>
      <c r="M31" s="307">
        <v>0</v>
      </c>
      <c r="N31" s="304"/>
    </row>
    <row r="32" spans="1:14">
      <c r="A32" s="209"/>
      <c r="B32" s="305"/>
      <c r="C32" s="306" t="s">
        <v>209</v>
      </c>
      <c r="D32" s="307">
        <v>0</v>
      </c>
      <c r="E32" s="307"/>
      <c r="F32" s="307">
        <v>0</v>
      </c>
      <c r="G32" s="307"/>
      <c r="H32" s="312">
        <v>0</v>
      </c>
      <c r="I32" s="307"/>
      <c r="J32" s="307">
        <v>0</v>
      </c>
      <c r="K32" s="312">
        <v>0</v>
      </c>
      <c r="L32" s="307"/>
      <c r="M32" s="307">
        <v>0</v>
      </c>
      <c r="N32" s="304"/>
    </row>
    <row r="33" spans="1:14" ht="15.75" thickBot="1">
      <c r="A33" s="209"/>
      <c r="B33" s="321"/>
      <c r="C33" s="322" t="s">
        <v>195</v>
      </c>
      <c r="D33" s="323">
        <v>149533662</v>
      </c>
      <c r="E33" s="323"/>
      <c r="F33" s="323">
        <v>14983330000</v>
      </c>
      <c r="G33" s="324">
        <v>1</v>
      </c>
      <c r="H33" s="318">
        <f>H29+H22</f>
        <v>176711600</v>
      </c>
      <c r="I33" s="324">
        <v>1</v>
      </c>
      <c r="J33" s="323">
        <f>J29+J22</f>
        <v>-14806618400</v>
      </c>
      <c r="K33" s="318">
        <f>K29+K22</f>
        <v>162158013</v>
      </c>
      <c r="L33" s="324">
        <v>1</v>
      </c>
      <c r="M33" s="323">
        <f>H33-K33</f>
        <v>14553587</v>
      </c>
      <c r="N33" s="304">
        <f t="shared" si="6"/>
        <v>0.91764215252422587</v>
      </c>
    </row>
    <row r="34" spans="1:14" s="320" customFormat="1" ht="15.75" thickTop="1">
      <c r="A34" s="315"/>
      <c r="B34" s="651" t="s">
        <v>208</v>
      </c>
      <c r="C34" s="651"/>
      <c r="D34" s="325"/>
      <c r="E34" s="326"/>
      <c r="F34" s="327"/>
      <c r="G34" s="326"/>
      <c r="H34" s="327"/>
      <c r="I34" s="326"/>
      <c r="J34" s="328"/>
      <c r="K34" s="327"/>
      <c r="L34" s="326"/>
      <c r="M34" s="327"/>
      <c r="N34" s="304"/>
    </row>
    <row r="35" spans="1:14">
      <c r="A35" s="209"/>
      <c r="B35" s="329" t="s">
        <v>207</v>
      </c>
      <c r="C35" s="296" t="s">
        <v>206</v>
      </c>
      <c r="D35" s="330"/>
      <c r="E35" s="292"/>
      <c r="F35" s="291"/>
      <c r="G35" s="292"/>
      <c r="H35" s="291"/>
      <c r="I35" s="292"/>
      <c r="J35" s="297"/>
      <c r="K35" s="291"/>
      <c r="L35" s="292"/>
      <c r="M35" s="291"/>
      <c r="N35" s="304"/>
    </row>
    <row r="36" spans="1:14">
      <c r="A36" s="209"/>
      <c r="B36" s="298"/>
      <c r="C36" s="331" t="s">
        <v>205</v>
      </c>
      <c r="D36" s="323">
        <v>131194114</v>
      </c>
      <c r="E36" s="513">
        <f>D36/$D$66</f>
        <v>0.87735505333909369</v>
      </c>
      <c r="F36" s="323">
        <v>178330000</v>
      </c>
      <c r="G36" s="324">
        <f>F36/$F$66</f>
        <v>1.1901893637796137E-2</v>
      </c>
      <c r="H36" s="323">
        <v>144153600</v>
      </c>
      <c r="I36" s="324">
        <f>H36/$H$66</f>
        <v>0.81575629443681119</v>
      </c>
      <c r="J36" s="323">
        <f>H36-F36</f>
        <v>-34176400</v>
      </c>
      <c r="K36" s="323">
        <v>142519077</v>
      </c>
      <c r="L36" s="324">
        <f>K36/$K$66</f>
        <v>0.87889012922229137</v>
      </c>
      <c r="M36" s="323">
        <f>H36-K36</f>
        <v>1634523</v>
      </c>
      <c r="N36" s="304">
        <f t="shared" si="6"/>
        <v>0.9886612405101225</v>
      </c>
    </row>
    <row r="37" spans="1:14">
      <c r="A37" s="209"/>
      <c r="B37" s="298" t="s">
        <v>197</v>
      </c>
      <c r="C37" s="332" t="s">
        <v>196</v>
      </c>
      <c r="D37" s="300"/>
      <c r="E37" s="509"/>
      <c r="F37" s="300"/>
      <c r="G37" s="509"/>
      <c r="H37" s="300"/>
      <c r="I37" s="509"/>
      <c r="J37" s="300"/>
      <c r="K37" s="300"/>
      <c r="L37" s="509"/>
      <c r="M37" s="300"/>
      <c r="N37" s="304"/>
    </row>
    <row r="38" spans="1:14">
      <c r="A38" s="209"/>
      <c r="B38" s="298" t="s">
        <v>1152</v>
      </c>
      <c r="C38" s="332" t="s">
        <v>1153</v>
      </c>
      <c r="D38" s="300">
        <v>131194114</v>
      </c>
      <c r="E38" s="509">
        <f t="shared" ref="E38:E63" si="10">D38/$D$66</f>
        <v>0.87735505333909369</v>
      </c>
      <c r="F38" s="300">
        <v>178330000</v>
      </c>
      <c r="G38" s="301">
        <f t="shared" ref="G38:G66" si="11">F38/$F$66</f>
        <v>1.1901893637796137E-2</v>
      </c>
      <c r="H38" s="300">
        <v>144153600</v>
      </c>
      <c r="I38" s="301">
        <f t="shared" ref="I38:I66" si="12">H38/$H$66</f>
        <v>0.81575629443681119</v>
      </c>
      <c r="J38" s="300">
        <v>-34176400</v>
      </c>
      <c r="K38" s="300">
        <v>142519077</v>
      </c>
      <c r="L38" s="301">
        <f t="shared" ref="L38:L66" si="13">K38/$K$66</f>
        <v>0.87889012922229137</v>
      </c>
      <c r="M38" s="300">
        <v>1634523</v>
      </c>
      <c r="N38" s="304">
        <v>0.9886612405101225</v>
      </c>
    </row>
    <row r="39" spans="1:14">
      <c r="A39" s="209"/>
      <c r="B39" s="298"/>
      <c r="C39" s="331" t="s">
        <v>203</v>
      </c>
      <c r="D39" s="323">
        <v>18339548</v>
      </c>
      <c r="E39" s="513">
        <f t="shared" si="10"/>
        <v>0.12264494666090636</v>
      </c>
      <c r="F39" s="323">
        <f>F50+F63</f>
        <v>14805000000</v>
      </c>
      <c r="G39" s="513">
        <f t="shared" si="11"/>
        <v>0.98809810636220385</v>
      </c>
      <c r="H39" s="323">
        <f>H50+H63</f>
        <v>32558000</v>
      </c>
      <c r="I39" s="513">
        <f>H39/$H$66</f>
        <v>0.18424370556318884</v>
      </c>
      <c r="J39" s="323">
        <f>J50+J63</f>
        <v>-14772442000</v>
      </c>
      <c r="K39" s="323">
        <f>K50+K63</f>
        <v>19638936</v>
      </c>
      <c r="L39" s="513">
        <f t="shared" si="13"/>
        <v>0.12110987077770866</v>
      </c>
      <c r="M39" s="323">
        <f>M50+M63</f>
        <v>12919064</v>
      </c>
      <c r="N39" s="304">
        <f t="shared" si="6"/>
        <v>0.60319847656489956</v>
      </c>
    </row>
    <row r="40" spans="1:14">
      <c r="A40" s="209"/>
      <c r="B40" s="298" t="s">
        <v>197</v>
      </c>
      <c r="C40" s="332" t="s">
        <v>196</v>
      </c>
      <c r="D40" s="300"/>
      <c r="E40" s="509">
        <f t="shared" si="10"/>
        <v>0</v>
      </c>
      <c r="F40" s="300"/>
      <c r="G40" s="509">
        <f t="shared" si="11"/>
        <v>0</v>
      </c>
      <c r="H40" s="300"/>
      <c r="I40" s="509">
        <f t="shared" si="12"/>
        <v>0</v>
      </c>
      <c r="J40" s="300"/>
      <c r="K40" s="300"/>
      <c r="L40" s="509">
        <f t="shared" si="13"/>
        <v>0</v>
      </c>
      <c r="M40" s="300"/>
      <c r="N40" s="304"/>
    </row>
    <row r="41" spans="1:14">
      <c r="A41" s="209"/>
      <c r="B41" s="333" t="s">
        <v>1154</v>
      </c>
      <c r="C41" s="334" t="s">
        <v>1155</v>
      </c>
      <c r="D41" s="302">
        <v>3474768</v>
      </c>
      <c r="E41" s="514">
        <f t="shared" si="10"/>
        <v>2.3237363102897861E-2</v>
      </c>
      <c r="F41" s="302">
        <v>3500000</v>
      </c>
      <c r="G41" s="303">
        <f t="shared" si="11"/>
        <v>2.335929329461475E-4</v>
      </c>
      <c r="H41" s="302">
        <v>3500000</v>
      </c>
      <c r="I41" s="303">
        <f t="shared" si="12"/>
        <v>1.9806283232113794E-2</v>
      </c>
      <c r="J41" s="302">
        <f>H41-F41</f>
        <v>0</v>
      </c>
      <c r="K41" s="302">
        <v>3474768</v>
      </c>
      <c r="L41" s="303">
        <f t="shared" si="13"/>
        <v>2.1428284274795598E-2</v>
      </c>
      <c r="M41" s="302">
        <f>K41-H41</f>
        <v>-25232</v>
      </c>
      <c r="N41" s="314">
        <f t="shared" si="6"/>
        <v>0.9927908571428572</v>
      </c>
    </row>
    <row r="42" spans="1:14">
      <c r="A42" s="209"/>
      <c r="B42" s="333" t="s">
        <v>1156</v>
      </c>
      <c r="C42" s="334" t="s">
        <v>1157</v>
      </c>
      <c r="D42" s="302">
        <v>3000000</v>
      </c>
      <c r="E42" s="514">
        <f t="shared" si="10"/>
        <v>2.0062372310523633E-2</v>
      </c>
      <c r="F42" s="302">
        <v>7845480</v>
      </c>
      <c r="G42" s="303">
        <f t="shared" si="11"/>
        <v>5.2361390959152604E-4</v>
      </c>
      <c r="H42" s="302">
        <v>7845480</v>
      </c>
      <c r="I42" s="303">
        <f t="shared" si="12"/>
        <v>4.4397085420538322E-2</v>
      </c>
      <c r="J42" s="302">
        <f>H42-F42</f>
        <v>0</v>
      </c>
      <c r="K42" s="302">
        <v>7845480</v>
      </c>
      <c r="L42" s="303">
        <f t="shared" si="13"/>
        <v>4.8381697918313787E-2</v>
      </c>
      <c r="M42" s="302">
        <f>K42-H42</f>
        <v>0</v>
      </c>
      <c r="N42" s="314">
        <f t="shared" si="6"/>
        <v>1</v>
      </c>
    </row>
    <row r="43" spans="1:14">
      <c r="A43" s="209"/>
      <c r="B43" s="333" t="s">
        <v>1158</v>
      </c>
      <c r="C43" s="334" t="s">
        <v>1159</v>
      </c>
      <c r="D43" s="302">
        <v>0</v>
      </c>
      <c r="E43" s="514">
        <f t="shared" si="10"/>
        <v>0</v>
      </c>
      <c r="F43" s="302">
        <v>11578000</v>
      </c>
      <c r="G43" s="303">
        <f t="shared" si="11"/>
        <v>7.7272542218585587E-4</v>
      </c>
      <c r="H43" s="302">
        <v>11218000</v>
      </c>
      <c r="I43" s="303">
        <f t="shared" si="12"/>
        <v>6.3481967227957875E-2</v>
      </c>
      <c r="J43" s="302">
        <f>H43-F43</f>
        <v>-360000</v>
      </c>
      <c r="K43" s="302">
        <v>0</v>
      </c>
      <c r="L43" s="303">
        <f t="shared" si="13"/>
        <v>0</v>
      </c>
      <c r="M43" s="302">
        <f>K43-H43</f>
        <v>-11218000</v>
      </c>
      <c r="N43" s="314">
        <f t="shared" si="6"/>
        <v>0</v>
      </c>
    </row>
    <row r="44" spans="1:14">
      <c r="A44" s="209"/>
      <c r="B44" s="333" t="s">
        <v>1160</v>
      </c>
      <c r="C44" s="334" t="s">
        <v>1161</v>
      </c>
      <c r="D44" s="302">
        <v>0</v>
      </c>
      <c r="E44" s="514">
        <f t="shared" si="10"/>
        <v>0</v>
      </c>
      <c r="F44" s="302">
        <v>0</v>
      </c>
      <c r="G44" s="303">
        <f t="shared" si="11"/>
        <v>0</v>
      </c>
      <c r="H44" s="302">
        <v>0</v>
      </c>
      <c r="I44" s="303">
        <f t="shared" si="12"/>
        <v>0</v>
      </c>
      <c r="J44" s="302">
        <f t="shared" ref="J44:J46" si="14">H44-F44</f>
        <v>0</v>
      </c>
      <c r="K44" s="302">
        <v>0</v>
      </c>
      <c r="L44" s="303">
        <f t="shared" si="13"/>
        <v>0</v>
      </c>
      <c r="M44" s="302">
        <v>0</v>
      </c>
      <c r="N44" s="314"/>
    </row>
    <row r="45" spans="1:14">
      <c r="A45" s="209"/>
      <c r="B45" s="333" t="s">
        <v>1162</v>
      </c>
      <c r="C45" s="334" t="s">
        <v>1163</v>
      </c>
      <c r="D45" s="302">
        <v>0</v>
      </c>
      <c r="E45" s="514">
        <f t="shared" si="10"/>
        <v>0</v>
      </c>
      <c r="F45" s="302">
        <v>0</v>
      </c>
      <c r="G45" s="303">
        <f t="shared" si="11"/>
        <v>0</v>
      </c>
      <c r="H45" s="302">
        <v>360000</v>
      </c>
      <c r="I45" s="303">
        <f t="shared" si="12"/>
        <v>2.0372177038745615E-3</v>
      </c>
      <c r="J45" s="302">
        <f t="shared" si="14"/>
        <v>360000</v>
      </c>
      <c r="K45" s="302">
        <v>321389</v>
      </c>
      <c r="L45" s="303">
        <f t="shared" si="13"/>
        <v>1.9819495444853533E-3</v>
      </c>
      <c r="M45" s="302">
        <f>K45-H45</f>
        <v>-38611</v>
      </c>
      <c r="N45" s="314">
        <f t="shared" si="6"/>
        <v>0.89274722222222225</v>
      </c>
    </row>
    <row r="46" spans="1:14" s="320" customFormat="1" ht="24.75" customHeight="1">
      <c r="A46" s="315"/>
      <c r="B46" s="333" t="s">
        <v>1164</v>
      </c>
      <c r="C46" s="334" t="s">
        <v>1165</v>
      </c>
      <c r="D46" s="302">
        <v>0</v>
      </c>
      <c r="E46" s="514">
        <f t="shared" si="10"/>
        <v>0</v>
      </c>
      <c r="F46" s="302">
        <v>22776520</v>
      </c>
      <c r="G46" s="303">
        <f t="shared" si="11"/>
        <v>1.5201240311733105E-3</v>
      </c>
      <c r="H46" s="302">
        <v>520</v>
      </c>
      <c r="I46" s="303">
        <f t="shared" si="12"/>
        <v>2.9426477944854781E-6</v>
      </c>
      <c r="J46" s="302">
        <f t="shared" si="14"/>
        <v>-22776000</v>
      </c>
      <c r="K46" s="302">
        <v>0</v>
      </c>
      <c r="L46" s="303">
        <f t="shared" si="13"/>
        <v>0</v>
      </c>
      <c r="M46" s="302">
        <f>K46-H46</f>
        <v>-520</v>
      </c>
      <c r="N46" s="314">
        <f t="shared" si="6"/>
        <v>0</v>
      </c>
    </row>
    <row r="47" spans="1:14">
      <c r="A47" s="209"/>
      <c r="B47" s="333" t="s">
        <v>1166</v>
      </c>
      <c r="C47" s="334" t="s">
        <v>1167</v>
      </c>
      <c r="D47" s="302">
        <v>0</v>
      </c>
      <c r="E47" s="514">
        <f t="shared" si="10"/>
        <v>0</v>
      </c>
      <c r="F47" s="302">
        <v>0</v>
      </c>
      <c r="G47" s="303">
        <f t="shared" si="11"/>
        <v>0</v>
      </c>
      <c r="H47" s="302">
        <v>0</v>
      </c>
      <c r="I47" s="303">
        <f t="shared" si="12"/>
        <v>0</v>
      </c>
      <c r="J47" s="302">
        <v>0</v>
      </c>
      <c r="K47" s="302">
        <v>0</v>
      </c>
      <c r="L47" s="303">
        <f t="shared" si="13"/>
        <v>0</v>
      </c>
      <c r="M47" s="302">
        <v>0</v>
      </c>
      <c r="N47" s="314">
        <v>0</v>
      </c>
    </row>
    <row r="48" spans="1:14">
      <c r="A48" s="209"/>
      <c r="B48" s="333" t="s">
        <v>1168</v>
      </c>
      <c r="C48" s="334" t="s">
        <v>1169</v>
      </c>
      <c r="D48" s="302">
        <v>0</v>
      </c>
      <c r="E48" s="514">
        <f t="shared" si="10"/>
        <v>0</v>
      </c>
      <c r="F48" s="302">
        <v>14745000000</v>
      </c>
      <c r="G48" s="303">
        <f t="shared" si="11"/>
        <v>0.98409365608312704</v>
      </c>
      <c r="H48" s="302">
        <v>0</v>
      </c>
      <c r="I48" s="303">
        <f t="shared" si="12"/>
        <v>0</v>
      </c>
      <c r="J48" s="302">
        <f>H48-F48</f>
        <v>-14745000000</v>
      </c>
      <c r="K48" s="302">
        <v>0</v>
      </c>
      <c r="L48" s="303">
        <f t="shared" si="13"/>
        <v>0</v>
      </c>
      <c r="M48" s="302">
        <v>0</v>
      </c>
      <c r="N48" s="314">
        <v>0</v>
      </c>
    </row>
    <row r="49" spans="1:14">
      <c r="A49" s="209"/>
      <c r="B49" s="333" t="s">
        <v>1170</v>
      </c>
      <c r="C49" s="334" t="s">
        <v>1171</v>
      </c>
      <c r="D49" s="302">
        <v>0</v>
      </c>
      <c r="E49" s="514">
        <f t="shared" si="10"/>
        <v>0</v>
      </c>
      <c r="F49" s="302">
        <v>4300000</v>
      </c>
      <c r="G49" s="303">
        <f t="shared" si="11"/>
        <v>2.8698560333383837E-4</v>
      </c>
      <c r="H49" s="302">
        <v>4300000</v>
      </c>
      <c r="I49" s="303">
        <f t="shared" si="12"/>
        <v>2.4333433685168375E-2</v>
      </c>
      <c r="J49" s="302">
        <v>0</v>
      </c>
      <c r="K49" s="302">
        <v>4251771</v>
      </c>
      <c r="L49" s="303">
        <f t="shared" si="13"/>
        <v>2.6219925376120636E-2</v>
      </c>
      <c r="M49" s="302">
        <f>H49-K49</f>
        <v>48229</v>
      </c>
      <c r="N49" s="314">
        <f>K49/H49</f>
        <v>0.98878395348837211</v>
      </c>
    </row>
    <row r="50" spans="1:14">
      <c r="A50" s="209"/>
      <c r="B50" s="333"/>
      <c r="C50" s="335" t="s">
        <v>199</v>
      </c>
      <c r="D50" s="312">
        <v>6474768</v>
      </c>
      <c r="E50" s="511">
        <f t="shared" si="10"/>
        <v>4.3299735413421497E-2</v>
      </c>
      <c r="F50" s="312">
        <f>F49+F48+F46+F43+F42+F41</f>
        <v>14795000000</v>
      </c>
      <c r="G50" s="303">
        <f t="shared" si="11"/>
        <v>0.98743069798235772</v>
      </c>
      <c r="H50" s="312">
        <f>H41+H42+H43+H44+H45+H46+H47+H48+H49</f>
        <v>27224000</v>
      </c>
      <c r="I50" s="313">
        <f>H50/$H$66</f>
        <v>0.15405892991744741</v>
      </c>
      <c r="J50" s="312">
        <f>H50-F50</f>
        <v>-14767776000</v>
      </c>
      <c r="K50" s="312">
        <f t="shared" ref="K50" si="15">K41+K42+K43+K44+K45+K46+K47+K48+K49</f>
        <v>15893408</v>
      </c>
      <c r="L50" s="303">
        <f t="shared" si="13"/>
        <v>9.8011857113715378E-2</v>
      </c>
      <c r="M50" s="312">
        <f>H50-K50</f>
        <v>11330592</v>
      </c>
      <c r="N50" s="314">
        <f>K50/H50</f>
        <v>0.58380135174845726</v>
      </c>
    </row>
    <row r="51" spans="1:14">
      <c r="A51" s="209"/>
      <c r="B51" s="310" t="s">
        <v>197</v>
      </c>
      <c r="C51" s="335" t="s">
        <v>196</v>
      </c>
      <c r="D51" s="312"/>
      <c r="E51" s="511">
        <f t="shared" si="10"/>
        <v>0</v>
      </c>
      <c r="F51" s="312"/>
      <c r="G51" s="511">
        <f t="shared" si="11"/>
        <v>0</v>
      </c>
      <c r="H51" s="312"/>
      <c r="I51" s="511">
        <f t="shared" si="12"/>
        <v>0</v>
      </c>
      <c r="J51" s="312"/>
      <c r="K51" s="312"/>
      <c r="L51" s="511">
        <f t="shared" si="13"/>
        <v>0</v>
      </c>
      <c r="M51" s="312"/>
      <c r="N51" s="336"/>
    </row>
    <row r="52" spans="1:14" ht="18" hidden="1" customHeight="1">
      <c r="A52" s="209"/>
      <c r="B52" s="298"/>
      <c r="C52" s="332"/>
      <c r="D52" s="300"/>
      <c r="E52" s="509">
        <f t="shared" si="10"/>
        <v>0</v>
      </c>
      <c r="F52" s="300"/>
      <c r="G52" s="509">
        <f t="shared" si="11"/>
        <v>0</v>
      </c>
      <c r="H52" s="300"/>
      <c r="I52" s="509">
        <f t="shared" si="12"/>
        <v>0</v>
      </c>
      <c r="J52" s="300"/>
      <c r="K52" s="300"/>
      <c r="L52" s="509">
        <f t="shared" si="13"/>
        <v>0</v>
      </c>
      <c r="M52" s="300"/>
      <c r="N52" s="304"/>
    </row>
    <row r="53" spans="1:14" hidden="1">
      <c r="A53" s="209"/>
      <c r="B53" s="298" t="s">
        <v>1172</v>
      </c>
      <c r="C53" s="332" t="s">
        <v>1173</v>
      </c>
      <c r="D53" s="300">
        <v>0</v>
      </c>
      <c r="E53" s="509">
        <f t="shared" si="10"/>
        <v>0</v>
      </c>
      <c r="F53" s="300">
        <v>0</v>
      </c>
      <c r="G53" s="509">
        <f t="shared" si="11"/>
        <v>0</v>
      </c>
      <c r="H53" s="300">
        <v>0</v>
      </c>
      <c r="I53" s="509">
        <f t="shared" si="12"/>
        <v>0</v>
      </c>
      <c r="J53" s="300">
        <v>0</v>
      </c>
      <c r="K53" s="300">
        <v>0</v>
      </c>
      <c r="L53" s="509">
        <f t="shared" si="13"/>
        <v>0</v>
      </c>
      <c r="M53" s="300">
        <v>0</v>
      </c>
      <c r="N53" s="304"/>
    </row>
    <row r="54" spans="1:14" hidden="1">
      <c r="A54" s="209"/>
      <c r="B54" s="298"/>
      <c r="C54" s="332"/>
      <c r="D54" s="300"/>
      <c r="E54" s="509">
        <f t="shared" si="10"/>
        <v>0</v>
      </c>
      <c r="F54" s="300"/>
      <c r="G54" s="509">
        <f t="shared" si="11"/>
        <v>0</v>
      </c>
      <c r="H54" s="300"/>
      <c r="I54" s="509">
        <f t="shared" si="12"/>
        <v>0</v>
      </c>
      <c r="J54" s="300"/>
      <c r="K54" s="300"/>
      <c r="L54" s="509">
        <f t="shared" si="13"/>
        <v>0</v>
      </c>
      <c r="M54" s="300"/>
      <c r="N54" s="304"/>
    </row>
    <row r="55" spans="1:14" hidden="1">
      <c r="A55" s="209"/>
      <c r="B55" s="298"/>
      <c r="C55" s="332"/>
      <c r="D55" s="300"/>
      <c r="E55" s="509">
        <f t="shared" si="10"/>
        <v>0</v>
      </c>
      <c r="F55" s="300"/>
      <c r="G55" s="509">
        <f t="shared" si="11"/>
        <v>0</v>
      </c>
      <c r="H55" s="300"/>
      <c r="I55" s="509">
        <f t="shared" si="12"/>
        <v>0</v>
      </c>
      <c r="J55" s="300"/>
      <c r="K55" s="300"/>
      <c r="L55" s="509">
        <f t="shared" si="13"/>
        <v>0</v>
      </c>
      <c r="M55" s="300"/>
      <c r="N55" s="304"/>
    </row>
    <row r="56" spans="1:14" hidden="1">
      <c r="A56" s="209"/>
      <c r="B56" s="298"/>
      <c r="C56" s="332"/>
      <c r="D56" s="300"/>
      <c r="E56" s="509">
        <f t="shared" si="10"/>
        <v>0</v>
      </c>
      <c r="F56" s="300"/>
      <c r="G56" s="509">
        <f t="shared" si="11"/>
        <v>0</v>
      </c>
      <c r="H56" s="300"/>
      <c r="I56" s="509">
        <f t="shared" si="12"/>
        <v>0</v>
      </c>
      <c r="J56" s="300"/>
      <c r="K56" s="300"/>
      <c r="L56" s="509">
        <f t="shared" si="13"/>
        <v>0</v>
      </c>
      <c r="M56" s="300"/>
      <c r="N56" s="304"/>
    </row>
    <row r="57" spans="1:14" ht="18" hidden="1" customHeight="1">
      <c r="A57" s="209"/>
      <c r="B57" s="298"/>
      <c r="C57" s="332"/>
      <c r="D57" s="300"/>
      <c r="E57" s="509">
        <f t="shared" si="10"/>
        <v>0</v>
      </c>
      <c r="F57" s="300"/>
      <c r="G57" s="509">
        <f t="shared" si="11"/>
        <v>0</v>
      </c>
      <c r="H57" s="300"/>
      <c r="I57" s="509">
        <f t="shared" si="12"/>
        <v>0</v>
      </c>
      <c r="J57" s="300"/>
      <c r="K57" s="300"/>
      <c r="L57" s="509">
        <f t="shared" si="13"/>
        <v>0</v>
      </c>
      <c r="M57" s="300"/>
      <c r="N57" s="304"/>
    </row>
    <row r="58" spans="1:14" ht="27.75" customHeight="1">
      <c r="A58" s="209"/>
      <c r="B58" s="298" t="s">
        <v>1174</v>
      </c>
      <c r="C58" s="332" t="s">
        <v>1175</v>
      </c>
      <c r="D58" s="300">
        <v>1604850</v>
      </c>
      <c r="E58" s="509">
        <f t="shared" si="10"/>
        <v>1.0732366067514617E-2</v>
      </c>
      <c r="F58" s="300">
        <v>6000000</v>
      </c>
      <c r="G58" s="301">
        <f t="shared" si="11"/>
        <v>4.0044502790768141E-4</v>
      </c>
      <c r="H58" s="300">
        <v>1650000</v>
      </c>
      <c r="I58" s="301">
        <f t="shared" si="12"/>
        <v>9.3372478094250737E-3</v>
      </c>
      <c r="J58" s="300">
        <f>H58-F58</f>
        <v>-4350000</v>
      </c>
      <c r="K58" s="300">
        <v>1363675</v>
      </c>
      <c r="L58" s="301">
        <f t="shared" si="13"/>
        <v>8.4095443374728567E-3</v>
      </c>
      <c r="M58" s="300">
        <f>H58-K58</f>
        <v>286325</v>
      </c>
      <c r="N58" s="304">
        <f>K58/H58</f>
        <v>0.82646969696969697</v>
      </c>
    </row>
    <row r="59" spans="1:14" ht="17.25" customHeight="1">
      <c r="A59" s="209"/>
      <c r="B59" s="298" t="s">
        <v>1176</v>
      </c>
      <c r="C59" s="332" t="s">
        <v>1177</v>
      </c>
      <c r="D59" s="300">
        <v>672940</v>
      </c>
      <c r="E59" s="509">
        <f t="shared" si="10"/>
        <v>4.5002576075479249E-3</v>
      </c>
      <c r="F59" s="300">
        <v>1000000</v>
      </c>
      <c r="G59" s="301">
        <f t="shared" si="11"/>
        <v>6.6740837984613572E-5</v>
      </c>
      <c r="H59" s="300">
        <v>886000</v>
      </c>
      <c r="I59" s="301">
        <f t="shared" si="12"/>
        <v>5.0138191267579488E-3</v>
      </c>
      <c r="J59" s="300">
        <f t="shared" ref="J59:J62" si="16">H59-F59</f>
        <v>-114000</v>
      </c>
      <c r="K59" s="300">
        <v>315808</v>
      </c>
      <c r="L59" s="301">
        <f t="shared" si="13"/>
        <v>1.9475324972069064E-3</v>
      </c>
      <c r="M59" s="300">
        <f t="shared" ref="M59:M62" si="17">H59-K59</f>
        <v>570192</v>
      </c>
      <c r="N59" s="304">
        <f t="shared" ref="N59:N66" si="18">K59/H59</f>
        <v>0.35644243792325059</v>
      </c>
    </row>
    <row r="60" spans="1:14" ht="16.5" hidden="1" customHeight="1">
      <c r="A60" s="209"/>
      <c r="B60" s="298" t="s">
        <v>1168</v>
      </c>
      <c r="C60" s="332" t="s">
        <v>1169</v>
      </c>
      <c r="D60" s="300">
        <v>0</v>
      </c>
      <c r="E60" s="509">
        <f t="shared" si="10"/>
        <v>0</v>
      </c>
      <c r="F60" s="300">
        <v>0</v>
      </c>
      <c r="G60" s="301">
        <f t="shared" si="11"/>
        <v>0</v>
      </c>
      <c r="H60" s="300">
        <v>0</v>
      </c>
      <c r="I60" s="301">
        <f t="shared" si="12"/>
        <v>0</v>
      </c>
      <c r="J60" s="300">
        <f t="shared" si="16"/>
        <v>0</v>
      </c>
      <c r="K60" s="300">
        <v>0</v>
      </c>
      <c r="L60" s="301">
        <f t="shared" si="13"/>
        <v>0</v>
      </c>
      <c r="M60" s="300">
        <f t="shared" si="17"/>
        <v>0</v>
      </c>
      <c r="N60" s="304" t="e">
        <f t="shared" si="18"/>
        <v>#DIV/0!</v>
      </c>
    </row>
    <row r="61" spans="1:14">
      <c r="A61" s="209"/>
      <c r="B61" s="298" t="s">
        <v>1178</v>
      </c>
      <c r="C61" s="332" t="s">
        <v>1179</v>
      </c>
      <c r="D61" s="300">
        <v>0</v>
      </c>
      <c r="E61" s="509">
        <f t="shared" si="10"/>
        <v>0</v>
      </c>
      <c r="F61" s="300">
        <v>2000000</v>
      </c>
      <c r="G61" s="301">
        <f t="shared" si="11"/>
        <v>1.3348167596922714E-4</v>
      </c>
      <c r="H61" s="300">
        <v>1108000</v>
      </c>
      <c r="I61" s="301">
        <f t="shared" si="12"/>
        <v>6.2701033774805954E-3</v>
      </c>
      <c r="J61" s="300">
        <f t="shared" si="16"/>
        <v>-892000</v>
      </c>
      <c r="K61" s="300">
        <v>1077773</v>
      </c>
      <c r="L61" s="301">
        <f t="shared" si="13"/>
        <v>6.6464368923908803E-3</v>
      </c>
      <c r="M61" s="300">
        <f t="shared" si="17"/>
        <v>30227</v>
      </c>
      <c r="N61" s="304">
        <f t="shared" si="18"/>
        <v>0.97271931407942236</v>
      </c>
    </row>
    <row r="62" spans="1:14">
      <c r="A62" s="209"/>
      <c r="B62" s="298" t="s">
        <v>1180</v>
      </c>
      <c r="C62" s="332" t="s">
        <v>1181</v>
      </c>
      <c r="D62" s="300">
        <v>0</v>
      </c>
      <c r="E62" s="509">
        <f t="shared" si="10"/>
        <v>0</v>
      </c>
      <c r="F62" s="300">
        <v>1000000</v>
      </c>
      <c r="G62" s="301">
        <f t="shared" si="11"/>
        <v>6.6740837984613572E-5</v>
      </c>
      <c r="H62" s="300">
        <v>1690000</v>
      </c>
      <c r="I62" s="301">
        <f t="shared" si="12"/>
        <v>9.5636053320778038E-3</v>
      </c>
      <c r="J62" s="300">
        <f t="shared" si="16"/>
        <v>690000</v>
      </c>
      <c r="K62" s="300">
        <v>988272</v>
      </c>
      <c r="L62" s="301">
        <f t="shared" si="13"/>
        <v>6.0944999369226364E-3</v>
      </c>
      <c r="M62" s="300">
        <f t="shared" si="17"/>
        <v>701728</v>
      </c>
      <c r="N62" s="304">
        <f t="shared" si="18"/>
        <v>0.58477633136094676</v>
      </c>
    </row>
    <row r="63" spans="1:14">
      <c r="A63" s="209"/>
      <c r="B63" s="298"/>
      <c r="C63" s="337" t="s">
        <v>198</v>
      </c>
      <c r="D63" s="307">
        <v>4256600</v>
      </c>
      <c r="E63" s="510">
        <f t="shared" si="10"/>
        <v>2.8465831325658299E-2</v>
      </c>
      <c r="F63" s="307">
        <v>10000000</v>
      </c>
      <c r="G63" s="308">
        <f t="shared" si="11"/>
        <v>6.6740837984613564E-4</v>
      </c>
      <c r="H63" s="307">
        <f>H62+H61+H59+H58</f>
        <v>5334000</v>
      </c>
      <c r="I63" s="308">
        <f t="shared" si="12"/>
        <v>3.0184775645741423E-2</v>
      </c>
      <c r="J63" s="307">
        <f t="shared" ref="J63:M63" si="19">J62+J61+J59+J58</f>
        <v>-4666000</v>
      </c>
      <c r="K63" s="307">
        <f t="shared" si="19"/>
        <v>3745528</v>
      </c>
      <c r="L63" s="308">
        <f t="shared" si="13"/>
        <v>2.3098013663993281E-2</v>
      </c>
      <c r="M63" s="307">
        <f t="shared" si="19"/>
        <v>1588472</v>
      </c>
      <c r="N63" s="304">
        <f t="shared" si="18"/>
        <v>0.70219872515935511</v>
      </c>
    </row>
    <row r="64" spans="1:14" hidden="1">
      <c r="A64" s="209"/>
      <c r="B64" s="298" t="s">
        <v>197</v>
      </c>
      <c r="C64" s="332" t="s">
        <v>196</v>
      </c>
      <c r="D64" s="300"/>
      <c r="E64" s="509"/>
      <c r="F64" s="300"/>
      <c r="G64" s="301">
        <f t="shared" si="11"/>
        <v>0</v>
      </c>
      <c r="H64" s="300"/>
      <c r="I64" s="301">
        <f t="shared" si="12"/>
        <v>0</v>
      </c>
      <c r="J64" s="300"/>
      <c r="K64" s="300"/>
      <c r="L64" s="301">
        <f t="shared" si="13"/>
        <v>0</v>
      </c>
      <c r="M64" s="300"/>
      <c r="N64" s="304" t="e">
        <f t="shared" si="18"/>
        <v>#DIV/0!</v>
      </c>
    </row>
    <row r="65" spans="1:14" hidden="1">
      <c r="A65" s="209"/>
      <c r="B65" s="298" t="s">
        <v>197</v>
      </c>
      <c r="C65" s="332" t="s">
        <v>196</v>
      </c>
      <c r="D65" s="300"/>
      <c r="E65" s="509"/>
      <c r="F65" s="300"/>
      <c r="G65" s="301">
        <f t="shared" si="11"/>
        <v>0</v>
      </c>
      <c r="H65" s="300"/>
      <c r="I65" s="301">
        <f t="shared" si="12"/>
        <v>0</v>
      </c>
      <c r="J65" s="300"/>
      <c r="K65" s="300"/>
      <c r="L65" s="301">
        <f t="shared" si="13"/>
        <v>0</v>
      </c>
      <c r="M65" s="300"/>
      <c r="N65" s="304" t="e">
        <f t="shared" si="18"/>
        <v>#DIV/0!</v>
      </c>
    </row>
    <row r="66" spans="1:14" ht="15.75" thickBot="1">
      <c r="A66" s="209"/>
      <c r="B66" s="298"/>
      <c r="C66" s="338" t="s">
        <v>195</v>
      </c>
      <c r="D66" s="339">
        <v>149533662</v>
      </c>
      <c r="E66" s="515">
        <f t="shared" ref="E66" si="20">D66/$D$66</f>
        <v>1</v>
      </c>
      <c r="F66" s="339">
        <f>F63+F50+F36</f>
        <v>14983330000</v>
      </c>
      <c r="G66" s="340">
        <f t="shared" si="11"/>
        <v>1</v>
      </c>
      <c r="H66" s="339">
        <f>H63+H50+H36</f>
        <v>176711600</v>
      </c>
      <c r="I66" s="340">
        <f t="shared" si="12"/>
        <v>1</v>
      </c>
      <c r="J66" s="339">
        <f>J63+J50+J36</f>
        <v>-14806618400</v>
      </c>
      <c r="K66" s="339">
        <f>K63+K50+K36</f>
        <v>162158013</v>
      </c>
      <c r="L66" s="340">
        <f t="shared" si="13"/>
        <v>1</v>
      </c>
      <c r="M66" s="339">
        <f>-M63+M50+M36</f>
        <v>11376643</v>
      </c>
      <c r="N66" s="304">
        <f t="shared" si="18"/>
        <v>0.91764215252422587</v>
      </c>
    </row>
    <row r="67" spans="1:14" ht="15.75" thickTop="1">
      <c r="A67" s="209"/>
      <c r="B67" s="652"/>
      <c r="C67" s="652"/>
      <c r="D67" s="652"/>
      <c r="E67" s="652"/>
      <c r="F67" s="652"/>
      <c r="G67" s="652"/>
      <c r="H67" s="652"/>
      <c r="I67" s="652"/>
      <c r="J67" s="652"/>
      <c r="K67" s="652"/>
      <c r="L67" s="652"/>
      <c r="M67" s="652"/>
      <c r="N67" s="652"/>
    </row>
    <row r="68" spans="1:14">
      <c r="A68" s="209"/>
      <c r="B68" s="278"/>
      <c r="C68" s="278"/>
      <c r="D68" s="278"/>
      <c r="E68" s="278"/>
      <c r="F68" s="278"/>
      <c r="G68" s="278"/>
      <c r="H68" s="278"/>
      <c r="I68" s="278"/>
      <c r="J68" s="278"/>
      <c r="K68" s="278"/>
      <c r="L68" s="278"/>
      <c r="M68" s="278"/>
      <c r="N68" s="278"/>
    </row>
    <row r="69" spans="1:14" s="342" customFormat="1" ht="25.5" customHeight="1">
      <c r="A69" s="341"/>
      <c r="B69" s="653" t="s">
        <v>61</v>
      </c>
      <c r="C69" s="208" t="s">
        <v>62</v>
      </c>
      <c r="D69" s="656" t="s">
        <v>1092</v>
      </c>
      <c r="E69" s="657"/>
      <c r="F69" s="653" t="s">
        <v>63</v>
      </c>
      <c r="G69" s="208" t="s">
        <v>62</v>
      </c>
      <c r="H69" s="656" t="s">
        <v>288</v>
      </c>
      <c r="I69" s="657"/>
      <c r="J69" s="278"/>
      <c r="K69" s="278"/>
      <c r="L69" s="278"/>
      <c r="M69" s="278"/>
      <c r="N69" s="278"/>
    </row>
    <row r="70" spans="1:14" s="342" customFormat="1" ht="25.5" customHeight="1">
      <c r="A70" s="341"/>
      <c r="B70" s="654"/>
      <c r="C70" s="208" t="s">
        <v>64</v>
      </c>
      <c r="D70" s="648"/>
      <c r="E70" s="649"/>
      <c r="F70" s="654"/>
      <c r="G70" s="208" t="s">
        <v>64</v>
      </c>
      <c r="H70" s="648"/>
      <c r="I70" s="649"/>
      <c r="J70" s="278"/>
      <c r="K70" s="278"/>
      <c r="L70" s="278"/>
      <c r="M70" s="278"/>
      <c r="N70" s="278"/>
    </row>
    <row r="71" spans="1:14" s="342" customFormat="1" ht="25.5" customHeight="1">
      <c r="A71" s="341"/>
      <c r="B71" s="655"/>
      <c r="C71" s="208" t="s">
        <v>65</v>
      </c>
      <c r="D71" s="648"/>
      <c r="E71" s="649"/>
      <c r="F71" s="655"/>
      <c r="G71" s="208" t="s">
        <v>65</v>
      </c>
      <c r="H71" s="648"/>
      <c r="I71" s="649"/>
      <c r="J71" s="279"/>
      <c r="K71" s="279"/>
      <c r="L71" s="279"/>
      <c r="M71" s="279"/>
      <c r="N71" s="279"/>
    </row>
    <row r="72" spans="1:14">
      <c r="B72" s="343"/>
      <c r="C72" s="343"/>
      <c r="D72" s="343"/>
      <c r="E72" s="343"/>
      <c r="F72" s="343"/>
      <c r="G72" s="343"/>
      <c r="H72" s="343"/>
      <c r="I72" s="343"/>
      <c r="J72" s="343"/>
      <c r="K72" s="343"/>
      <c r="L72" s="343"/>
      <c r="M72" s="343"/>
      <c r="N72" s="343"/>
    </row>
  </sheetData>
  <mergeCells count="29"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H71:I71"/>
    <mergeCell ref="B13:C13"/>
    <mergeCell ref="B34:C34"/>
    <mergeCell ref="B67:N67"/>
    <mergeCell ref="B69:B71"/>
    <mergeCell ref="D69:E69"/>
    <mergeCell ref="F69:F71"/>
    <mergeCell ref="H69:I69"/>
    <mergeCell ref="D70:E70"/>
    <mergeCell ref="H70:I70"/>
    <mergeCell ref="D71:E71"/>
  </mergeCells>
  <pageMargins left="0" right="0" top="0" bottom="0" header="0" footer="0"/>
  <pageSetup scale="5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Q136"/>
  <sheetViews>
    <sheetView topLeftCell="A120" zoomScale="120" zoomScaleNormal="120" workbookViewId="0">
      <selection activeCell="A125" sqref="A125:XFD125"/>
    </sheetView>
  </sheetViews>
  <sheetFormatPr defaultRowHeight="15"/>
  <cols>
    <col min="1" max="1" width="3.7109375" style="211" customWidth="1"/>
    <col min="2" max="2" width="15" style="211" customWidth="1"/>
    <col min="3" max="3" width="47" style="211" customWidth="1"/>
    <col min="4" max="4" width="15.7109375" style="211" customWidth="1"/>
    <col min="5" max="5" width="11.140625" style="211" customWidth="1"/>
    <col min="6" max="6" width="15" style="211" customWidth="1"/>
    <col min="7" max="7" width="10.5703125" style="211" customWidth="1"/>
    <col min="8" max="8" width="14.85546875" style="211" customWidth="1"/>
    <col min="9" max="9" width="12.7109375" style="211" customWidth="1"/>
    <col min="10" max="10" width="15.85546875" style="211" customWidth="1"/>
    <col min="11" max="11" width="16.28515625" style="211" customWidth="1"/>
    <col min="12" max="12" width="12.28515625" style="211" customWidth="1"/>
    <col min="13" max="13" width="13.5703125" style="211" customWidth="1"/>
    <col min="14" max="14" width="9.28515625" style="211" customWidth="1"/>
    <col min="15" max="15" width="9.140625" style="211"/>
    <col min="16" max="16" width="18.7109375" style="211" bestFit="1" customWidth="1"/>
    <col min="17" max="17" width="11.28515625" style="211" customWidth="1"/>
    <col min="18" max="16384" width="9.140625" style="211"/>
  </cols>
  <sheetData>
    <row r="1" spans="1:16">
      <c r="A1" s="209"/>
      <c r="B1" s="636" t="s">
        <v>237</v>
      </c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</row>
    <row r="2" spans="1:16">
      <c r="A2" s="209"/>
      <c r="B2" s="637" t="s">
        <v>287</v>
      </c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</row>
    <row r="3" spans="1:16">
      <c r="A3" s="209"/>
      <c r="B3" s="638" t="s">
        <v>1</v>
      </c>
      <c r="C3" s="638"/>
      <c r="D3" s="638"/>
      <c r="E3" s="638"/>
      <c r="F3" s="638"/>
      <c r="G3" s="638"/>
      <c r="H3" s="638"/>
      <c r="I3" s="638"/>
      <c r="J3" s="638"/>
      <c r="K3" s="638"/>
      <c r="L3" s="638"/>
      <c r="M3" s="638"/>
      <c r="N3" s="638"/>
    </row>
    <row r="4" spans="1:16" ht="15.75" thickBot="1">
      <c r="A4" s="639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</row>
    <row r="5" spans="1:16" ht="11.25" customHeight="1" thickTop="1" thickBot="1">
      <c r="A5" s="639"/>
      <c r="B5" s="640" t="s">
        <v>2</v>
      </c>
      <c r="C5" s="641" t="s">
        <v>3</v>
      </c>
      <c r="D5" s="641"/>
      <c r="E5" s="641"/>
      <c r="F5" s="642" t="s">
        <v>4</v>
      </c>
      <c r="G5" s="642"/>
      <c r="H5" s="643" t="s">
        <v>5</v>
      </c>
      <c r="I5" s="643"/>
      <c r="J5" s="643"/>
      <c r="K5" s="643"/>
      <c r="L5" s="643"/>
      <c r="M5" s="643"/>
      <c r="N5" s="643"/>
    </row>
    <row r="6" spans="1:16" ht="9.75" customHeight="1" thickTop="1">
      <c r="A6" s="209"/>
      <c r="B6" s="640"/>
      <c r="C6" s="641"/>
      <c r="D6" s="641"/>
      <c r="E6" s="641"/>
      <c r="F6" s="642"/>
      <c r="G6" s="642"/>
      <c r="H6" s="643"/>
      <c r="I6" s="643"/>
      <c r="J6" s="643"/>
      <c r="K6" s="643"/>
      <c r="L6" s="643"/>
      <c r="M6" s="643"/>
      <c r="N6" s="643"/>
    </row>
    <row r="7" spans="1:16">
      <c r="A7" s="209"/>
      <c r="B7" s="212" t="s">
        <v>6</v>
      </c>
      <c r="C7" s="628" t="s">
        <v>259</v>
      </c>
      <c r="D7" s="628"/>
      <c r="E7" s="628"/>
      <c r="F7" s="629" t="s">
        <v>8</v>
      </c>
      <c r="G7" s="629"/>
      <c r="H7" s="630" t="s">
        <v>260</v>
      </c>
      <c r="I7" s="630"/>
      <c r="J7" s="630"/>
      <c r="K7" s="630"/>
      <c r="L7" s="630"/>
      <c r="M7" s="630"/>
      <c r="N7" s="630"/>
    </row>
    <row r="8" spans="1:16" ht="15.75" thickBot="1">
      <c r="A8" s="209"/>
      <c r="B8" s="631" t="s">
        <v>236</v>
      </c>
      <c r="C8" s="631"/>
      <c r="D8" s="632" t="s">
        <v>235</v>
      </c>
      <c r="E8" s="632"/>
      <c r="F8" s="632"/>
      <c r="G8" s="632"/>
      <c r="H8" s="632"/>
      <c r="I8" s="632"/>
      <c r="J8" s="632"/>
      <c r="K8" s="632"/>
      <c r="L8" s="632"/>
      <c r="M8" s="632"/>
      <c r="N8" s="632"/>
    </row>
    <row r="9" spans="1:16" ht="16.5" thickTop="1" thickBot="1">
      <c r="A9" s="209"/>
      <c r="B9" s="631"/>
      <c r="C9" s="631"/>
      <c r="D9" s="213" t="s">
        <v>13</v>
      </c>
      <c r="E9" s="214">
        <v>2024</v>
      </c>
      <c r="F9" s="633" t="s">
        <v>190</v>
      </c>
      <c r="G9" s="633"/>
      <c r="H9" s="633" t="s">
        <v>190</v>
      </c>
      <c r="I9" s="633"/>
      <c r="J9" s="215" t="s">
        <v>190</v>
      </c>
      <c r="K9" s="633" t="s">
        <v>190</v>
      </c>
      <c r="L9" s="633"/>
      <c r="M9" s="634" t="s">
        <v>234</v>
      </c>
      <c r="N9" s="635" t="s">
        <v>233</v>
      </c>
    </row>
    <row r="10" spans="1:16" ht="42.75" customHeight="1" thickTop="1" thickBot="1">
      <c r="A10" s="209"/>
      <c r="B10" s="631"/>
      <c r="C10" s="631"/>
      <c r="D10" s="216" t="s">
        <v>232</v>
      </c>
      <c r="E10" s="217" t="s">
        <v>227</v>
      </c>
      <c r="F10" s="218" t="s">
        <v>231</v>
      </c>
      <c r="G10" s="219" t="s">
        <v>227</v>
      </c>
      <c r="H10" s="218" t="s">
        <v>230</v>
      </c>
      <c r="I10" s="219" t="s">
        <v>227</v>
      </c>
      <c r="J10" s="220" t="s">
        <v>229</v>
      </c>
      <c r="K10" s="218" t="s">
        <v>228</v>
      </c>
      <c r="L10" s="219" t="s">
        <v>227</v>
      </c>
      <c r="M10" s="634"/>
      <c r="N10" s="635"/>
    </row>
    <row r="11" spans="1:16" ht="16.5" thickTop="1" thickBot="1">
      <c r="A11" s="209"/>
      <c r="B11" s="631"/>
      <c r="C11" s="631"/>
      <c r="D11" s="221" t="s">
        <v>31</v>
      </c>
      <c r="E11" s="221" t="s">
        <v>32</v>
      </c>
      <c r="F11" s="221" t="s">
        <v>33</v>
      </c>
      <c r="G11" s="221" t="s">
        <v>34</v>
      </c>
      <c r="H11" s="221" t="s">
        <v>35</v>
      </c>
      <c r="I11" s="221" t="s">
        <v>36</v>
      </c>
      <c r="J11" s="221" t="s">
        <v>226</v>
      </c>
      <c r="K11" s="221" t="s">
        <v>38</v>
      </c>
      <c r="L11" s="221" t="s">
        <v>39</v>
      </c>
      <c r="M11" s="221" t="s">
        <v>225</v>
      </c>
      <c r="N11" s="222" t="s">
        <v>224</v>
      </c>
    </row>
    <row r="12" spans="1:16" ht="15.75" thickTop="1">
      <c r="A12" s="209"/>
      <c r="B12" s="617" t="s">
        <v>223</v>
      </c>
      <c r="C12" s="617"/>
      <c r="D12" s="223"/>
      <c r="E12" s="224"/>
      <c r="F12" s="223"/>
      <c r="G12" s="224"/>
      <c r="H12" s="223"/>
      <c r="I12" s="224"/>
      <c r="J12" s="225"/>
      <c r="K12" s="223"/>
      <c r="L12" s="224"/>
      <c r="M12" s="223"/>
      <c r="N12" s="226"/>
    </row>
    <row r="13" spans="1:16" ht="18.75" customHeight="1">
      <c r="A13" s="209"/>
      <c r="B13" s="227" t="s">
        <v>93</v>
      </c>
      <c r="C13" s="228" t="s">
        <v>206</v>
      </c>
      <c r="D13" s="223"/>
      <c r="E13" s="224"/>
      <c r="F13" s="223"/>
      <c r="G13" s="224"/>
      <c r="H13" s="223"/>
      <c r="I13" s="224"/>
      <c r="J13" s="229"/>
      <c r="K13" s="223"/>
      <c r="L13" s="224"/>
      <c r="M13" s="223"/>
      <c r="N13" s="226"/>
    </row>
    <row r="14" spans="1:16" ht="15" customHeight="1">
      <c r="A14" s="209"/>
      <c r="B14" s="230" t="s">
        <v>85</v>
      </c>
      <c r="C14" s="231" t="s">
        <v>222</v>
      </c>
      <c r="D14" s="233">
        <v>32267789</v>
      </c>
      <c r="E14" s="344">
        <f>D14/$D$29</f>
        <v>1.5695497531379974E-2</v>
      </c>
      <c r="F14" s="233">
        <v>43500000</v>
      </c>
      <c r="G14" s="344">
        <f>F14/$F$29</f>
        <v>1.2906020436015807E-2</v>
      </c>
      <c r="H14" s="233">
        <v>33500000</v>
      </c>
      <c r="I14" s="344">
        <f>H14/$H$29</f>
        <v>1.6279252845467614E-2</v>
      </c>
      <c r="J14" s="233">
        <f>H14-F14</f>
        <v>-10000000</v>
      </c>
      <c r="K14" s="233">
        <v>33174337</v>
      </c>
      <c r="L14" s="344">
        <f>K14/$K$29</f>
        <v>1.7051641811838186E-2</v>
      </c>
      <c r="M14" s="233">
        <f>H14-K14</f>
        <v>325663</v>
      </c>
      <c r="N14" s="345">
        <f>K14/H14</f>
        <v>0.99027871641791043</v>
      </c>
      <c r="P14" s="346"/>
    </row>
    <row r="15" spans="1:16" ht="15" customHeight="1">
      <c r="A15" s="209"/>
      <c r="B15" s="230" t="s">
        <v>84</v>
      </c>
      <c r="C15" s="231" t="s">
        <v>221</v>
      </c>
      <c r="D15" s="232">
        <v>5152680</v>
      </c>
      <c r="E15" s="344">
        <f t="shared" ref="E15:E29" si="0">D15/$D$29</f>
        <v>2.5063346056958214E-3</v>
      </c>
      <c r="F15" s="233">
        <v>7500000</v>
      </c>
      <c r="G15" s="344">
        <f t="shared" ref="G15:G29" si="1">F15/$F$29</f>
        <v>2.2251759372441046E-3</v>
      </c>
      <c r="H15" s="233">
        <v>5500000</v>
      </c>
      <c r="I15" s="344">
        <f t="shared" ref="I15:I29" si="2">H15/$H$29</f>
        <v>2.6727131537334888E-3</v>
      </c>
      <c r="J15" s="233">
        <f t="shared" ref="J15:J20" si="3">H15-F15</f>
        <v>-2000000</v>
      </c>
      <c r="K15" s="233">
        <v>5357278</v>
      </c>
      <c r="L15" s="344">
        <f t="shared" ref="L15:L29" si="4">K15/$K$29</f>
        <v>2.7536461555340459E-3</v>
      </c>
      <c r="M15" s="233">
        <f t="shared" ref="M15:M20" si="5">H15-K15</f>
        <v>142722</v>
      </c>
      <c r="N15" s="345">
        <f>K15/H15</f>
        <v>0.9740505454545455</v>
      </c>
    </row>
    <row r="16" spans="1:16" ht="15" customHeight="1">
      <c r="A16" s="209"/>
      <c r="B16" s="230" t="s">
        <v>83</v>
      </c>
      <c r="C16" s="231" t="s">
        <v>220</v>
      </c>
      <c r="D16" s="232">
        <v>65416061</v>
      </c>
      <c r="E16" s="344">
        <f t="shared" si="0"/>
        <v>3.1819274135519535E-2</v>
      </c>
      <c r="F16" s="233">
        <v>69496000</v>
      </c>
      <c r="G16" s="344">
        <f t="shared" si="1"/>
        <v>2.0618776924628841E-2</v>
      </c>
      <c r="H16" s="233">
        <v>6500000</v>
      </c>
      <c r="I16" s="344">
        <f t="shared" si="2"/>
        <v>3.1586609998668501E-3</v>
      </c>
      <c r="J16" s="233">
        <f t="shared" si="3"/>
        <v>-62996000</v>
      </c>
      <c r="K16" s="233">
        <v>6481200</v>
      </c>
      <c r="L16" s="344">
        <f t="shared" si="4"/>
        <v>3.3313431677891758E-3</v>
      </c>
      <c r="M16" s="233">
        <f t="shared" si="5"/>
        <v>18800</v>
      </c>
      <c r="N16" s="345">
        <f>K16/H16</f>
        <v>0.99710769230769236</v>
      </c>
    </row>
    <row r="17" spans="1:16" ht="15" customHeight="1">
      <c r="A17" s="209"/>
      <c r="B17" s="230" t="s">
        <v>82</v>
      </c>
      <c r="C17" s="231" t="s">
        <v>219</v>
      </c>
      <c r="D17" s="232">
        <v>0</v>
      </c>
      <c r="E17" s="344">
        <f t="shared" si="0"/>
        <v>0</v>
      </c>
      <c r="F17" s="233">
        <v>0</v>
      </c>
      <c r="G17" s="344">
        <f t="shared" si="1"/>
        <v>0</v>
      </c>
      <c r="H17" s="233">
        <v>0</v>
      </c>
      <c r="I17" s="344">
        <f t="shared" si="2"/>
        <v>0</v>
      </c>
      <c r="J17" s="233">
        <f t="shared" si="3"/>
        <v>0</v>
      </c>
      <c r="K17" s="233">
        <v>0</v>
      </c>
      <c r="L17" s="344">
        <f t="shared" si="4"/>
        <v>0</v>
      </c>
      <c r="M17" s="233">
        <f t="shared" si="5"/>
        <v>0</v>
      </c>
      <c r="N17" s="345">
        <v>0</v>
      </c>
    </row>
    <row r="18" spans="1:16" ht="15" customHeight="1">
      <c r="A18" s="209"/>
      <c r="B18" s="230" t="s">
        <v>81</v>
      </c>
      <c r="C18" s="231" t="s">
        <v>218</v>
      </c>
      <c r="D18" s="232">
        <v>0</v>
      </c>
      <c r="E18" s="344">
        <f t="shared" si="0"/>
        <v>0</v>
      </c>
      <c r="F18" s="233">
        <v>0</v>
      </c>
      <c r="G18" s="344">
        <f t="shared" si="1"/>
        <v>0</v>
      </c>
      <c r="H18" s="233">
        <v>0</v>
      </c>
      <c r="I18" s="344">
        <f t="shared" si="2"/>
        <v>0</v>
      </c>
      <c r="J18" s="233">
        <f t="shared" si="3"/>
        <v>0</v>
      </c>
      <c r="K18" s="233">
        <v>0</v>
      </c>
      <c r="L18" s="344">
        <f t="shared" si="4"/>
        <v>0</v>
      </c>
      <c r="M18" s="233">
        <f t="shared" si="5"/>
        <v>0</v>
      </c>
      <c r="N18" s="345">
        <v>0</v>
      </c>
    </row>
    <row r="19" spans="1:16" ht="15" customHeight="1">
      <c r="A19" s="209"/>
      <c r="B19" s="230" t="s">
        <v>80</v>
      </c>
      <c r="C19" s="231" t="s">
        <v>217</v>
      </c>
      <c r="D19" s="232">
        <v>0</v>
      </c>
      <c r="E19" s="344">
        <f t="shared" si="0"/>
        <v>0</v>
      </c>
      <c r="F19" s="233">
        <v>0</v>
      </c>
      <c r="G19" s="344">
        <f t="shared" si="1"/>
        <v>0</v>
      </c>
      <c r="H19" s="233">
        <v>0</v>
      </c>
      <c r="I19" s="344">
        <f t="shared" si="2"/>
        <v>0</v>
      </c>
      <c r="J19" s="233">
        <f t="shared" si="3"/>
        <v>0</v>
      </c>
      <c r="K19" s="233">
        <v>0</v>
      </c>
      <c r="L19" s="344">
        <f t="shared" si="4"/>
        <v>0</v>
      </c>
      <c r="M19" s="233">
        <f t="shared" si="5"/>
        <v>0</v>
      </c>
      <c r="N19" s="345">
        <v>0</v>
      </c>
    </row>
    <row r="20" spans="1:16" ht="15" customHeight="1">
      <c r="A20" s="209"/>
      <c r="B20" s="230" t="s">
        <v>79</v>
      </c>
      <c r="C20" s="231" t="s">
        <v>216</v>
      </c>
      <c r="D20" s="232">
        <v>41600</v>
      </c>
      <c r="E20" s="344">
        <f t="shared" si="0"/>
        <v>2.0234813649779564E-5</v>
      </c>
      <c r="F20" s="233">
        <v>24000</v>
      </c>
      <c r="G20" s="344">
        <f t="shared" si="1"/>
        <v>7.1205629991811357E-6</v>
      </c>
      <c r="H20" s="233">
        <v>634000</v>
      </c>
      <c r="I20" s="344">
        <f t="shared" si="2"/>
        <v>3.0809093444855127E-4</v>
      </c>
      <c r="J20" s="233">
        <f t="shared" si="3"/>
        <v>610000</v>
      </c>
      <c r="K20" s="233">
        <v>223200</v>
      </c>
      <c r="L20" s="344">
        <f t="shared" si="4"/>
        <v>1.1472501929435043E-4</v>
      </c>
      <c r="M20" s="233">
        <f t="shared" si="5"/>
        <v>410800</v>
      </c>
      <c r="N20" s="345">
        <f>K20/H20</f>
        <v>0.35205047318611987</v>
      </c>
      <c r="P20" s="266"/>
    </row>
    <row r="21" spans="1:16" s="721" customFormat="1" ht="18.75" customHeight="1">
      <c r="A21" s="714"/>
      <c r="B21" s="723"/>
      <c r="C21" s="724" t="s">
        <v>215</v>
      </c>
      <c r="D21" s="725">
        <v>102878130</v>
      </c>
      <c r="E21" s="726">
        <f t="shared" si="0"/>
        <v>5.0041341086245111E-2</v>
      </c>
      <c r="F21" s="727">
        <f t="shared" ref="F21:K21" si="6">SUM(F14:F20)</f>
        <v>120520000</v>
      </c>
      <c r="G21" s="726">
        <f t="shared" si="1"/>
        <v>3.5757093860887934E-2</v>
      </c>
      <c r="H21" s="727">
        <f t="shared" si="6"/>
        <v>46134000</v>
      </c>
      <c r="I21" s="728">
        <f t="shared" si="2"/>
        <v>2.2418717933516505E-2</v>
      </c>
      <c r="J21" s="729">
        <f t="shared" si="6"/>
        <v>-74386000</v>
      </c>
      <c r="K21" s="729">
        <f t="shared" si="6"/>
        <v>45236015</v>
      </c>
      <c r="L21" s="726">
        <f t="shared" si="4"/>
        <v>2.3251356154455758E-2</v>
      </c>
      <c r="M21" s="727">
        <f>SUM(M14:M20)</f>
        <v>897985</v>
      </c>
      <c r="N21" s="730">
        <f>K21/H21</f>
        <v>0.98053528850739147</v>
      </c>
    </row>
    <row r="22" spans="1:16" s="721" customFormat="1" ht="18" customHeight="1">
      <c r="A22" s="714"/>
      <c r="B22" s="715" t="s">
        <v>87</v>
      </c>
      <c r="C22" s="731" t="s">
        <v>214</v>
      </c>
      <c r="D22" s="732">
        <v>65966200</v>
      </c>
      <c r="E22" s="733">
        <f t="shared" si="0"/>
        <v>3.2086869331348286E-2</v>
      </c>
      <c r="F22" s="734">
        <v>126519000</v>
      </c>
      <c r="G22" s="733">
        <f t="shared" si="1"/>
        <v>3.7536937920558254E-2</v>
      </c>
      <c r="H22" s="735">
        <v>133615013</v>
      </c>
      <c r="I22" s="736">
        <f t="shared" si="2"/>
        <v>6.492992777843111E-2</v>
      </c>
      <c r="J22" s="737">
        <f>H22-F22</f>
        <v>7096013</v>
      </c>
      <c r="K22" s="738">
        <v>133140253</v>
      </c>
      <c r="L22" s="739">
        <f t="shared" si="4"/>
        <v>6.843422085250761E-2</v>
      </c>
      <c r="M22" s="734">
        <f>H22-K22</f>
        <v>474760</v>
      </c>
      <c r="N22" s="740">
        <f>K22/H22</f>
        <v>0.99644680646777317</v>
      </c>
    </row>
    <row r="23" spans="1:16" s="721" customFormat="1" ht="16.5" customHeight="1">
      <c r="A23" s="714"/>
      <c r="B23" s="715" t="s">
        <v>86</v>
      </c>
      <c r="C23" s="731" t="s">
        <v>213</v>
      </c>
      <c r="D23" s="732">
        <v>355004938</v>
      </c>
      <c r="E23" s="733">
        <f t="shared" si="0"/>
        <v>0.17267929723994108</v>
      </c>
      <c r="F23" s="734">
        <v>123481000</v>
      </c>
      <c r="G23" s="733">
        <f t="shared" si="1"/>
        <v>3.6635593320911909E-2</v>
      </c>
      <c r="H23" s="735">
        <f>448700000-H22</f>
        <v>315084987</v>
      </c>
      <c r="I23" s="736">
        <f t="shared" si="2"/>
        <v>0.15311487078160824</v>
      </c>
      <c r="J23" s="737">
        <f>H23-F23</f>
        <v>191603987</v>
      </c>
      <c r="K23" s="738">
        <v>304050973</v>
      </c>
      <c r="L23" s="739">
        <f t="shared" si="4"/>
        <v>0.15628249885255835</v>
      </c>
      <c r="M23" s="734">
        <f>H23-K23</f>
        <v>11034014</v>
      </c>
      <c r="N23" s="740">
        <f>K23/H23</f>
        <v>0.96498083229843001</v>
      </c>
    </row>
    <row r="24" spans="1:16" s="721" customFormat="1" ht="13.5" customHeight="1">
      <c r="A24" s="714"/>
      <c r="B24" s="723"/>
      <c r="C24" s="724" t="s">
        <v>199</v>
      </c>
      <c r="D24" s="725">
        <v>420971138</v>
      </c>
      <c r="E24" s="726">
        <f t="shared" si="0"/>
        <v>0.20476616657128935</v>
      </c>
      <c r="F24" s="727">
        <f>F22+F23</f>
        <v>250000000</v>
      </c>
      <c r="G24" s="726">
        <f t="shared" si="1"/>
        <v>7.4172531241470163E-2</v>
      </c>
      <c r="H24" s="727">
        <f>H22+H23</f>
        <v>448700000</v>
      </c>
      <c r="I24" s="741">
        <f t="shared" si="2"/>
        <v>0.21804479856003933</v>
      </c>
      <c r="J24" s="742">
        <f>J22+J23</f>
        <v>198700000</v>
      </c>
      <c r="K24" s="742">
        <f>K22+K23</f>
        <v>437191226</v>
      </c>
      <c r="L24" s="726">
        <f t="shared" si="4"/>
        <v>0.22471671970506596</v>
      </c>
      <c r="M24" s="727">
        <f>M22+M23</f>
        <v>11508774</v>
      </c>
      <c r="N24" s="730">
        <f>K24/H24</f>
        <v>0.97435084911967906</v>
      </c>
    </row>
    <row r="25" spans="1:16" s="721" customFormat="1" ht="18.75" customHeight="1">
      <c r="A25" s="714"/>
      <c r="B25" s="715" t="s">
        <v>87</v>
      </c>
      <c r="C25" s="731" t="s">
        <v>214</v>
      </c>
      <c r="D25" s="734">
        <v>34996680</v>
      </c>
      <c r="E25" s="733">
        <f t="shared" si="0"/>
        <v>1.7022867744254027E-2</v>
      </c>
      <c r="F25" s="734">
        <v>0</v>
      </c>
      <c r="G25" s="734">
        <f t="shared" si="1"/>
        <v>0</v>
      </c>
      <c r="H25" s="734">
        <v>0</v>
      </c>
      <c r="I25" s="733">
        <f t="shared" si="2"/>
        <v>0</v>
      </c>
      <c r="J25" s="734">
        <f>H25-F25</f>
        <v>0</v>
      </c>
      <c r="K25" s="734">
        <v>0</v>
      </c>
      <c r="L25" s="734">
        <f t="shared" si="4"/>
        <v>0</v>
      </c>
      <c r="M25" s="734">
        <f>H25-K25</f>
        <v>0</v>
      </c>
      <c r="N25" s="743">
        <v>0</v>
      </c>
    </row>
    <row r="26" spans="1:16" s="721" customFormat="1" ht="18" customHeight="1">
      <c r="A26" s="714"/>
      <c r="B26" s="715" t="s">
        <v>86</v>
      </c>
      <c r="C26" s="731" t="s">
        <v>213</v>
      </c>
      <c r="D26" s="734">
        <v>1497016820</v>
      </c>
      <c r="E26" s="733">
        <f t="shared" si="0"/>
        <v>0.72816962459821155</v>
      </c>
      <c r="F26" s="734">
        <v>3000000000</v>
      </c>
      <c r="G26" s="733">
        <f t="shared" si="1"/>
        <v>0.89007037489764196</v>
      </c>
      <c r="H26" s="734">
        <v>1563000000</v>
      </c>
      <c r="I26" s="733">
        <f t="shared" si="2"/>
        <v>0.7595364835064442</v>
      </c>
      <c r="J26" s="734">
        <f>H26-F26</f>
        <v>-1437000000</v>
      </c>
      <c r="K26" s="734">
        <v>1463094332</v>
      </c>
      <c r="L26" s="733">
        <f t="shared" si="4"/>
        <v>0.75203192414047826</v>
      </c>
      <c r="M26" s="734">
        <f>H26-K26</f>
        <v>99905668</v>
      </c>
      <c r="N26" s="740">
        <f t="shared" ref="N26" si="7">K26/H26</f>
        <v>0.93608082661548309</v>
      </c>
    </row>
    <row r="27" spans="1:16" s="721" customFormat="1" ht="13.5" customHeight="1">
      <c r="A27" s="714"/>
      <c r="B27" s="723"/>
      <c r="C27" s="724" t="s">
        <v>198</v>
      </c>
      <c r="D27" s="725">
        <f>D25+D26</f>
        <v>1532013500</v>
      </c>
      <c r="E27" s="726">
        <f t="shared" si="0"/>
        <v>0.74519249234246554</v>
      </c>
      <c r="F27" s="727">
        <f>F25+F26</f>
        <v>3000000000</v>
      </c>
      <c r="G27" s="726">
        <f t="shared" si="1"/>
        <v>0.89007037489764196</v>
      </c>
      <c r="H27" s="727">
        <f>H25+H26</f>
        <v>1563000000</v>
      </c>
      <c r="I27" s="726">
        <f t="shared" si="2"/>
        <v>0.7595364835064442</v>
      </c>
      <c r="J27" s="727">
        <f t="shared" ref="J27" si="8">H27-F27</f>
        <v>-1437000000</v>
      </c>
      <c r="K27" s="727">
        <f>SUM(K25:K26)</f>
        <v>1463094332</v>
      </c>
      <c r="L27" s="726">
        <f t="shared" si="4"/>
        <v>0.75203192414047826</v>
      </c>
      <c r="M27" s="727">
        <f>SUM(M25:M26)</f>
        <v>99905668</v>
      </c>
      <c r="N27" s="730">
        <f>K27/H27</f>
        <v>0.93608082661548309</v>
      </c>
    </row>
    <row r="28" spans="1:16" s="721" customFormat="1" ht="17.25" customHeight="1">
      <c r="A28" s="714"/>
      <c r="B28" s="744"/>
      <c r="C28" s="745" t="s">
        <v>212</v>
      </c>
      <c r="D28" s="719">
        <f>D27+D24</f>
        <v>1952984638</v>
      </c>
      <c r="E28" s="718">
        <f t="shared" si="0"/>
        <v>0.94995865891375486</v>
      </c>
      <c r="F28" s="719">
        <f>F24+F27</f>
        <v>3250000000</v>
      </c>
      <c r="G28" s="718">
        <f t="shared" si="1"/>
        <v>0.96424290613911201</v>
      </c>
      <c r="H28" s="719">
        <f>H27+H24</f>
        <v>2011700000</v>
      </c>
      <c r="I28" s="718">
        <f t="shared" si="2"/>
        <v>0.97758128206648354</v>
      </c>
      <c r="J28" s="719">
        <f>J24+J27</f>
        <v>-1238300000</v>
      </c>
      <c r="K28" s="719">
        <f>K24+K27</f>
        <v>1900285558</v>
      </c>
      <c r="L28" s="718">
        <f t="shared" si="4"/>
        <v>0.97674864384554427</v>
      </c>
      <c r="M28" s="719">
        <f>M27+M24</f>
        <v>111414442</v>
      </c>
      <c r="N28" s="722">
        <f>K28/H28</f>
        <v>0.94461677089029183</v>
      </c>
      <c r="O28" s="746"/>
    </row>
    <row r="29" spans="1:16" s="721" customFormat="1" ht="18" customHeight="1">
      <c r="A29" s="714"/>
      <c r="B29" s="744"/>
      <c r="C29" s="745" t="s">
        <v>211</v>
      </c>
      <c r="D29" s="719">
        <f>D28+D21</f>
        <v>2055862768</v>
      </c>
      <c r="E29" s="718">
        <f t="shared" si="0"/>
        <v>1</v>
      </c>
      <c r="F29" s="719">
        <f>F21+F28</f>
        <v>3370520000</v>
      </c>
      <c r="G29" s="718">
        <f t="shared" si="1"/>
        <v>1</v>
      </c>
      <c r="H29" s="719">
        <f>H28+H21</f>
        <v>2057834000</v>
      </c>
      <c r="I29" s="718">
        <f t="shared" si="2"/>
        <v>1</v>
      </c>
      <c r="J29" s="719">
        <f>J21+J28</f>
        <v>-1312686000</v>
      </c>
      <c r="K29" s="719">
        <f>K28+K21</f>
        <v>1945521573</v>
      </c>
      <c r="L29" s="718">
        <f t="shared" si="4"/>
        <v>1</v>
      </c>
      <c r="M29" s="719">
        <f>M28+M21</f>
        <v>112312427</v>
      </c>
      <c r="N29" s="722">
        <f>K29/H29</f>
        <v>0.94542201800533965</v>
      </c>
      <c r="P29" s="747"/>
    </row>
    <row r="30" spans="1:16" ht="18.75" customHeight="1">
      <c r="A30" s="209"/>
      <c r="B30" s="235"/>
      <c r="C30" s="236" t="s">
        <v>210</v>
      </c>
      <c r="D30" s="238">
        <v>93334121</v>
      </c>
      <c r="E30" s="506"/>
      <c r="F30" s="238">
        <v>0</v>
      </c>
      <c r="G30" s="238">
        <v>0</v>
      </c>
      <c r="H30" s="238">
        <v>0</v>
      </c>
      <c r="I30" s="238">
        <v>0</v>
      </c>
      <c r="J30" s="238">
        <v>0</v>
      </c>
      <c r="K30" s="238">
        <v>0</v>
      </c>
      <c r="L30" s="238">
        <v>0</v>
      </c>
      <c r="M30" s="238">
        <v>0</v>
      </c>
      <c r="N30" s="239">
        <v>0</v>
      </c>
    </row>
    <row r="31" spans="1:16" ht="20.25" customHeight="1">
      <c r="A31" s="209"/>
      <c r="B31" s="235"/>
      <c r="C31" s="236" t="s">
        <v>209</v>
      </c>
      <c r="D31" s="238">
        <v>0</v>
      </c>
      <c r="E31" s="506"/>
      <c r="F31" s="238">
        <v>0</v>
      </c>
      <c r="G31" s="238">
        <v>0</v>
      </c>
      <c r="H31" s="238">
        <v>0</v>
      </c>
      <c r="I31" s="238">
        <v>0</v>
      </c>
      <c r="J31" s="238">
        <v>0</v>
      </c>
      <c r="K31" s="238">
        <v>73943268</v>
      </c>
      <c r="L31" s="238">
        <v>0</v>
      </c>
      <c r="M31" s="238">
        <v>0</v>
      </c>
      <c r="N31" s="238">
        <v>0</v>
      </c>
      <c r="P31" s="266">
        <f>K28+K21</f>
        <v>1945521573</v>
      </c>
    </row>
    <row r="32" spans="1:16" ht="18.75" customHeight="1" thickBot="1">
      <c r="A32" s="209"/>
      <c r="B32" s="348"/>
      <c r="C32" s="349" t="s">
        <v>195</v>
      </c>
      <c r="D32" s="350">
        <v>2149196889</v>
      </c>
      <c r="E32" s="351"/>
      <c r="F32" s="350">
        <f>F29</f>
        <v>3370520000</v>
      </c>
      <c r="G32" s="350"/>
      <c r="H32" s="350">
        <f>H29</f>
        <v>2057834000</v>
      </c>
      <c r="I32" s="350"/>
      <c r="J32" s="350">
        <f>J29</f>
        <v>-1312686000</v>
      </c>
      <c r="K32" s="350">
        <f>K29+K31</f>
        <v>2019464841</v>
      </c>
      <c r="L32" s="351">
        <f>K32/H32</f>
        <v>0.98135458982600154</v>
      </c>
      <c r="M32" s="350">
        <f>M29</f>
        <v>112312427</v>
      </c>
      <c r="N32" s="352">
        <f>K32/H32</f>
        <v>0.98135458982600154</v>
      </c>
      <c r="P32" s="346"/>
    </row>
    <row r="33" spans="1:14" ht="15.75" thickTop="1">
      <c r="A33" s="209"/>
      <c r="B33" s="618" t="s">
        <v>208</v>
      </c>
      <c r="C33" s="618"/>
      <c r="D33" s="246"/>
      <c r="E33" s="247"/>
      <c r="F33" s="246"/>
      <c r="G33" s="247"/>
      <c r="H33" s="246"/>
      <c r="I33" s="247"/>
      <c r="J33" s="248"/>
      <c r="K33" s="246"/>
      <c r="L33" s="247"/>
      <c r="M33" s="246"/>
      <c r="N33" s="249"/>
    </row>
    <row r="34" spans="1:14">
      <c r="A34" s="209"/>
      <c r="B34" s="250" t="s">
        <v>207</v>
      </c>
      <c r="C34" s="228" t="s">
        <v>206</v>
      </c>
      <c r="D34" s="223"/>
      <c r="E34" s="224"/>
      <c r="F34" s="223"/>
      <c r="G34" s="224"/>
      <c r="H34" s="223"/>
      <c r="I34" s="224"/>
      <c r="J34" s="229"/>
      <c r="K34" s="223"/>
      <c r="L34" s="224"/>
      <c r="M34" s="223"/>
      <c r="N34" s="226"/>
    </row>
    <row r="35" spans="1:14" s="721" customFormat="1">
      <c r="A35" s="714"/>
      <c r="B35" s="715"/>
      <c r="C35" s="716" t="s">
        <v>205</v>
      </c>
      <c r="D35" s="717">
        <v>102878130</v>
      </c>
      <c r="E35" s="718">
        <f>D35/$D$131</f>
        <v>4.7868173700860037E-2</v>
      </c>
      <c r="F35" s="719">
        <f>SUM(F37:F39)</f>
        <v>120520000</v>
      </c>
      <c r="G35" s="718">
        <f>F35/$F$131</f>
        <v>3.5757093860887934E-2</v>
      </c>
      <c r="H35" s="719">
        <f>SUM(H37:H39)</f>
        <v>46134000</v>
      </c>
      <c r="I35" s="718">
        <f>H35/$H$131</f>
        <v>2.2418717933516505E-2</v>
      </c>
      <c r="J35" s="719">
        <f t="shared" ref="J35" si="9">SUM(J37:J39)</f>
        <v>-74386000</v>
      </c>
      <c r="K35" s="719">
        <f>SUM(K37:K39)</f>
        <v>45236015</v>
      </c>
      <c r="L35" s="718">
        <f>K35/$K$131</f>
        <v>2.2400001268454865E-2</v>
      </c>
      <c r="M35" s="719">
        <v>101907879</v>
      </c>
      <c r="N35" s="720">
        <v>15.8</v>
      </c>
    </row>
    <row r="36" spans="1:14">
      <c r="A36" s="209"/>
      <c r="B36" s="230" t="s">
        <v>197</v>
      </c>
      <c r="C36" s="251" t="s">
        <v>196</v>
      </c>
      <c r="D36" s="232"/>
      <c r="E36" s="344"/>
      <c r="F36" s="233"/>
      <c r="G36" s="344"/>
      <c r="H36" s="233"/>
      <c r="I36" s="344"/>
      <c r="J36" s="233"/>
      <c r="K36" s="232"/>
      <c r="L36" s="233"/>
      <c r="M36" s="233"/>
      <c r="N36" s="234"/>
    </row>
    <row r="37" spans="1:14">
      <c r="A37" s="209"/>
      <c r="B37" s="230" t="s">
        <v>1146</v>
      </c>
      <c r="C37" s="251" t="s">
        <v>1147</v>
      </c>
      <c r="D37" s="232">
        <v>13875341</v>
      </c>
      <c r="E37" s="344">
        <f t="shared" ref="E37:E100" si="10">D37/$D$131</f>
        <v>6.4560585728634934E-3</v>
      </c>
      <c r="F37" s="233">
        <v>18520000</v>
      </c>
      <c r="G37" s="344">
        <f t="shared" ref="G37:G100" si="11">F37/$F$131</f>
        <v>5.494701114368109E-3</v>
      </c>
      <c r="H37" s="233">
        <v>13770000</v>
      </c>
      <c r="I37" s="344">
        <f t="shared" ref="I37:I100" si="12">H37/$H$131</f>
        <v>6.6915018412563891E-3</v>
      </c>
      <c r="J37" s="233">
        <f>H37-F37</f>
        <v>-4750000</v>
      </c>
      <c r="K37" s="233">
        <v>13131567</v>
      </c>
      <c r="L37" s="344">
        <f t="shared" ref="L37:L100" si="13">K37/$K$131</f>
        <v>6.5024984507764455E-3</v>
      </c>
      <c r="M37" s="233">
        <f>H37-K37</f>
        <v>638433</v>
      </c>
      <c r="N37" s="345">
        <f>K37/H37</f>
        <v>0.95363594771241833</v>
      </c>
    </row>
    <row r="38" spans="1:14">
      <c r="A38" s="209"/>
      <c r="B38" s="230" t="s">
        <v>1182</v>
      </c>
      <c r="C38" s="251" t="s">
        <v>1183</v>
      </c>
      <c r="D38" s="232">
        <v>32793129</v>
      </c>
      <c r="E38" s="344">
        <f t="shared" si="10"/>
        <v>1.5258317731540324E-2</v>
      </c>
      <c r="F38" s="233">
        <v>45504000</v>
      </c>
      <c r="G38" s="344">
        <f t="shared" si="11"/>
        <v>1.3500587446447432E-2</v>
      </c>
      <c r="H38" s="233">
        <v>32364000</v>
      </c>
      <c r="I38" s="344">
        <f t="shared" si="12"/>
        <v>1.5727216092260115E-2</v>
      </c>
      <c r="J38" s="233">
        <f>H38-F38</f>
        <v>-13140000</v>
      </c>
      <c r="K38" s="233">
        <v>32104448</v>
      </c>
      <c r="L38" s="344">
        <f t="shared" si="13"/>
        <v>1.5897502817678419E-2</v>
      </c>
      <c r="M38" s="233">
        <f t="shared" ref="M38:M39" si="14">H38-K38</f>
        <v>259552</v>
      </c>
      <c r="N38" s="345">
        <f t="shared" ref="N38" si="15">K38/H38</f>
        <v>0.99198022494129279</v>
      </c>
    </row>
    <row r="39" spans="1:14">
      <c r="A39" s="209"/>
      <c r="B39" s="230" t="s">
        <v>1184</v>
      </c>
      <c r="C39" s="251" t="s">
        <v>1185</v>
      </c>
      <c r="D39" s="232">
        <v>56209660</v>
      </c>
      <c r="E39" s="344">
        <f t="shared" si="10"/>
        <v>2.6153797396456218E-2</v>
      </c>
      <c r="F39" s="233">
        <v>56496000</v>
      </c>
      <c r="G39" s="344">
        <f t="shared" si="11"/>
        <v>1.6761805300072392E-2</v>
      </c>
      <c r="H39" s="233">
        <v>0</v>
      </c>
      <c r="I39" s="344">
        <f t="shared" si="12"/>
        <v>0</v>
      </c>
      <c r="J39" s="233">
        <f t="shared" ref="J39" si="16">H39-F39</f>
        <v>-56496000</v>
      </c>
      <c r="K39" s="233">
        <v>0</v>
      </c>
      <c r="L39" s="344">
        <f t="shared" si="13"/>
        <v>0</v>
      </c>
      <c r="M39" s="233">
        <f t="shared" si="14"/>
        <v>0</v>
      </c>
      <c r="N39" s="345">
        <v>0</v>
      </c>
    </row>
    <row r="40" spans="1:14" s="721" customFormat="1">
      <c r="A40" s="714"/>
      <c r="B40" s="715"/>
      <c r="C40" s="716" t="s">
        <v>203</v>
      </c>
      <c r="D40" s="717">
        <v>1952984638</v>
      </c>
      <c r="E40" s="718">
        <f t="shared" si="10"/>
        <v>0.90870438534307785</v>
      </c>
      <c r="F40" s="719">
        <f>F91+F125</f>
        <v>3250000000</v>
      </c>
      <c r="G40" s="718">
        <f t="shared" si="11"/>
        <v>0.96424290613911201</v>
      </c>
      <c r="H40" s="719">
        <f>H91+H125</f>
        <v>2011700000</v>
      </c>
      <c r="I40" s="718">
        <f t="shared" si="12"/>
        <v>0.97758128206648354</v>
      </c>
      <c r="J40" s="719">
        <f>J91+J125</f>
        <v>-1238300000</v>
      </c>
      <c r="K40" s="719">
        <f>K91+K125</f>
        <v>1900285558</v>
      </c>
      <c r="L40" s="718">
        <f t="shared" si="13"/>
        <v>0.9409847200206839</v>
      </c>
      <c r="M40" s="719">
        <f>SUM(M37:M39)</f>
        <v>897985</v>
      </c>
      <c r="N40" s="722">
        <f>K40/H40</f>
        <v>0.94461677089029183</v>
      </c>
    </row>
    <row r="41" spans="1:14" ht="14.25" customHeight="1">
      <c r="A41" s="209"/>
      <c r="B41" s="230" t="s">
        <v>197</v>
      </c>
      <c r="C41" s="251" t="s">
        <v>196</v>
      </c>
      <c r="D41" s="232"/>
      <c r="E41" s="344">
        <f t="shared" si="10"/>
        <v>0</v>
      </c>
      <c r="F41" s="233"/>
      <c r="G41" s="344">
        <f t="shared" si="11"/>
        <v>0</v>
      </c>
      <c r="H41" s="233"/>
      <c r="I41" s="344">
        <f t="shared" si="12"/>
        <v>0</v>
      </c>
      <c r="J41" s="233"/>
      <c r="K41" s="232"/>
      <c r="L41" s="344">
        <f t="shared" si="13"/>
        <v>0</v>
      </c>
      <c r="M41" s="233"/>
      <c r="N41" s="234"/>
    </row>
    <row r="42" spans="1:14" ht="14.25" customHeight="1">
      <c r="A42" s="209"/>
      <c r="B42" s="230" t="s">
        <v>1186</v>
      </c>
      <c r="C42" s="251" t="s">
        <v>1187</v>
      </c>
      <c r="D42" s="232">
        <v>0</v>
      </c>
      <c r="E42" s="344">
        <f t="shared" si="10"/>
        <v>0</v>
      </c>
      <c r="F42" s="233">
        <v>6000598</v>
      </c>
      <c r="G42" s="344">
        <f t="shared" si="11"/>
        <v>1.7803181704900135E-3</v>
      </c>
      <c r="H42" s="233">
        <v>1179100</v>
      </c>
      <c r="I42" s="344">
        <f t="shared" si="12"/>
        <v>5.7298110537584669E-4</v>
      </c>
      <c r="J42" s="233">
        <f>H42-F42</f>
        <v>-4821498</v>
      </c>
      <c r="K42" s="233">
        <v>0</v>
      </c>
      <c r="L42" s="344">
        <f t="shared" si="13"/>
        <v>0</v>
      </c>
      <c r="M42" s="233">
        <f>H42-K42</f>
        <v>1179100</v>
      </c>
      <c r="N42" s="234">
        <v>0</v>
      </c>
    </row>
    <row r="43" spans="1:14" ht="18.75" customHeight="1">
      <c r="A43" s="209"/>
      <c r="B43" s="230" t="s">
        <v>1188</v>
      </c>
      <c r="C43" s="251" t="s">
        <v>1189</v>
      </c>
      <c r="D43" s="232">
        <v>17000000</v>
      </c>
      <c r="E43" s="344">
        <f t="shared" si="10"/>
        <v>7.9099314199686608E-3</v>
      </c>
      <c r="F43" s="233">
        <v>10000000</v>
      </c>
      <c r="G43" s="344">
        <f t="shared" si="11"/>
        <v>2.9669012496588063E-3</v>
      </c>
      <c r="H43" s="233">
        <v>18697397</v>
      </c>
      <c r="I43" s="344">
        <f t="shared" si="12"/>
        <v>9.0859598004503772E-3</v>
      </c>
      <c r="J43" s="233">
        <f t="shared" ref="J43:J90" si="17">H43-F43</f>
        <v>8697397</v>
      </c>
      <c r="K43" s="233">
        <v>18697397</v>
      </c>
      <c r="L43" s="344">
        <f t="shared" si="13"/>
        <v>9.2585900087972864E-3</v>
      </c>
      <c r="M43" s="233">
        <f t="shared" ref="M43:M90" si="18">H43-K43</f>
        <v>0</v>
      </c>
      <c r="N43" s="234">
        <v>0</v>
      </c>
    </row>
    <row r="44" spans="1:14" ht="18.75" customHeight="1">
      <c r="A44" s="209"/>
      <c r="B44" s="230" t="s">
        <v>1190</v>
      </c>
      <c r="C44" s="251" t="s">
        <v>1191</v>
      </c>
      <c r="D44" s="232">
        <v>18316046</v>
      </c>
      <c r="E44" s="344">
        <f t="shared" si="10"/>
        <v>8.5222745732347841E-3</v>
      </c>
      <c r="F44" s="233">
        <v>10000000</v>
      </c>
      <c r="G44" s="344">
        <f t="shared" si="11"/>
        <v>2.9669012496588063E-3</v>
      </c>
      <c r="H44" s="233">
        <v>12787259</v>
      </c>
      <c r="I44" s="344">
        <f t="shared" si="12"/>
        <v>6.2139409689994434E-3</v>
      </c>
      <c r="J44" s="233">
        <f t="shared" si="17"/>
        <v>2787259</v>
      </c>
      <c r="K44" s="233">
        <v>12787259</v>
      </c>
      <c r="L44" s="344">
        <f t="shared" si="13"/>
        <v>6.3320037766381697E-3</v>
      </c>
      <c r="M44" s="233">
        <f t="shared" si="18"/>
        <v>0</v>
      </c>
      <c r="N44" s="234">
        <v>100</v>
      </c>
    </row>
    <row r="45" spans="1:14" ht="18.75" customHeight="1">
      <c r="A45" s="209"/>
      <c r="B45" s="230" t="s">
        <v>1192</v>
      </c>
      <c r="C45" s="251" t="s">
        <v>1193</v>
      </c>
      <c r="D45" s="232">
        <v>6500000</v>
      </c>
      <c r="E45" s="344">
        <f t="shared" si="10"/>
        <v>3.0243855429291943E-3</v>
      </c>
      <c r="F45" s="233">
        <v>23158000</v>
      </c>
      <c r="G45" s="344">
        <f t="shared" si="11"/>
        <v>6.8707499139598642E-3</v>
      </c>
      <c r="H45" s="233">
        <v>6238000</v>
      </c>
      <c r="I45" s="344">
        <f t="shared" si="12"/>
        <v>3.0313426641799097E-3</v>
      </c>
      <c r="J45" s="233">
        <f t="shared" si="17"/>
        <v>-16920000</v>
      </c>
      <c r="K45" s="233">
        <v>6238000</v>
      </c>
      <c r="L45" s="344">
        <f t="shared" si="13"/>
        <v>3.0889371646158803E-3</v>
      </c>
      <c r="M45" s="233">
        <f t="shared" si="18"/>
        <v>0</v>
      </c>
      <c r="N45" s="234">
        <v>26.9</v>
      </c>
    </row>
    <row r="46" spans="1:14" ht="20.25" customHeight="1">
      <c r="A46" s="209"/>
      <c r="B46" s="230" t="s">
        <v>1194</v>
      </c>
      <c r="C46" s="251" t="s">
        <v>1193</v>
      </c>
      <c r="D46" s="232">
        <v>145369</v>
      </c>
      <c r="E46" s="344">
        <f t="shared" si="10"/>
        <v>6.7638754152319076E-5</v>
      </c>
      <c r="F46" s="233">
        <v>0</v>
      </c>
      <c r="G46" s="344">
        <f t="shared" si="11"/>
        <v>0</v>
      </c>
      <c r="H46" s="233">
        <v>0</v>
      </c>
      <c r="I46" s="344">
        <f t="shared" si="12"/>
        <v>0</v>
      </c>
      <c r="J46" s="233">
        <f t="shared" si="17"/>
        <v>0</v>
      </c>
      <c r="K46" s="233">
        <v>0</v>
      </c>
      <c r="L46" s="344">
        <f t="shared" si="13"/>
        <v>0</v>
      </c>
      <c r="M46" s="233">
        <f t="shared" si="18"/>
        <v>0</v>
      </c>
      <c r="N46" s="234">
        <v>0</v>
      </c>
    </row>
    <row r="47" spans="1:14" ht="14.25" customHeight="1">
      <c r="A47" s="209"/>
      <c r="B47" s="230" t="s">
        <v>1195</v>
      </c>
      <c r="C47" s="251" t="s">
        <v>1196</v>
      </c>
      <c r="D47" s="232">
        <v>0</v>
      </c>
      <c r="E47" s="344">
        <f t="shared" si="10"/>
        <v>0</v>
      </c>
      <c r="F47" s="233">
        <v>0</v>
      </c>
      <c r="G47" s="344">
        <f t="shared" si="11"/>
        <v>0</v>
      </c>
      <c r="H47" s="233">
        <v>0</v>
      </c>
      <c r="I47" s="344">
        <f t="shared" si="12"/>
        <v>0</v>
      </c>
      <c r="J47" s="233">
        <f t="shared" si="17"/>
        <v>0</v>
      </c>
      <c r="K47" s="233">
        <v>0</v>
      </c>
      <c r="L47" s="344">
        <f t="shared" si="13"/>
        <v>0</v>
      </c>
      <c r="M47" s="233">
        <f t="shared" si="18"/>
        <v>0</v>
      </c>
      <c r="N47" s="234">
        <v>0</v>
      </c>
    </row>
    <row r="48" spans="1:14" ht="14.25" customHeight="1">
      <c r="A48" s="209"/>
      <c r="B48" s="230" t="s">
        <v>1197</v>
      </c>
      <c r="C48" s="251" t="s">
        <v>1198</v>
      </c>
      <c r="D48" s="232">
        <v>5845000</v>
      </c>
      <c r="E48" s="344">
        <f t="shared" si="10"/>
        <v>2.719620538218637E-3</v>
      </c>
      <c r="F48" s="233">
        <v>5766200</v>
      </c>
      <c r="G48" s="344">
        <f t="shared" si="11"/>
        <v>1.7107745985782609E-3</v>
      </c>
      <c r="H48" s="233">
        <v>5766200</v>
      </c>
      <c r="I48" s="344">
        <f t="shared" si="12"/>
        <v>2.8020724703741898E-3</v>
      </c>
      <c r="J48" s="233">
        <f t="shared" si="17"/>
        <v>0</v>
      </c>
      <c r="K48" s="233">
        <v>5766200</v>
      </c>
      <c r="L48" s="344">
        <f t="shared" si="13"/>
        <v>2.8553109135312743E-3</v>
      </c>
      <c r="M48" s="233">
        <f t="shared" si="18"/>
        <v>0</v>
      </c>
      <c r="N48" s="234">
        <v>100</v>
      </c>
    </row>
    <row r="49" spans="1:14" ht="14.25" customHeight="1">
      <c r="A49" s="209"/>
      <c r="B49" s="230" t="s">
        <v>1199</v>
      </c>
      <c r="C49" s="251" t="s">
        <v>1200</v>
      </c>
      <c r="D49" s="232">
        <v>884999</v>
      </c>
      <c r="E49" s="344">
        <f t="shared" si="10"/>
        <v>4.1178125863181443E-4</v>
      </c>
      <c r="F49" s="233">
        <v>0</v>
      </c>
      <c r="G49" s="344">
        <f t="shared" si="11"/>
        <v>0</v>
      </c>
      <c r="H49" s="233">
        <v>0</v>
      </c>
      <c r="I49" s="344">
        <f t="shared" si="12"/>
        <v>0</v>
      </c>
      <c r="J49" s="233">
        <f t="shared" si="17"/>
        <v>0</v>
      </c>
      <c r="K49" s="233">
        <v>0</v>
      </c>
      <c r="L49" s="344">
        <f t="shared" si="13"/>
        <v>0</v>
      </c>
      <c r="M49" s="233">
        <f t="shared" si="18"/>
        <v>0</v>
      </c>
      <c r="N49" s="234">
        <v>0</v>
      </c>
    </row>
    <row r="50" spans="1:14" ht="14.25" customHeight="1">
      <c r="A50" s="209"/>
      <c r="B50" s="230" t="s">
        <v>1201</v>
      </c>
      <c r="C50" s="251" t="s">
        <v>1202</v>
      </c>
      <c r="D50" s="232">
        <v>578838</v>
      </c>
      <c r="E50" s="344">
        <f t="shared" si="10"/>
        <v>2.6932758136893062E-4</v>
      </c>
      <c r="F50" s="233">
        <v>0</v>
      </c>
      <c r="G50" s="344">
        <f t="shared" si="11"/>
        <v>0</v>
      </c>
      <c r="H50" s="233">
        <v>0</v>
      </c>
      <c r="I50" s="344">
        <f t="shared" si="12"/>
        <v>0</v>
      </c>
      <c r="J50" s="233">
        <f t="shared" si="17"/>
        <v>0</v>
      </c>
      <c r="K50" s="233">
        <v>0</v>
      </c>
      <c r="L50" s="344">
        <f t="shared" si="13"/>
        <v>0</v>
      </c>
      <c r="M50" s="233">
        <f t="shared" si="18"/>
        <v>0</v>
      </c>
      <c r="N50" s="234">
        <v>0</v>
      </c>
    </row>
    <row r="51" spans="1:14" ht="14.25" customHeight="1">
      <c r="A51" s="209"/>
      <c r="B51" s="230" t="s">
        <v>1203</v>
      </c>
      <c r="C51" s="251" t="s">
        <v>1204</v>
      </c>
      <c r="D51" s="232">
        <v>72068</v>
      </c>
      <c r="E51" s="344">
        <f t="shared" si="10"/>
        <v>3.3532525739664792E-5</v>
      </c>
      <c r="F51" s="233">
        <v>0</v>
      </c>
      <c r="G51" s="344">
        <f t="shared" si="11"/>
        <v>0</v>
      </c>
      <c r="H51" s="233">
        <v>0</v>
      </c>
      <c r="I51" s="344">
        <f t="shared" si="12"/>
        <v>0</v>
      </c>
      <c r="J51" s="233">
        <f t="shared" si="17"/>
        <v>0</v>
      </c>
      <c r="K51" s="233">
        <v>0</v>
      </c>
      <c r="L51" s="344">
        <f t="shared" si="13"/>
        <v>0</v>
      </c>
      <c r="M51" s="233">
        <f t="shared" si="18"/>
        <v>0</v>
      </c>
      <c r="N51" s="234">
        <v>0</v>
      </c>
    </row>
    <row r="52" spans="1:14" ht="14.25" customHeight="1">
      <c r="A52" s="209"/>
      <c r="B52" s="230" t="s">
        <v>1205</v>
      </c>
      <c r="C52" s="251" t="s">
        <v>1206</v>
      </c>
      <c r="D52" s="232">
        <v>0</v>
      </c>
      <c r="E52" s="344">
        <f t="shared" si="10"/>
        <v>0</v>
      </c>
      <c r="F52" s="233">
        <v>625042</v>
      </c>
      <c r="G52" s="344">
        <f t="shared" si="11"/>
        <v>1.8544378908892396E-4</v>
      </c>
      <c r="H52" s="233">
        <v>625042</v>
      </c>
      <c r="I52" s="344">
        <f t="shared" si="12"/>
        <v>3.0373781364288857E-4</v>
      </c>
      <c r="J52" s="233">
        <f t="shared" si="17"/>
        <v>0</v>
      </c>
      <c r="K52" s="233">
        <v>0</v>
      </c>
      <c r="L52" s="344">
        <f t="shared" si="13"/>
        <v>0</v>
      </c>
      <c r="M52" s="233">
        <f t="shared" si="18"/>
        <v>625042</v>
      </c>
      <c r="N52" s="234">
        <v>0</v>
      </c>
    </row>
    <row r="53" spans="1:14" ht="14.25" customHeight="1">
      <c r="A53" s="209"/>
      <c r="B53" s="230" t="s">
        <v>1207</v>
      </c>
      <c r="C53" s="251" t="s">
        <v>1208</v>
      </c>
      <c r="D53" s="232">
        <v>0</v>
      </c>
      <c r="E53" s="344">
        <f t="shared" si="10"/>
        <v>0</v>
      </c>
      <c r="F53" s="233">
        <v>28000000</v>
      </c>
      <c r="G53" s="344">
        <f t="shared" si="11"/>
        <v>8.3073234990446582E-3</v>
      </c>
      <c r="H53" s="233">
        <v>18000000</v>
      </c>
      <c r="I53" s="344">
        <f t="shared" si="12"/>
        <v>8.7470612304005081E-3</v>
      </c>
      <c r="J53" s="233">
        <f t="shared" si="17"/>
        <v>-10000000</v>
      </c>
      <c r="K53" s="233">
        <v>18000000</v>
      </c>
      <c r="L53" s="344">
        <f t="shared" si="13"/>
        <v>8.9132524788531342E-3</v>
      </c>
      <c r="M53" s="233">
        <f t="shared" si="18"/>
        <v>0</v>
      </c>
      <c r="N53" s="234">
        <v>0</v>
      </c>
    </row>
    <row r="54" spans="1:14" ht="14.25" customHeight="1">
      <c r="A54" s="209"/>
      <c r="B54" s="230" t="s">
        <v>1209</v>
      </c>
      <c r="C54" s="251" t="s">
        <v>1210</v>
      </c>
      <c r="D54" s="232">
        <v>23469517</v>
      </c>
      <c r="E54" s="344">
        <f t="shared" si="10"/>
        <v>1.0920133525281685E-2</v>
      </c>
      <c r="F54" s="233">
        <v>12000000</v>
      </c>
      <c r="G54" s="344">
        <f t="shared" si="11"/>
        <v>3.5602814995905675E-3</v>
      </c>
      <c r="H54" s="233">
        <v>15769706</v>
      </c>
      <c r="I54" s="344">
        <f t="shared" si="12"/>
        <v>7.6632546648563492E-3</v>
      </c>
      <c r="J54" s="233">
        <f t="shared" si="17"/>
        <v>3769706</v>
      </c>
      <c r="K54" s="233">
        <v>15769706</v>
      </c>
      <c r="L54" s="344">
        <f t="shared" si="13"/>
        <v>7.8088539497380635E-3</v>
      </c>
      <c r="M54" s="233">
        <f t="shared" si="18"/>
        <v>0</v>
      </c>
      <c r="N54" s="234">
        <v>0</v>
      </c>
    </row>
    <row r="55" spans="1:14" ht="14.25" customHeight="1">
      <c r="A55" s="209"/>
      <c r="B55" s="230" t="s">
        <v>1211</v>
      </c>
      <c r="C55" s="251" t="s">
        <v>1212</v>
      </c>
      <c r="D55" s="232">
        <v>0</v>
      </c>
      <c r="E55" s="344">
        <f t="shared" si="10"/>
        <v>0</v>
      </c>
      <c r="F55" s="233">
        <v>502000</v>
      </c>
      <c r="G55" s="344">
        <f t="shared" si="11"/>
        <v>1.4893844273287208E-4</v>
      </c>
      <c r="H55" s="233">
        <v>502000</v>
      </c>
      <c r="I55" s="344">
        <f t="shared" si="12"/>
        <v>2.4394581875894752E-4</v>
      </c>
      <c r="J55" s="233">
        <f t="shared" si="17"/>
        <v>0</v>
      </c>
      <c r="K55" s="233">
        <v>470126</v>
      </c>
      <c r="L55" s="344">
        <f t="shared" si="13"/>
        <v>2.327973186040727E-4</v>
      </c>
      <c r="M55" s="233">
        <f t="shared" si="18"/>
        <v>31874</v>
      </c>
      <c r="N55" s="234">
        <v>0</v>
      </c>
    </row>
    <row r="56" spans="1:14" ht="14.25" customHeight="1">
      <c r="A56" s="209"/>
      <c r="B56" s="230" t="s">
        <v>1213</v>
      </c>
      <c r="C56" s="251" t="s">
        <v>1214</v>
      </c>
      <c r="D56" s="232">
        <v>0</v>
      </c>
      <c r="E56" s="344">
        <f t="shared" si="10"/>
        <v>0</v>
      </c>
      <c r="F56" s="233">
        <v>38000</v>
      </c>
      <c r="G56" s="344">
        <f t="shared" si="11"/>
        <v>1.1274224748703464E-5</v>
      </c>
      <c r="H56" s="233">
        <v>38000</v>
      </c>
      <c r="I56" s="344">
        <f t="shared" si="12"/>
        <v>1.8466018153067739E-5</v>
      </c>
      <c r="J56" s="233">
        <f t="shared" si="17"/>
        <v>0</v>
      </c>
      <c r="K56" s="233">
        <v>36000</v>
      </c>
      <c r="L56" s="344">
        <f t="shared" si="13"/>
        <v>1.7826504957706269E-5</v>
      </c>
      <c r="M56" s="233">
        <f t="shared" si="18"/>
        <v>2000</v>
      </c>
      <c r="N56" s="234">
        <v>0</v>
      </c>
    </row>
    <row r="57" spans="1:14" ht="14.25" customHeight="1">
      <c r="A57" s="209"/>
      <c r="B57" s="230" t="s">
        <v>1215</v>
      </c>
      <c r="C57" s="251" t="s">
        <v>1216</v>
      </c>
      <c r="D57" s="232">
        <v>0</v>
      </c>
      <c r="E57" s="344">
        <f t="shared" si="10"/>
        <v>0</v>
      </c>
      <c r="F57" s="233">
        <v>580890</v>
      </c>
      <c r="G57" s="344">
        <f t="shared" si="11"/>
        <v>1.7234432669143039E-4</v>
      </c>
      <c r="H57" s="233">
        <v>580890</v>
      </c>
      <c r="I57" s="344">
        <f t="shared" si="12"/>
        <v>2.8228224434040839E-4</v>
      </c>
      <c r="J57" s="233">
        <f t="shared" si="17"/>
        <v>0</v>
      </c>
      <c r="K57" s="233">
        <v>0</v>
      </c>
      <c r="L57" s="344">
        <f t="shared" si="13"/>
        <v>0</v>
      </c>
      <c r="M57" s="233">
        <f t="shared" si="18"/>
        <v>580890</v>
      </c>
      <c r="N57" s="234">
        <v>0</v>
      </c>
    </row>
    <row r="58" spans="1:14" ht="14.25" customHeight="1">
      <c r="A58" s="209"/>
      <c r="B58" s="230" t="s">
        <v>1217</v>
      </c>
      <c r="C58" s="251" t="s">
        <v>1218</v>
      </c>
      <c r="D58" s="232">
        <v>0</v>
      </c>
      <c r="E58" s="344">
        <f t="shared" si="10"/>
        <v>0</v>
      </c>
      <c r="F58" s="233">
        <v>40000</v>
      </c>
      <c r="G58" s="344">
        <f t="shared" si="11"/>
        <v>1.1867604998635225E-5</v>
      </c>
      <c r="H58" s="233">
        <v>40000</v>
      </c>
      <c r="I58" s="344">
        <f t="shared" si="12"/>
        <v>1.9437913845334465E-5</v>
      </c>
      <c r="J58" s="233">
        <f t="shared" si="17"/>
        <v>0</v>
      </c>
      <c r="K58" s="233">
        <v>0</v>
      </c>
      <c r="L58" s="344">
        <f t="shared" si="13"/>
        <v>0</v>
      </c>
      <c r="M58" s="233">
        <f t="shared" si="18"/>
        <v>40000</v>
      </c>
      <c r="N58" s="234">
        <v>0</v>
      </c>
    </row>
    <row r="59" spans="1:14" ht="14.25" customHeight="1">
      <c r="A59" s="209"/>
      <c r="B59" s="230" t="s">
        <v>1219</v>
      </c>
      <c r="C59" s="251" t="s">
        <v>1220</v>
      </c>
      <c r="D59" s="232">
        <v>41519392</v>
      </c>
      <c r="E59" s="344">
        <f t="shared" si="10"/>
        <v>1.9318561371693851E-2</v>
      </c>
      <c r="F59" s="233">
        <v>12000000</v>
      </c>
      <c r="G59" s="344">
        <f t="shared" si="11"/>
        <v>3.5602814995905675E-3</v>
      </c>
      <c r="H59" s="233">
        <v>27468608</v>
      </c>
      <c r="I59" s="344">
        <f t="shared" si="12"/>
        <v>1.3348310893881625E-2</v>
      </c>
      <c r="J59" s="233">
        <f t="shared" si="17"/>
        <v>15468608</v>
      </c>
      <c r="K59" s="233">
        <v>27468608</v>
      </c>
      <c r="L59" s="344">
        <f t="shared" si="13"/>
        <v>1.360192435259139E-2</v>
      </c>
      <c r="M59" s="233">
        <f t="shared" si="18"/>
        <v>0</v>
      </c>
      <c r="N59" s="234">
        <v>0</v>
      </c>
    </row>
    <row r="60" spans="1:14" ht="14.25" customHeight="1">
      <c r="A60" s="209"/>
      <c r="B60" s="230" t="s">
        <v>1221</v>
      </c>
      <c r="C60" s="251" t="s">
        <v>1222</v>
      </c>
      <c r="D60" s="232">
        <v>0</v>
      </c>
      <c r="E60" s="344">
        <f t="shared" si="10"/>
        <v>0</v>
      </c>
      <c r="F60" s="233">
        <v>7500000</v>
      </c>
      <c r="G60" s="344">
        <f t="shared" si="11"/>
        <v>2.2251759372441046E-3</v>
      </c>
      <c r="H60" s="233">
        <v>37516013</v>
      </c>
      <c r="I60" s="344">
        <f t="shared" si="12"/>
        <v>1.8230825712861193E-2</v>
      </c>
      <c r="J60" s="233">
        <f t="shared" si="17"/>
        <v>30016013</v>
      </c>
      <c r="K60" s="233">
        <v>37516013</v>
      </c>
      <c r="L60" s="344">
        <f t="shared" si="13"/>
        <v>1.8577205326052022E-2</v>
      </c>
      <c r="M60" s="233">
        <f t="shared" si="18"/>
        <v>0</v>
      </c>
      <c r="N60" s="234">
        <v>0</v>
      </c>
    </row>
    <row r="61" spans="1:14" ht="14.25" customHeight="1">
      <c r="A61" s="209"/>
      <c r="B61" s="230" t="s">
        <v>1223</v>
      </c>
      <c r="C61" s="251" t="s">
        <v>1224</v>
      </c>
      <c r="D61" s="232">
        <v>4680000</v>
      </c>
      <c r="E61" s="344">
        <f t="shared" si="10"/>
        <v>2.1775575909090197E-3</v>
      </c>
      <c r="F61" s="233">
        <v>12000000</v>
      </c>
      <c r="G61" s="344">
        <f t="shared" si="11"/>
        <v>3.5602814995905675E-3</v>
      </c>
      <c r="H61" s="233">
        <v>73920000</v>
      </c>
      <c r="I61" s="344">
        <f t="shared" si="12"/>
        <v>3.5921264786178089E-2</v>
      </c>
      <c r="J61" s="233">
        <f t="shared" si="17"/>
        <v>61920000</v>
      </c>
      <c r="K61" s="233">
        <v>73920000</v>
      </c>
      <c r="L61" s="344">
        <f t="shared" si="13"/>
        <v>3.6603756846490206E-2</v>
      </c>
      <c r="M61" s="233">
        <f t="shared" si="18"/>
        <v>0</v>
      </c>
      <c r="N61" s="234">
        <v>100</v>
      </c>
    </row>
    <row r="62" spans="1:14" ht="14.25" customHeight="1">
      <c r="A62" s="209"/>
      <c r="B62" s="230" t="s">
        <v>1225</v>
      </c>
      <c r="C62" s="251" t="s">
        <v>1226</v>
      </c>
      <c r="D62" s="232">
        <v>0</v>
      </c>
      <c r="E62" s="344">
        <f t="shared" si="10"/>
        <v>0</v>
      </c>
      <c r="F62" s="233">
        <v>1359110</v>
      </c>
      <c r="G62" s="344">
        <f t="shared" si="11"/>
        <v>4.0323451574237804E-4</v>
      </c>
      <c r="H62" s="233">
        <v>1359110</v>
      </c>
      <c r="I62" s="344">
        <f t="shared" si="12"/>
        <v>6.6045657715831302E-4</v>
      </c>
      <c r="J62" s="233">
        <f t="shared" si="17"/>
        <v>0</v>
      </c>
      <c r="K62" s="233">
        <v>0</v>
      </c>
      <c r="L62" s="344">
        <f t="shared" si="13"/>
        <v>0</v>
      </c>
      <c r="M62" s="233">
        <f t="shared" si="18"/>
        <v>1359110</v>
      </c>
      <c r="N62" s="234">
        <v>0</v>
      </c>
    </row>
    <row r="63" spans="1:14" ht="14.25" customHeight="1">
      <c r="A63" s="209"/>
      <c r="B63" s="230" t="s">
        <v>1227</v>
      </c>
      <c r="C63" s="251" t="s">
        <v>1228</v>
      </c>
      <c r="D63" s="232">
        <v>7600000</v>
      </c>
      <c r="E63" s="344">
        <f t="shared" si="10"/>
        <v>3.5362046348095194E-3</v>
      </c>
      <c r="F63" s="233">
        <v>12000000</v>
      </c>
      <c r="G63" s="344">
        <f t="shared" si="11"/>
        <v>3.5602814995905675E-3</v>
      </c>
      <c r="H63" s="233">
        <v>12000000</v>
      </c>
      <c r="I63" s="344">
        <f t="shared" si="12"/>
        <v>5.8313741536003393E-3</v>
      </c>
      <c r="J63" s="233">
        <f t="shared" si="17"/>
        <v>0</v>
      </c>
      <c r="K63" s="233">
        <v>10696489</v>
      </c>
      <c r="L63" s="344">
        <f t="shared" si="13"/>
        <v>5.2966948385708493E-3</v>
      </c>
      <c r="M63" s="233">
        <f t="shared" si="18"/>
        <v>1303511</v>
      </c>
      <c r="N63" s="234">
        <v>0</v>
      </c>
    </row>
    <row r="64" spans="1:14" ht="14.25" customHeight="1">
      <c r="A64" s="209"/>
      <c r="B64" s="230" t="s">
        <v>1229</v>
      </c>
      <c r="C64" s="251" t="s">
        <v>1230</v>
      </c>
      <c r="D64" s="232">
        <v>0</v>
      </c>
      <c r="E64" s="344">
        <f t="shared" si="10"/>
        <v>0</v>
      </c>
      <c r="F64" s="233">
        <v>0</v>
      </c>
      <c r="G64" s="344">
        <f t="shared" si="11"/>
        <v>0</v>
      </c>
      <c r="H64" s="233">
        <v>0</v>
      </c>
      <c r="I64" s="344">
        <f t="shared" si="12"/>
        <v>0</v>
      </c>
      <c r="J64" s="233">
        <f t="shared" si="17"/>
        <v>0</v>
      </c>
      <c r="K64" s="233">
        <v>0</v>
      </c>
      <c r="L64" s="344">
        <f t="shared" si="13"/>
        <v>0</v>
      </c>
      <c r="M64" s="233">
        <f t="shared" si="18"/>
        <v>0</v>
      </c>
      <c r="N64" s="234">
        <v>0</v>
      </c>
    </row>
    <row r="65" spans="1:16" ht="14.25" customHeight="1">
      <c r="A65" s="209"/>
      <c r="B65" s="230" t="s">
        <v>1231</v>
      </c>
      <c r="C65" s="251" t="s">
        <v>1232</v>
      </c>
      <c r="D65" s="232">
        <v>5627916</v>
      </c>
      <c r="E65" s="344">
        <f t="shared" si="10"/>
        <v>2.6186135057261382E-3</v>
      </c>
      <c r="F65" s="233">
        <v>13694800</v>
      </c>
      <c r="G65" s="344">
        <f t="shared" si="11"/>
        <v>4.0631119233827421E-3</v>
      </c>
      <c r="H65" s="233">
        <v>13694800</v>
      </c>
      <c r="I65" s="344">
        <f t="shared" si="12"/>
        <v>6.6549585632271601E-3</v>
      </c>
      <c r="J65" s="233">
        <f t="shared" si="17"/>
        <v>0</v>
      </c>
      <c r="K65" s="233">
        <v>13243760</v>
      </c>
      <c r="L65" s="344">
        <f t="shared" si="13"/>
        <v>6.5580542582964431E-3</v>
      </c>
      <c r="M65" s="233">
        <f t="shared" si="18"/>
        <v>451040</v>
      </c>
      <c r="N65" s="234">
        <v>0</v>
      </c>
    </row>
    <row r="66" spans="1:16" ht="14.25" customHeight="1">
      <c r="A66" s="209"/>
      <c r="B66" s="230" t="s">
        <v>1233</v>
      </c>
      <c r="C66" s="251" t="s">
        <v>1234</v>
      </c>
      <c r="D66" s="232">
        <v>5385600</v>
      </c>
      <c r="E66" s="344">
        <f t="shared" si="10"/>
        <v>2.5058662738460719E-3</v>
      </c>
      <c r="F66" s="233">
        <v>21700000</v>
      </c>
      <c r="G66" s="344">
        <f t="shared" si="11"/>
        <v>6.4381757117596096E-3</v>
      </c>
      <c r="H66" s="233">
        <v>11700000</v>
      </c>
      <c r="I66" s="344">
        <f t="shared" si="12"/>
        <v>5.6855897997603305E-3</v>
      </c>
      <c r="J66" s="233">
        <f t="shared" si="17"/>
        <v>-10000000</v>
      </c>
      <c r="K66" s="233">
        <v>11700000</v>
      </c>
      <c r="L66" s="344">
        <f t="shared" si="13"/>
        <v>5.7936141112545367E-3</v>
      </c>
      <c r="M66" s="233">
        <f t="shared" si="18"/>
        <v>0</v>
      </c>
      <c r="N66" s="234">
        <v>0</v>
      </c>
    </row>
    <row r="67" spans="1:16" ht="14.25" customHeight="1">
      <c r="A67" s="209"/>
      <c r="B67" s="230" t="s">
        <v>1235</v>
      </c>
      <c r="C67" s="251" t="s">
        <v>1236</v>
      </c>
      <c r="D67" s="232">
        <v>0</v>
      </c>
      <c r="E67" s="344">
        <f t="shared" si="10"/>
        <v>0</v>
      </c>
      <c r="F67" s="233">
        <v>660102</v>
      </c>
      <c r="G67" s="344">
        <f t="shared" si="11"/>
        <v>1.9584574487022775E-4</v>
      </c>
      <c r="H67" s="233">
        <v>660102</v>
      </c>
      <c r="I67" s="344">
        <f t="shared" si="12"/>
        <v>3.2077514512832427E-4</v>
      </c>
      <c r="J67" s="233">
        <f t="shared" si="17"/>
        <v>0</v>
      </c>
      <c r="K67" s="233">
        <v>660000</v>
      </c>
      <c r="L67" s="344">
        <f t="shared" si="13"/>
        <v>3.2681925755794822E-4</v>
      </c>
      <c r="M67" s="233">
        <f t="shared" si="18"/>
        <v>102</v>
      </c>
      <c r="N67" s="234">
        <v>0</v>
      </c>
    </row>
    <row r="68" spans="1:16" ht="14.25" customHeight="1">
      <c r="A68" s="209"/>
      <c r="B68" s="230" t="s">
        <v>1237</v>
      </c>
      <c r="C68" s="251" t="s">
        <v>1238</v>
      </c>
      <c r="D68" s="232">
        <v>0</v>
      </c>
      <c r="E68" s="344">
        <f t="shared" si="10"/>
        <v>0</v>
      </c>
      <c r="F68" s="233">
        <v>12000000</v>
      </c>
      <c r="G68" s="344">
        <f t="shared" si="11"/>
        <v>3.5602814995905675E-3</v>
      </c>
      <c r="H68" s="233">
        <v>650000</v>
      </c>
      <c r="I68" s="344">
        <f t="shared" si="12"/>
        <v>3.1586609998668504E-4</v>
      </c>
      <c r="J68" s="233">
        <f t="shared" si="17"/>
        <v>-11350000</v>
      </c>
      <c r="K68" s="233">
        <v>0</v>
      </c>
      <c r="L68" s="344">
        <f t="shared" si="13"/>
        <v>0</v>
      </c>
      <c r="M68" s="233">
        <f t="shared" si="18"/>
        <v>650000</v>
      </c>
      <c r="N68" s="234">
        <v>0</v>
      </c>
    </row>
    <row r="69" spans="1:16" ht="14.25" customHeight="1">
      <c r="A69" s="209"/>
      <c r="B69" s="230" t="s">
        <v>1239</v>
      </c>
      <c r="C69" s="251" t="s">
        <v>1240</v>
      </c>
      <c r="D69" s="232">
        <v>0</v>
      </c>
      <c r="E69" s="344">
        <f t="shared" si="10"/>
        <v>0</v>
      </c>
      <c r="F69" s="233">
        <v>12000000</v>
      </c>
      <c r="G69" s="344">
        <f t="shared" si="11"/>
        <v>3.5602814995905675E-3</v>
      </c>
      <c r="H69" s="233">
        <v>650000</v>
      </c>
      <c r="I69" s="344">
        <f t="shared" si="12"/>
        <v>3.1586609998668504E-4</v>
      </c>
      <c r="J69" s="233">
        <f t="shared" si="17"/>
        <v>-11350000</v>
      </c>
      <c r="K69" s="233">
        <v>0</v>
      </c>
      <c r="L69" s="344">
        <f t="shared" si="13"/>
        <v>0</v>
      </c>
      <c r="M69" s="233">
        <f t="shared" si="18"/>
        <v>650000</v>
      </c>
      <c r="N69" s="234">
        <v>0</v>
      </c>
    </row>
    <row r="70" spans="1:16" ht="14.25" customHeight="1">
      <c r="A70" s="209"/>
      <c r="B70" s="230" t="s">
        <v>1241</v>
      </c>
      <c r="C70" s="251" t="s">
        <v>1242</v>
      </c>
      <c r="D70" s="232">
        <v>0</v>
      </c>
      <c r="E70" s="344">
        <f t="shared" si="10"/>
        <v>0</v>
      </c>
      <c r="F70" s="233">
        <v>650000</v>
      </c>
      <c r="G70" s="344">
        <f t="shared" si="11"/>
        <v>1.928485812278224E-4</v>
      </c>
      <c r="H70" s="233">
        <v>27000000</v>
      </c>
      <c r="I70" s="344">
        <f t="shared" si="12"/>
        <v>1.3120591845600762E-2</v>
      </c>
      <c r="J70" s="233">
        <f t="shared" si="17"/>
        <v>26350000</v>
      </c>
      <c r="K70" s="233">
        <v>27000000</v>
      </c>
      <c r="L70" s="344">
        <f t="shared" si="13"/>
        <v>1.3369878718279701E-2</v>
      </c>
      <c r="M70" s="233">
        <f t="shared" si="18"/>
        <v>0</v>
      </c>
      <c r="N70" s="234">
        <v>0</v>
      </c>
    </row>
    <row r="71" spans="1:16" ht="14.25" customHeight="1">
      <c r="A71" s="209"/>
      <c r="B71" s="230" t="s">
        <v>1243</v>
      </c>
      <c r="C71" s="251" t="s">
        <v>1242</v>
      </c>
      <c r="D71" s="232">
        <v>0</v>
      </c>
      <c r="E71" s="344">
        <f t="shared" si="10"/>
        <v>0</v>
      </c>
      <c r="F71" s="233">
        <v>650000</v>
      </c>
      <c r="G71" s="344">
        <f t="shared" si="11"/>
        <v>1.928485812278224E-4</v>
      </c>
      <c r="H71" s="233">
        <v>30663410</v>
      </c>
      <c r="I71" s="344">
        <f t="shared" si="12"/>
        <v>1.4900818044604181E-2</v>
      </c>
      <c r="J71" s="233">
        <f t="shared" si="17"/>
        <v>30013410</v>
      </c>
      <c r="K71" s="233">
        <v>30663410</v>
      </c>
      <c r="L71" s="344">
        <f t="shared" si="13"/>
        <v>1.5183928621810554E-2</v>
      </c>
      <c r="M71" s="233">
        <f t="shared" si="18"/>
        <v>0</v>
      </c>
      <c r="N71" s="234">
        <v>0</v>
      </c>
    </row>
    <row r="72" spans="1:16" ht="14.25" customHeight="1">
      <c r="A72" s="209"/>
      <c r="B72" s="230" t="s">
        <v>1244</v>
      </c>
      <c r="C72" s="251" t="s">
        <v>1245</v>
      </c>
      <c r="D72" s="232">
        <v>0</v>
      </c>
      <c r="E72" s="344">
        <f t="shared" si="10"/>
        <v>0</v>
      </c>
      <c r="F72" s="233">
        <v>6700000</v>
      </c>
      <c r="G72" s="344">
        <f t="shared" si="11"/>
        <v>1.9878238372714003E-3</v>
      </c>
      <c r="H72" s="233">
        <v>6700000</v>
      </c>
      <c r="I72" s="344">
        <f t="shared" si="12"/>
        <v>3.2558505690935225E-3</v>
      </c>
      <c r="J72" s="233">
        <f t="shared" si="17"/>
        <v>0</v>
      </c>
      <c r="K72" s="233">
        <v>6676280</v>
      </c>
      <c r="L72" s="344">
        <f t="shared" si="13"/>
        <v>3.3059649588620889E-3</v>
      </c>
      <c r="M72" s="233">
        <f t="shared" si="18"/>
        <v>23720</v>
      </c>
      <c r="N72" s="234">
        <v>0</v>
      </c>
    </row>
    <row r="73" spans="1:16" ht="14.25" customHeight="1">
      <c r="A73" s="209"/>
      <c r="B73" s="230" t="s">
        <v>1246</v>
      </c>
      <c r="C73" s="251" t="s">
        <v>1247</v>
      </c>
      <c r="D73" s="232">
        <v>1328040</v>
      </c>
      <c r="E73" s="344">
        <f t="shared" si="10"/>
        <v>6.1792384252795185E-4</v>
      </c>
      <c r="F73" s="233">
        <v>202338</v>
      </c>
      <c r="G73" s="344">
        <f t="shared" si="11"/>
        <v>6.0031686505346353E-5</v>
      </c>
      <c r="H73" s="233">
        <v>202338</v>
      </c>
      <c r="I73" s="344">
        <f t="shared" si="12"/>
        <v>9.8325715290932121E-5</v>
      </c>
      <c r="J73" s="233">
        <f t="shared" si="17"/>
        <v>0</v>
      </c>
      <c r="K73" s="233">
        <v>0</v>
      </c>
      <c r="L73" s="344">
        <f t="shared" si="13"/>
        <v>0</v>
      </c>
      <c r="M73" s="233">
        <f t="shared" si="18"/>
        <v>202338</v>
      </c>
      <c r="N73" s="234">
        <v>0</v>
      </c>
    </row>
    <row r="74" spans="1:16" ht="19.5" customHeight="1">
      <c r="A74" s="209"/>
      <c r="B74" s="230" t="s">
        <v>1248</v>
      </c>
      <c r="C74" s="251" t="s">
        <v>1249</v>
      </c>
      <c r="D74" s="232">
        <v>38945287</v>
      </c>
      <c r="E74" s="344">
        <f t="shared" si="10"/>
        <v>1.8120855841235121E-2</v>
      </c>
      <c r="F74" s="233">
        <v>10000000</v>
      </c>
      <c r="G74" s="344">
        <f t="shared" si="11"/>
        <v>2.9669012496588063E-3</v>
      </c>
      <c r="H74" s="233">
        <v>12849306</v>
      </c>
      <c r="I74" s="344">
        <f t="shared" si="12"/>
        <v>6.2440925750084798E-3</v>
      </c>
      <c r="J74" s="233">
        <f t="shared" si="17"/>
        <v>2849306</v>
      </c>
      <c r="K74" s="233">
        <v>12140447</v>
      </c>
      <c r="L74" s="344">
        <f t="shared" si="13"/>
        <v>6.0117149620630608E-3</v>
      </c>
      <c r="M74" s="233">
        <f t="shared" si="18"/>
        <v>708859</v>
      </c>
      <c r="N74" s="234">
        <v>0</v>
      </c>
    </row>
    <row r="75" spans="1:16" ht="14.25" customHeight="1">
      <c r="A75" s="209"/>
      <c r="B75" s="230" t="s">
        <v>1250</v>
      </c>
      <c r="C75" s="251" t="s">
        <v>1251</v>
      </c>
      <c r="D75" s="232">
        <v>0</v>
      </c>
      <c r="E75" s="344">
        <f t="shared" si="10"/>
        <v>0</v>
      </c>
      <c r="F75" s="233">
        <v>0</v>
      </c>
      <c r="G75" s="344">
        <f t="shared" si="11"/>
        <v>0</v>
      </c>
      <c r="H75" s="233">
        <v>0</v>
      </c>
      <c r="I75" s="344">
        <f t="shared" si="12"/>
        <v>0</v>
      </c>
      <c r="J75" s="233">
        <f t="shared" si="17"/>
        <v>0</v>
      </c>
      <c r="K75" s="233">
        <v>0</v>
      </c>
      <c r="L75" s="344">
        <f t="shared" si="13"/>
        <v>0</v>
      </c>
      <c r="M75" s="233">
        <f t="shared" si="18"/>
        <v>0</v>
      </c>
      <c r="N75" s="234">
        <v>0</v>
      </c>
    </row>
    <row r="76" spans="1:16" ht="20.25" customHeight="1">
      <c r="A76" s="209"/>
      <c r="B76" s="230" t="s">
        <v>1252</v>
      </c>
      <c r="C76" s="251" t="s">
        <v>1253</v>
      </c>
      <c r="D76" s="232">
        <v>2000000</v>
      </c>
      <c r="E76" s="344">
        <f t="shared" si="10"/>
        <v>9.3058016705513662E-4</v>
      </c>
      <c r="F76" s="233">
        <v>1000000</v>
      </c>
      <c r="G76" s="344">
        <f t="shared" si="11"/>
        <v>2.9669012496588064E-4</v>
      </c>
      <c r="H76" s="233">
        <v>2000000</v>
      </c>
      <c r="I76" s="344">
        <f t="shared" si="12"/>
        <v>9.7189569226672318E-4</v>
      </c>
      <c r="J76" s="233">
        <f t="shared" si="17"/>
        <v>1000000</v>
      </c>
      <c r="K76" s="233">
        <v>2000000</v>
      </c>
      <c r="L76" s="344">
        <f t="shared" si="13"/>
        <v>9.9036138653923718E-4</v>
      </c>
      <c r="M76" s="233">
        <f t="shared" si="18"/>
        <v>0</v>
      </c>
      <c r="N76" s="234">
        <v>24</v>
      </c>
    </row>
    <row r="77" spans="1:16" ht="14.25" customHeight="1">
      <c r="A77" s="209"/>
      <c r="B77" s="230" t="s">
        <v>1254</v>
      </c>
      <c r="C77" s="251" t="s">
        <v>1255</v>
      </c>
      <c r="D77" s="232">
        <v>7000000</v>
      </c>
      <c r="E77" s="344">
        <f t="shared" si="10"/>
        <v>3.2570305846929782E-3</v>
      </c>
      <c r="F77" s="233">
        <v>4000000</v>
      </c>
      <c r="G77" s="344">
        <f t="shared" si="11"/>
        <v>1.1867604998635226E-3</v>
      </c>
      <c r="H77" s="233">
        <v>7000000</v>
      </c>
      <c r="I77" s="344">
        <f t="shared" si="12"/>
        <v>3.401634922933531E-3</v>
      </c>
      <c r="J77" s="233">
        <f t="shared" si="17"/>
        <v>3000000</v>
      </c>
      <c r="K77" s="233">
        <v>7000000</v>
      </c>
      <c r="L77" s="344">
        <f t="shared" si="13"/>
        <v>3.4662648528873299E-3</v>
      </c>
      <c r="M77" s="233">
        <f t="shared" si="18"/>
        <v>0</v>
      </c>
      <c r="N77" s="234">
        <v>24</v>
      </c>
    </row>
    <row r="78" spans="1:16" ht="14.25" customHeight="1">
      <c r="A78" s="209"/>
      <c r="B78" s="230" t="s">
        <v>1256</v>
      </c>
      <c r="C78" s="251" t="s">
        <v>1257</v>
      </c>
      <c r="D78" s="232">
        <v>3000000</v>
      </c>
      <c r="E78" s="344">
        <f t="shared" si="10"/>
        <v>1.395870250582705E-3</v>
      </c>
      <c r="F78" s="233">
        <v>1500000</v>
      </c>
      <c r="G78" s="344">
        <f t="shared" si="11"/>
        <v>4.4503518744882093E-4</v>
      </c>
      <c r="H78" s="233">
        <v>3000000</v>
      </c>
      <c r="I78" s="344">
        <f t="shared" si="12"/>
        <v>1.4578435384000848E-3</v>
      </c>
      <c r="J78" s="233">
        <f t="shared" si="17"/>
        <v>1500000</v>
      </c>
      <c r="K78" s="233">
        <v>3000000</v>
      </c>
      <c r="L78" s="344">
        <f t="shared" si="13"/>
        <v>1.4855420798088556E-3</v>
      </c>
      <c r="M78" s="233">
        <f t="shared" si="18"/>
        <v>0</v>
      </c>
      <c r="N78" s="234">
        <v>24</v>
      </c>
    </row>
    <row r="79" spans="1:16" ht="14.25" customHeight="1">
      <c r="A79" s="209"/>
      <c r="B79" s="230" t="s">
        <v>1258</v>
      </c>
      <c r="C79" s="251" t="s">
        <v>1259</v>
      </c>
      <c r="D79" s="232">
        <v>3500000</v>
      </c>
      <c r="E79" s="344">
        <f t="shared" si="10"/>
        <v>1.6285152923464891E-3</v>
      </c>
      <c r="F79" s="233">
        <v>2000000</v>
      </c>
      <c r="G79" s="344">
        <f t="shared" si="11"/>
        <v>5.9338024993176128E-4</v>
      </c>
      <c r="H79" s="233">
        <v>42269799</v>
      </c>
      <c r="I79" s="344">
        <f t="shared" si="12"/>
        <v>2.0540917780540121E-2</v>
      </c>
      <c r="J79" s="233">
        <f t="shared" si="17"/>
        <v>40269799</v>
      </c>
      <c r="K79" s="233">
        <v>42269798</v>
      </c>
      <c r="L79" s="344">
        <f t="shared" si="13"/>
        <v>2.0931187878006737E-2</v>
      </c>
      <c r="M79" s="233">
        <f t="shared" si="18"/>
        <v>1</v>
      </c>
      <c r="N79" s="234">
        <v>50</v>
      </c>
      <c r="P79" s="266"/>
    </row>
    <row r="80" spans="1:16" ht="14.25" customHeight="1">
      <c r="A80" s="209"/>
      <c r="B80" s="230" t="s">
        <v>1260</v>
      </c>
      <c r="C80" s="251" t="s">
        <v>1261</v>
      </c>
      <c r="D80" s="232">
        <v>116920</v>
      </c>
      <c r="E80" s="344">
        <f t="shared" si="10"/>
        <v>5.4401716566043287E-5</v>
      </c>
      <c r="F80" s="233">
        <v>0</v>
      </c>
      <c r="G80" s="344">
        <f t="shared" si="11"/>
        <v>0</v>
      </c>
      <c r="H80" s="233">
        <v>0</v>
      </c>
      <c r="I80" s="344">
        <f t="shared" si="12"/>
        <v>0</v>
      </c>
      <c r="J80" s="233">
        <f t="shared" si="17"/>
        <v>0</v>
      </c>
      <c r="K80" s="233">
        <v>0</v>
      </c>
      <c r="L80" s="344">
        <f t="shared" si="13"/>
        <v>0</v>
      </c>
      <c r="M80" s="233">
        <f t="shared" si="18"/>
        <v>0</v>
      </c>
      <c r="N80" s="234">
        <v>0</v>
      </c>
    </row>
    <row r="81" spans="1:17" ht="14.25" customHeight="1">
      <c r="A81" s="209"/>
      <c r="B81" s="230" t="s">
        <v>1262</v>
      </c>
      <c r="C81" s="251" t="s">
        <v>1263</v>
      </c>
      <c r="D81" s="232">
        <v>937768</v>
      </c>
      <c r="E81" s="344">
        <f t="shared" si="10"/>
        <v>4.3633415104948068E-4</v>
      </c>
      <c r="F81" s="233">
        <v>0</v>
      </c>
      <c r="G81" s="344">
        <f t="shared" si="11"/>
        <v>0</v>
      </c>
      <c r="H81" s="233">
        <v>0</v>
      </c>
      <c r="I81" s="344">
        <f t="shared" si="12"/>
        <v>0</v>
      </c>
      <c r="J81" s="233">
        <f t="shared" si="17"/>
        <v>0</v>
      </c>
      <c r="K81" s="233">
        <v>0</v>
      </c>
      <c r="L81" s="344">
        <f t="shared" si="13"/>
        <v>0</v>
      </c>
      <c r="M81" s="233">
        <f t="shared" si="18"/>
        <v>0</v>
      </c>
      <c r="N81" s="234">
        <v>0</v>
      </c>
    </row>
    <row r="82" spans="1:17" ht="14.25" customHeight="1">
      <c r="A82" s="209"/>
      <c r="B82" s="230" t="s">
        <v>1264</v>
      </c>
      <c r="C82" s="251" t="s">
        <v>1265</v>
      </c>
      <c r="D82" s="232">
        <v>196127047</v>
      </c>
      <c r="E82" s="344">
        <f t="shared" si="10"/>
        <v>9.1255970080645316E-2</v>
      </c>
      <c r="F82" s="233">
        <v>8000000</v>
      </c>
      <c r="G82" s="344">
        <f t="shared" si="11"/>
        <v>2.3735209997270451E-3</v>
      </c>
      <c r="H82" s="233">
        <v>35000000</v>
      </c>
      <c r="I82" s="344">
        <f t="shared" si="12"/>
        <v>1.7008174614667654E-2</v>
      </c>
      <c r="J82" s="233">
        <f t="shared" si="17"/>
        <v>27000000</v>
      </c>
      <c r="K82" s="233">
        <v>31376733</v>
      </c>
      <c r="L82" s="344">
        <f t="shared" si="13"/>
        <v>1.5537152399475718E-2</v>
      </c>
      <c r="M82" s="233">
        <f t="shared" si="18"/>
        <v>3623267</v>
      </c>
      <c r="N82" s="234">
        <v>0</v>
      </c>
    </row>
    <row r="83" spans="1:17" ht="14.25" customHeight="1">
      <c r="A83" s="209"/>
      <c r="B83" s="230" t="s">
        <v>1266</v>
      </c>
      <c r="C83" s="251" t="s">
        <v>1267</v>
      </c>
      <c r="D83" s="232">
        <v>4928899</v>
      </c>
      <c r="E83" s="344">
        <f t="shared" si="10"/>
        <v>2.2933678274089479E-3</v>
      </c>
      <c r="F83" s="233">
        <v>0</v>
      </c>
      <c r="G83" s="344">
        <f t="shared" si="11"/>
        <v>0</v>
      </c>
      <c r="H83" s="233">
        <v>0</v>
      </c>
      <c r="I83" s="344">
        <f t="shared" si="12"/>
        <v>0</v>
      </c>
      <c r="J83" s="233">
        <f t="shared" si="17"/>
        <v>0</v>
      </c>
      <c r="K83" s="233">
        <v>0</v>
      </c>
      <c r="L83" s="344">
        <f t="shared" si="13"/>
        <v>0</v>
      </c>
      <c r="M83" s="233">
        <f t="shared" si="18"/>
        <v>0</v>
      </c>
      <c r="N83" s="234">
        <v>0</v>
      </c>
    </row>
    <row r="84" spans="1:17" ht="20.25" customHeight="1">
      <c r="A84" s="209"/>
      <c r="B84" s="230" t="s">
        <v>1268</v>
      </c>
      <c r="C84" s="251" t="s">
        <v>1269</v>
      </c>
      <c r="D84" s="232">
        <v>1920432</v>
      </c>
      <c r="E84" s="344">
        <f t="shared" si="10"/>
        <v>8.9355796568901509E-4</v>
      </c>
      <c r="F84" s="233">
        <v>0</v>
      </c>
      <c r="G84" s="344">
        <f t="shared" si="11"/>
        <v>0</v>
      </c>
      <c r="H84" s="233">
        <v>0</v>
      </c>
      <c r="I84" s="344">
        <f t="shared" si="12"/>
        <v>0</v>
      </c>
      <c r="J84" s="233">
        <f t="shared" si="17"/>
        <v>0</v>
      </c>
      <c r="K84" s="233">
        <v>0</v>
      </c>
      <c r="L84" s="344">
        <f t="shared" si="13"/>
        <v>0</v>
      </c>
      <c r="M84" s="233">
        <f t="shared" si="18"/>
        <v>0</v>
      </c>
      <c r="N84" s="234">
        <v>0</v>
      </c>
    </row>
    <row r="85" spans="1:17" ht="14.25" customHeight="1">
      <c r="A85" s="209"/>
      <c r="B85" s="230" t="s">
        <v>1270</v>
      </c>
      <c r="C85" s="251" t="s">
        <v>1271</v>
      </c>
      <c r="D85" s="232">
        <v>14500000</v>
      </c>
      <c r="E85" s="344">
        <f t="shared" si="10"/>
        <v>6.7467062111497408E-3</v>
      </c>
      <c r="F85" s="233">
        <v>9000000</v>
      </c>
      <c r="G85" s="344">
        <f t="shared" si="11"/>
        <v>2.6702111246929257E-3</v>
      </c>
      <c r="H85" s="233">
        <v>13000000</v>
      </c>
      <c r="I85" s="344">
        <f t="shared" si="12"/>
        <v>6.3173219997337002E-3</v>
      </c>
      <c r="J85" s="233">
        <f t="shared" si="17"/>
        <v>4000000</v>
      </c>
      <c r="K85" s="233">
        <v>13000000</v>
      </c>
      <c r="L85" s="344">
        <f t="shared" si="13"/>
        <v>6.4373490125050415E-3</v>
      </c>
      <c r="M85" s="233">
        <f t="shared" si="18"/>
        <v>0</v>
      </c>
      <c r="N85" s="234">
        <v>24</v>
      </c>
    </row>
    <row r="86" spans="1:17" ht="14.25" customHeight="1">
      <c r="A86" s="209"/>
      <c r="B86" s="230" t="s">
        <v>1272</v>
      </c>
      <c r="C86" s="251" t="s">
        <v>1273</v>
      </c>
      <c r="D86" s="232">
        <v>4000000</v>
      </c>
      <c r="E86" s="344">
        <f t="shared" si="10"/>
        <v>1.8611603341102732E-3</v>
      </c>
      <c r="F86" s="233">
        <v>2000000</v>
      </c>
      <c r="G86" s="344">
        <f t="shared" si="11"/>
        <v>5.9338024993176128E-4</v>
      </c>
      <c r="H86" s="233">
        <v>4000000</v>
      </c>
      <c r="I86" s="344">
        <f t="shared" si="12"/>
        <v>1.9437913845334464E-3</v>
      </c>
      <c r="J86" s="233">
        <f t="shared" si="17"/>
        <v>2000000</v>
      </c>
      <c r="K86" s="233">
        <v>4000000</v>
      </c>
      <c r="L86" s="344">
        <f t="shared" si="13"/>
        <v>1.9807227730784744E-3</v>
      </c>
      <c r="M86" s="233">
        <f t="shared" si="18"/>
        <v>0</v>
      </c>
      <c r="N86" s="234">
        <v>24</v>
      </c>
    </row>
    <row r="87" spans="1:17" ht="20.25" customHeight="1">
      <c r="A87" s="209"/>
      <c r="B87" s="230" t="s">
        <v>1274</v>
      </c>
      <c r="C87" s="251" t="s">
        <v>1275</v>
      </c>
      <c r="D87" s="232">
        <v>2000000</v>
      </c>
      <c r="E87" s="344">
        <f t="shared" si="10"/>
        <v>9.3058016705513662E-4</v>
      </c>
      <c r="F87" s="233">
        <v>1000000</v>
      </c>
      <c r="G87" s="344">
        <f t="shared" si="11"/>
        <v>2.9669012496588064E-4</v>
      </c>
      <c r="H87" s="233">
        <v>2000000</v>
      </c>
      <c r="I87" s="344">
        <f t="shared" si="12"/>
        <v>9.7189569226672318E-4</v>
      </c>
      <c r="J87" s="233">
        <f t="shared" si="17"/>
        <v>1000000</v>
      </c>
      <c r="K87" s="233">
        <v>2000000</v>
      </c>
      <c r="L87" s="344">
        <f t="shared" si="13"/>
        <v>9.9036138653923718E-4</v>
      </c>
      <c r="M87" s="233">
        <f t="shared" si="18"/>
        <v>0</v>
      </c>
      <c r="N87" s="234">
        <v>24</v>
      </c>
    </row>
    <row r="88" spans="1:17" ht="14.25" customHeight="1">
      <c r="A88" s="209"/>
      <c r="B88" s="230" t="s">
        <v>1276</v>
      </c>
      <c r="C88" s="251" t="s">
        <v>1277</v>
      </c>
      <c r="D88" s="232">
        <v>1000000</v>
      </c>
      <c r="E88" s="344">
        <f t="shared" si="10"/>
        <v>4.6529008352756831E-4</v>
      </c>
      <c r="F88" s="233">
        <v>500000</v>
      </c>
      <c r="G88" s="344">
        <f t="shared" si="11"/>
        <v>1.4834506248294032E-4</v>
      </c>
      <c r="H88" s="233">
        <v>1000000</v>
      </c>
      <c r="I88" s="344">
        <f t="shared" si="12"/>
        <v>4.8594784613336159E-4</v>
      </c>
      <c r="J88" s="233">
        <f t="shared" si="17"/>
        <v>500000</v>
      </c>
      <c r="K88" s="233">
        <v>1000000</v>
      </c>
      <c r="L88" s="344">
        <f t="shared" si="13"/>
        <v>4.9518069326961859E-4</v>
      </c>
      <c r="M88" s="233">
        <f t="shared" si="18"/>
        <v>0</v>
      </c>
      <c r="N88" s="234">
        <v>24</v>
      </c>
    </row>
    <row r="89" spans="1:17" ht="17.25" customHeight="1">
      <c r="A89" s="209"/>
      <c r="B89" s="230" t="s">
        <v>1278</v>
      </c>
      <c r="C89" s="251" t="s">
        <v>1279</v>
      </c>
      <c r="D89" s="232">
        <v>2000000</v>
      </c>
      <c r="E89" s="344">
        <f t="shared" si="10"/>
        <v>9.3058016705513662E-4</v>
      </c>
      <c r="F89" s="233">
        <v>1000000</v>
      </c>
      <c r="G89" s="344">
        <f t="shared" si="11"/>
        <v>2.9669012496588064E-4</v>
      </c>
      <c r="H89" s="233">
        <v>2000000</v>
      </c>
      <c r="I89" s="344">
        <f t="shared" si="12"/>
        <v>9.7189569226672318E-4</v>
      </c>
      <c r="J89" s="233">
        <f t="shared" si="17"/>
        <v>1000000</v>
      </c>
      <c r="K89" s="233">
        <v>2000000</v>
      </c>
      <c r="L89" s="344">
        <f t="shared" si="13"/>
        <v>9.9036138653923718E-4</v>
      </c>
      <c r="M89" s="233">
        <f t="shared" si="18"/>
        <v>0</v>
      </c>
      <c r="N89" s="234">
        <v>24</v>
      </c>
    </row>
    <row r="90" spans="1:17" ht="14.25" customHeight="1">
      <c r="A90" s="209"/>
      <c r="B90" s="230" t="s">
        <v>1280</v>
      </c>
      <c r="C90" s="251" t="s">
        <v>1281</v>
      </c>
      <c r="D90" s="232">
        <v>42000</v>
      </c>
      <c r="E90" s="344">
        <f t="shared" si="10"/>
        <v>1.9542183508157871E-5</v>
      </c>
      <c r="F90" s="233">
        <v>172920</v>
      </c>
      <c r="G90" s="344">
        <f t="shared" si="11"/>
        <v>5.1303656409100082E-5</v>
      </c>
      <c r="H90" s="233">
        <v>172920</v>
      </c>
      <c r="I90" s="344">
        <f t="shared" si="12"/>
        <v>8.4030101553380892E-5</v>
      </c>
      <c r="J90" s="233">
        <f t="shared" si="17"/>
        <v>0</v>
      </c>
      <c r="K90" s="233">
        <v>95000</v>
      </c>
      <c r="L90" s="344">
        <f t="shared" si="13"/>
        <v>4.7042165860613765E-5</v>
      </c>
      <c r="M90" s="233">
        <f t="shared" si="18"/>
        <v>77920</v>
      </c>
      <c r="N90" s="234">
        <v>0</v>
      </c>
    </row>
    <row r="91" spans="1:17" s="721" customFormat="1" ht="16.5" customHeight="1">
      <c r="A91" s="714"/>
      <c r="B91" s="715"/>
      <c r="C91" s="748" t="s">
        <v>199</v>
      </c>
      <c r="D91" s="725">
        <v>420971138</v>
      </c>
      <c r="E91" s="726">
        <f t="shared" si="10"/>
        <v>0.1958736959627155</v>
      </c>
      <c r="F91" s="727">
        <v>250000000</v>
      </c>
      <c r="G91" s="726">
        <f>F91/$F$131</f>
        <v>7.4172531241470163E-2</v>
      </c>
      <c r="H91" s="727">
        <f>SUM(H42:H90)</f>
        <v>448700000</v>
      </c>
      <c r="I91" s="726">
        <f t="shared" si="12"/>
        <v>0.21804479856003933</v>
      </c>
      <c r="J91" s="727">
        <f>SUM(J42:J90)</f>
        <v>198700000</v>
      </c>
      <c r="K91" s="727">
        <f>SUM(K42:K90)</f>
        <v>437191226</v>
      </c>
      <c r="L91" s="726">
        <f t="shared" si="13"/>
        <v>0.21648865438207449</v>
      </c>
      <c r="M91" s="727">
        <f>SUM(M42:M90)</f>
        <v>11508774</v>
      </c>
      <c r="N91" s="730">
        <f>K91/H91</f>
        <v>0.97435084911967906</v>
      </c>
      <c r="P91" s="747"/>
      <c r="Q91" s="747"/>
    </row>
    <row r="92" spans="1:17" ht="16.5" customHeight="1">
      <c r="A92" s="209"/>
      <c r="B92" s="230" t="s">
        <v>197</v>
      </c>
      <c r="C92" s="251" t="s">
        <v>196</v>
      </c>
      <c r="D92" s="232"/>
      <c r="E92" s="344">
        <f t="shared" si="10"/>
        <v>0</v>
      </c>
      <c r="F92" s="233"/>
      <c r="G92" s="344">
        <f t="shared" si="11"/>
        <v>0</v>
      </c>
      <c r="H92" s="233"/>
      <c r="I92" s="344">
        <f t="shared" si="12"/>
        <v>0</v>
      </c>
      <c r="J92" s="233"/>
      <c r="K92" s="233"/>
      <c r="L92" s="344">
        <f t="shared" si="13"/>
        <v>0</v>
      </c>
      <c r="M92" s="233"/>
      <c r="N92" s="234"/>
    </row>
    <row r="93" spans="1:17" ht="16.5" customHeight="1">
      <c r="A93" s="209"/>
      <c r="B93" s="230" t="s">
        <v>1282</v>
      </c>
      <c r="C93" s="251" t="s">
        <v>1283</v>
      </c>
      <c r="D93" s="232">
        <v>16888580</v>
      </c>
      <c r="E93" s="344">
        <f t="shared" si="10"/>
        <v>7.8580887988620191E-3</v>
      </c>
      <c r="F93" s="233">
        <v>50000000</v>
      </c>
      <c r="G93" s="344">
        <f t="shared" si="11"/>
        <v>1.4834506248294032E-2</v>
      </c>
      <c r="H93" s="233">
        <v>2000000</v>
      </c>
      <c r="I93" s="344">
        <f t="shared" si="12"/>
        <v>9.7189569226672318E-4</v>
      </c>
      <c r="J93" s="233">
        <f>H93-F93</f>
        <v>-48000000</v>
      </c>
      <c r="K93" s="233">
        <v>787750</v>
      </c>
      <c r="L93" s="344">
        <f t="shared" si="13"/>
        <v>3.90078591123142E-4</v>
      </c>
      <c r="M93" s="233">
        <f>H93-K93</f>
        <v>1212250</v>
      </c>
      <c r="N93" s="345">
        <f>K93/H93</f>
        <v>0.39387499999999998</v>
      </c>
    </row>
    <row r="94" spans="1:17" ht="16.5" customHeight="1">
      <c r="A94" s="209"/>
      <c r="B94" s="230" t="s">
        <v>1284</v>
      </c>
      <c r="C94" s="251" t="s">
        <v>1285</v>
      </c>
      <c r="D94" s="232">
        <v>0</v>
      </c>
      <c r="E94" s="344">
        <f t="shared" si="10"/>
        <v>0</v>
      </c>
      <c r="F94" s="233">
        <v>100000000</v>
      </c>
      <c r="G94" s="344">
        <f t="shared" si="11"/>
        <v>2.9669012496588064E-2</v>
      </c>
      <c r="H94" s="233">
        <v>115000000</v>
      </c>
      <c r="I94" s="344">
        <f t="shared" si="12"/>
        <v>5.5884002305336584E-2</v>
      </c>
      <c r="J94" s="233">
        <f t="shared" ref="J94:J124" si="19">H94-F94</f>
        <v>15000000</v>
      </c>
      <c r="K94" s="233">
        <v>114673762</v>
      </c>
      <c r="L94" s="344">
        <f t="shared" si="13"/>
        <v>5.6784232966995238E-2</v>
      </c>
      <c r="M94" s="233">
        <f t="shared" ref="M94:M124" si="20">H94-K94</f>
        <v>326238</v>
      </c>
      <c r="N94" s="345">
        <f t="shared" ref="N94:N108" si="21">K94/H94</f>
        <v>0.99716314782608695</v>
      </c>
    </row>
    <row r="95" spans="1:17" ht="16.5" customHeight="1">
      <c r="A95" s="209"/>
      <c r="B95" s="230" t="s">
        <v>1286</v>
      </c>
      <c r="C95" s="251" t="s">
        <v>1287</v>
      </c>
      <c r="D95" s="232">
        <v>3600</v>
      </c>
      <c r="E95" s="344">
        <f t="shared" si="10"/>
        <v>1.6750443006992461E-6</v>
      </c>
      <c r="F95" s="233">
        <v>0</v>
      </c>
      <c r="G95" s="344">
        <f t="shared" si="11"/>
        <v>0</v>
      </c>
      <c r="H95" s="233">
        <v>0</v>
      </c>
      <c r="I95" s="344">
        <f t="shared" si="12"/>
        <v>0</v>
      </c>
      <c r="J95" s="233">
        <f t="shared" si="19"/>
        <v>0</v>
      </c>
      <c r="K95" s="233">
        <v>0</v>
      </c>
      <c r="L95" s="344">
        <f t="shared" si="13"/>
        <v>0</v>
      </c>
      <c r="M95" s="233">
        <f t="shared" si="20"/>
        <v>0</v>
      </c>
      <c r="N95" s="345">
        <v>0</v>
      </c>
    </row>
    <row r="96" spans="1:17" ht="19.5" customHeight="1">
      <c r="A96" s="209"/>
      <c r="B96" s="230" t="s">
        <v>1288</v>
      </c>
      <c r="C96" s="251" t="s">
        <v>1289</v>
      </c>
      <c r="D96" s="232">
        <v>3600</v>
      </c>
      <c r="E96" s="344">
        <f t="shared" si="10"/>
        <v>1.6750443006992461E-6</v>
      </c>
      <c r="F96" s="233">
        <v>0</v>
      </c>
      <c r="G96" s="344">
        <f t="shared" si="11"/>
        <v>0</v>
      </c>
      <c r="H96" s="233">
        <v>0</v>
      </c>
      <c r="I96" s="344">
        <f t="shared" si="12"/>
        <v>0</v>
      </c>
      <c r="J96" s="233">
        <f t="shared" si="19"/>
        <v>0</v>
      </c>
      <c r="K96" s="233">
        <v>0</v>
      </c>
      <c r="L96" s="344">
        <f t="shared" si="13"/>
        <v>0</v>
      </c>
      <c r="M96" s="233">
        <f t="shared" si="20"/>
        <v>0</v>
      </c>
      <c r="N96" s="345">
        <v>0</v>
      </c>
    </row>
    <row r="97" spans="1:14" ht="21.75" customHeight="1">
      <c r="A97" s="209"/>
      <c r="B97" s="230" t="s">
        <v>1290</v>
      </c>
      <c r="C97" s="251" t="s">
        <v>1291</v>
      </c>
      <c r="D97" s="232">
        <v>3600</v>
      </c>
      <c r="E97" s="344">
        <f t="shared" si="10"/>
        <v>1.6750443006992461E-6</v>
      </c>
      <c r="F97" s="233">
        <v>0</v>
      </c>
      <c r="G97" s="344">
        <f t="shared" si="11"/>
        <v>0</v>
      </c>
      <c r="H97" s="233">
        <v>0</v>
      </c>
      <c r="I97" s="344">
        <f t="shared" si="12"/>
        <v>0</v>
      </c>
      <c r="J97" s="233">
        <f t="shared" si="19"/>
        <v>0</v>
      </c>
      <c r="K97" s="233">
        <v>0</v>
      </c>
      <c r="L97" s="344">
        <f t="shared" si="13"/>
        <v>0</v>
      </c>
      <c r="M97" s="233">
        <f t="shared" si="20"/>
        <v>0</v>
      </c>
      <c r="N97" s="345">
        <v>0</v>
      </c>
    </row>
    <row r="98" spans="1:14" ht="23.25" customHeight="1">
      <c r="A98" s="209"/>
      <c r="B98" s="230" t="s">
        <v>1292</v>
      </c>
      <c r="C98" s="251" t="s">
        <v>1293</v>
      </c>
      <c r="D98" s="232">
        <v>1930</v>
      </c>
      <c r="E98" s="344">
        <f t="shared" si="10"/>
        <v>8.9800986120820684E-7</v>
      </c>
      <c r="F98" s="233">
        <v>0</v>
      </c>
      <c r="G98" s="344">
        <f t="shared" si="11"/>
        <v>0</v>
      </c>
      <c r="H98" s="233">
        <v>0</v>
      </c>
      <c r="I98" s="344">
        <f t="shared" si="12"/>
        <v>0</v>
      </c>
      <c r="J98" s="233">
        <f t="shared" si="19"/>
        <v>0</v>
      </c>
      <c r="K98" s="233">
        <v>0</v>
      </c>
      <c r="L98" s="344">
        <f t="shared" si="13"/>
        <v>0</v>
      </c>
      <c r="M98" s="233">
        <f t="shared" si="20"/>
        <v>0</v>
      </c>
      <c r="N98" s="345">
        <v>0</v>
      </c>
    </row>
    <row r="99" spans="1:14" ht="16.5" customHeight="1">
      <c r="A99" s="209"/>
      <c r="B99" s="230" t="s">
        <v>1294</v>
      </c>
      <c r="C99" s="251" t="s">
        <v>1295</v>
      </c>
      <c r="D99" s="232">
        <v>3600</v>
      </c>
      <c r="E99" s="344">
        <f t="shared" si="10"/>
        <v>1.6750443006992461E-6</v>
      </c>
      <c r="F99" s="233">
        <v>0</v>
      </c>
      <c r="G99" s="344">
        <f t="shared" si="11"/>
        <v>0</v>
      </c>
      <c r="H99" s="233">
        <v>0</v>
      </c>
      <c r="I99" s="344">
        <f t="shared" si="12"/>
        <v>0</v>
      </c>
      <c r="J99" s="233">
        <f t="shared" si="19"/>
        <v>0</v>
      </c>
      <c r="K99" s="233">
        <v>0</v>
      </c>
      <c r="L99" s="344">
        <f t="shared" si="13"/>
        <v>0</v>
      </c>
      <c r="M99" s="233">
        <f t="shared" si="20"/>
        <v>0</v>
      </c>
      <c r="N99" s="345">
        <v>0</v>
      </c>
    </row>
    <row r="100" spans="1:14" ht="16.5" customHeight="1">
      <c r="A100" s="209"/>
      <c r="B100" s="230" t="s">
        <v>1296</v>
      </c>
      <c r="C100" s="251" t="s">
        <v>1297</v>
      </c>
      <c r="D100" s="232">
        <v>15600</v>
      </c>
      <c r="E100" s="344">
        <f t="shared" si="10"/>
        <v>7.2585253030300663E-6</v>
      </c>
      <c r="F100" s="233">
        <v>0</v>
      </c>
      <c r="G100" s="344">
        <f t="shared" si="11"/>
        <v>0</v>
      </c>
      <c r="H100" s="233">
        <v>0</v>
      </c>
      <c r="I100" s="344">
        <f t="shared" si="12"/>
        <v>0</v>
      </c>
      <c r="J100" s="233">
        <f t="shared" si="19"/>
        <v>0</v>
      </c>
      <c r="K100" s="233">
        <v>0</v>
      </c>
      <c r="L100" s="344">
        <f t="shared" si="13"/>
        <v>0</v>
      </c>
      <c r="M100" s="233">
        <f t="shared" si="20"/>
        <v>0</v>
      </c>
      <c r="N100" s="345">
        <v>0</v>
      </c>
    </row>
    <row r="101" spans="1:14" ht="16.5" customHeight="1">
      <c r="A101" s="209"/>
      <c r="B101" s="230" t="s">
        <v>1298</v>
      </c>
      <c r="C101" s="251" t="s">
        <v>1299</v>
      </c>
      <c r="D101" s="232">
        <v>3600</v>
      </c>
      <c r="E101" s="344">
        <f t="shared" ref="E101:E125" si="22">D101/$D$131</f>
        <v>1.6750443006992461E-6</v>
      </c>
      <c r="F101" s="233">
        <v>0</v>
      </c>
      <c r="G101" s="344">
        <f t="shared" ref="G101:G124" si="23">F101/$F$131</f>
        <v>0</v>
      </c>
      <c r="H101" s="233">
        <v>0</v>
      </c>
      <c r="I101" s="344">
        <f t="shared" ref="I101:I125" si="24">H101/$H$131</f>
        <v>0</v>
      </c>
      <c r="J101" s="233">
        <f t="shared" si="19"/>
        <v>0</v>
      </c>
      <c r="K101" s="233">
        <v>0</v>
      </c>
      <c r="L101" s="344">
        <f t="shared" ref="L101:L125" si="25">K101/$K$131</f>
        <v>0</v>
      </c>
      <c r="M101" s="233">
        <f t="shared" si="20"/>
        <v>0</v>
      </c>
      <c r="N101" s="345">
        <v>0</v>
      </c>
    </row>
    <row r="102" spans="1:14" ht="16.5" customHeight="1">
      <c r="A102" s="209"/>
      <c r="B102" s="230" t="s">
        <v>1300</v>
      </c>
      <c r="C102" s="251" t="s">
        <v>1301</v>
      </c>
      <c r="D102" s="232">
        <v>0</v>
      </c>
      <c r="E102" s="344">
        <f t="shared" si="22"/>
        <v>0</v>
      </c>
      <c r="F102" s="233">
        <v>176000000</v>
      </c>
      <c r="G102" s="344">
        <f t="shared" si="23"/>
        <v>5.221746199399499E-2</v>
      </c>
      <c r="H102" s="233">
        <v>116000000</v>
      </c>
      <c r="I102" s="344">
        <f t="shared" si="24"/>
        <v>5.6369950151469943E-2</v>
      </c>
      <c r="J102" s="233">
        <f t="shared" si="19"/>
        <v>-60000000</v>
      </c>
      <c r="K102" s="233">
        <v>240938958</v>
      </c>
      <c r="L102" s="344">
        <f t="shared" si="25"/>
        <v>0.11930832025809951</v>
      </c>
      <c r="M102" s="233">
        <f t="shared" si="20"/>
        <v>-124938958</v>
      </c>
      <c r="N102" s="345">
        <f t="shared" si="21"/>
        <v>2.0770599827586205</v>
      </c>
    </row>
    <row r="103" spans="1:14" ht="16.5" customHeight="1">
      <c r="A103" s="209"/>
      <c r="B103" s="230" t="s">
        <v>1302</v>
      </c>
      <c r="C103" s="251" t="s">
        <v>1303</v>
      </c>
      <c r="D103" s="232">
        <v>0</v>
      </c>
      <c r="E103" s="344">
        <f t="shared" si="22"/>
        <v>0</v>
      </c>
      <c r="F103" s="233">
        <v>325000000</v>
      </c>
      <c r="G103" s="344">
        <f t="shared" si="23"/>
        <v>9.6424290613911209E-2</v>
      </c>
      <c r="H103" s="233">
        <v>0</v>
      </c>
      <c r="I103" s="344">
        <f t="shared" si="24"/>
        <v>0</v>
      </c>
      <c r="J103" s="233">
        <f t="shared" si="19"/>
        <v>-325000000</v>
      </c>
      <c r="K103" s="233">
        <v>0</v>
      </c>
      <c r="L103" s="344">
        <f t="shared" si="25"/>
        <v>0</v>
      </c>
      <c r="M103" s="233">
        <f t="shared" si="20"/>
        <v>0</v>
      </c>
      <c r="N103" s="345">
        <v>0</v>
      </c>
    </row>
    <row r="104" spans="1:14" ht="16.5" customHeight="1">
      <c r="A104" s="209"/>
      <c r="B104" s="230" t="s">
        <v>1304</v>
      </c>
      <c r="C104" s="251" t="s">
        <v>1305</v>
      </c>
      <c r="D104" s="232">
        <v>0</v>
      </c>
      <c r="E104" s="344">
        <f t="shared" si="22"/>
        <v>0</v>
      </c>
      <c r="F104" s="233">
        <v>350000000</v>
      </c>
      <c r="G104" s="344">
        <f t="shared" si="23"/>
        <v>0.10384154373805822</v>
      </c>
      <c r="H104" s="233">
        <v>0</v>
      </c>
      <c r="I104" s="344">
        <f t="shared" si="24"/>
        <v>0</v>
      </c>
      <c r="J104" s="233">
        <f t="shared" si="19"/>
        <v>-350000000</v>
      </c>
      <c r="K104" s="233">
        <v>0</v>
      </c>
      <c r="L104" s="344">
        <f t="shared" si="25"/>
        <v>0</v>
      </c>
      <c r="M104" s="233">
        <f t="shared" si="20"/>
        <v>0</v>
      </c>
      <c r="N104" s="345">
        <v>0</v>
      </c>
    </row>
    <row r="105" spans="1:14" ht="16.5" customHeight="1">
      <c r="A105" s="209"/>
      <c r="B105" s="230" t="s">
        <v>1306</v>
      </c>
      <c r="C105" s="251" t="s">
        <v>1307</v>
      </c>
      <c r="D105" s="232">
        <v>0</v>
      </c>
      <c r="E105" s="344">
        <f t="shared" si="22"/>
        <v>0</v>
      </c>
      <c r="F105" s="233">
        <v>0</v>
      </c>
      <c r="G105" s="344">
        <f t="shared" si="23"/>
        <v>0</v>
      </c>
      <c r="H105" s="233">
        <v>0</v>
      </c>
      <c r="I105" s="344">
        <f t="shared" si="24"/>
        <v>0</v>
      </c>
      <c r="J105" s="233">
        <f t="shared" si="19"/>
        <v>0</v>
      </c>
      <c r="K105" s="233">
        <v>0</v>
      </c>
      <c r="L105" s="344">
        <f t="shared" si="25"/>
        <v>0</v>
      </c>
      <c r="M105" s="233">
        <f t="shared" si="20"/>
        <v>0</v>
      </c>
      <c r="N105" s="345">
        <v>0</v>
      </c>
    </row>
    <row r="106" spans="1:14" ht="16.5" customHeight="1">
      <c r="A106" s="209"/>
      <c r="B106" s="230" t="s">
        <v>1308</v>
      </c>
      <c r="C106" s="251" t="s">
        <v>1309</v>
      </c>
      <c r="D106" s="232">
        <v>0</v>
      </c>
      <c r="E106" s="344">
        <f t="shared" si="22"/>
        <v>0</v>
      </c>
      <c r="F106" s="233">
        <v>0</v>
      </c>
      <c r="G106" s="344">
        <f t="shared" si="23"/>
        <v>0</v>
      </c>
      <c r="H106" s="233">
        <v>0</v>
      </c>
      <c r="I106" s="344">
        <f t="shared" si="24"/>
        <v>0</v>
      </c>
      <c r="J106" s="233">
        <f t="shared" si="19"/>
        <v>0</v>
      </c>
      <c r="K106" s="233">
        <v>0</v>
      </c>
      <c r="L106" s="344">
        <f t="shared" si="25"/>
        <v>0</v>
      </c>
      <c r="M106" s="233">
        <f t="shared" si="20"/>
        <v>0</v>
      </c>
      <c r="N106" s="345">
        <v>0</v>
      </c>
    </row>
    <row r="107" spans="1:14" ht="16.5" customHeight="1">
      <c r="A107" s="209"/>
      <c r="B107" s="230" t="s">
        <v>1310</v>
      </c>
      <c r="C107" s="251" t="s">
        <v>1307</v>
      </c>
      <c r="D107" s="232">
        <v>0</v>
      </c>
      <c r="E107" s="344">
        <f t="shared" si="22"/>
        <v>0</v>
      </c>
      <c r="F107" s="233">
        <v>0</v>
      </c>
      <c r="G107" s="344">
        <f t="shared" si="23"/>
        <v>0</v>
      </c>
      <c r="H107" s="233">
        <v>0</v>
      </c>
      <c r="I107" s="344">
        <f t="shared" si="24"/>
        <v>0</v>
      </c>
      <c r="J107" s="233">
        <f t="shared" si="19"/>
        <v>0</v>
      </c>
      <c r="K107" s="233">
        <v>0</v>
      </c>
      <c r="L107" s="344">
        <f t="shared" si="25"/>
        <v>0</v>
      </c>
      <c r="M107" s="233">
        <f t="shared" si="20"/>
        <v>0</v>
      </c>
      <c r="N107" s="345">
        <v>0</v>
      </c>
    </row>
    <row r="108" spans="1:14" ht="22.5" customHeight="1">
      <c r="A108" s="209"/>
      <c r="B108" s="230" t="s">
        <v>1311</v>
      </c>
      <c r="C108" s="251" t="s">
        <v>1312</v>
      </c>
      <c r="D108" s="232">
        <v>3600</v>
      </c>
      <c r="E108" s="344">
        <f t="shared" si="22"/>
        <v>1.6750443006992461E-6</v>
      </c>
      <c r="F108" s="233">
        <v>3600000</v>
      </c>
      <c r="G108" s="344">
        <f t="shared" si="23"/>
        <v>1.0680844498771702E-3</v>
      </c>
      <c r="H108" s="233">
        <v>3600000</v>
      </c>
      <c r="I108" s="344">
        <f t="shared" si="24"/>
        <v>1.7494122460801017E-3</v>
      </c>
      <c r="J108" s="233">
        <f t="shared" si="19"/>
        <v>0</v>
      </c>
      <c r="K108" s="233">
        <v>1500</v>
      </c>
      <c r="L108" s="344">
        <f t="shared" si="25"/>
        <v>7.4277103990442778E-7</v>
      </c>
      <c r="M108" s="233">
        <f t="shared" si="20"/>
        <v>3598500</v>
      </c>
      <c r="N108" s="345">
        <f t="shared" si="21"/>
        <v>4.1666666666666669E-4</v>
      </c>
    </row>
    <row r="109" spans="1:14" ht="16.5" customHeight="1">
      <c r="A109" s="209"/>
      <c r="B109" s="230" t="s">
        <v>1313</v>
      </c>
      <c r="C109" s="251" t="s">
        <v>1314</v>
      </c>
      <c r="D109" s="232">
        <v>0</v>
      </c>
      <c r="E109" s="344">
        <f t="shared" si="22"/>
        <v>0</v>
      </c>
      <c r="F109" s="233">
        <v>400000000</v>
      </c>
      <c r="G109" s="344">
        <f t="shared" si="23"/>
        <v>0.11867604998635226</v>
      </c>
      <c r="H109" s="233">
        <v>0</v>
      </c>
      <c r="I109" s="344">
        <f t="shared" si="24"/>
        <v>0</v>
      </c>
      <c r="J109" s="233">
        <f t="shared" si="19"/>
        <v>-400000000</v>
      </c>
      <c r="K109" s="233">
        <v>0</v>
      </c>
      <c r="L109" s="344">
        <f t="shared" si="25"/>
        <v>0</v>
      </c>
      <c r="M109" s="233">
        <f t="shared" si="20"/>
        <v>0</v>
      </c>
      <c r="N109" s="345">
        <v>0</v>
      </c>
    </row>
    <row r="110" spans="1:14" ht="16.5" customHeight="1">
      <c r="A110" s="209"/>
      <c r="B110" s="230" t="s">
        <v>1315</v>
      </c>
      <c r="C110" s="251" t="s">
        <v>1316</v>
      </c>
      <c r="D110" s="232">
        <v>0</v>
      </c>
      <c r="E110" s="344">
        <f t="shared" si="22"/>
        <v>0</v>
      </c>
      <c r="F110" s="233">
        <v>1750000</v>
      </c>
      <c r="G110" s="344">
        <f t="shared" si="23"/>
        <v>5.1920771869029114E-4</v>
      </c>
      <c r="H110" s="233">
        <v>1750000</v>
      </c>
      <c r="I110" s="344">
        <f t="shared" si="24"/>
        <v>8.5040873073338275E-4</v>
      </c>
      <c r="J110" s="233">
        <f t="shared" si="19"/>
        <v>0</v>
      </c>
      <c r="K110" s="233">
        <v>278465</v>
      </c>
      <c r="L110" s="344">
        <f t="shared" si="25"/>
        <v>1.3789049175132434E-4</v>
      </c>
      <c r="M110" s="233">
        <f t="shared" si="20"/>
        <v>1471535</v>
      </c>
      <c r="N110" s="345">
        <f t="shared" ref="N110:N120" si="26">M110/H110</f>
        <v>0.84087714285714288</v>
      </c>
    </row>
    <row r="111" spans="1:14" ht="16.5" customHeight="1">
      <c r="A111" s="209"/>
      <c r="B111" s="230" t="s">
        <v>1317</v>
      </c>
      <c r="C111" s="251" t="s">
        <v>1318</v>
      </c>
      <c r="D111" s="232">
        <v>0</v>
      </c>
      <c r="E111" s="344">
        <f t="shared" si="22"/>
        <v>0</v>
      </c>
      <c r="F111" s="233">
        <v>3200000</v>
      </c>
      <c r="G111" s="344">
        <f t="shared" si="23"/>
        <v>9.4940839989081805E-4</v>
      </c>
      <c r="H111" s="233">
        <v>3200000</v>
      </c>
      <c r="I111" s="344">
        <f t="shared" si="24"/>
        <v>1.5550331076267571E-3</v>
      </c>
      <c r="J111" s="233">
        <f t="shared" si="19"/>
        <v>0</v>
      </c>
      <c r="K111" s="233">
        <v>187612</v>
      </c>
      <c r="L111" s="344">
        <f t="shared" si="25"/>
        <v>9.2901840225699682E-5</v>
      </c>
      <c r="M111" s="233">
        <f t="shared" si="20"/>
        <v>3012388</v>
      </c>
      <c r="N111" s="345">
        <f t="shared" si="26"/>
        <v>0.94137124999999999</v>
      </c>
    </row>
    <row r="112" spans="1:14" ht="16.5" customHeight="1">
      <c r="A112" s="209"/>
      <c r="B112" s="230" t="s">
        <v>1319</v>
      </c>
      <c r="C112" s="251" t="s">
        <v>1320</v>
      </c>
      <c r="D112" s="232">
        <v>0</v>
      </c>
      <c r="E112" s="344">
        <f t="shared" si="22"/>
        <v>0</v>
      </c>
      <c r="F112" s="233">
        <v>1200000</v>
      </c>
      <c r="G112" s="344">
        <f t="shared" si="23"/>
        <v>3.5602814995905677E-4</v>
      </c>
      <c r="H112" s="233">
        <v>1200000</v>
      </c>
      <c r="I112" s="344">
        <f t="shared" si="24"/>
        <v>5.8313741536003387E-4</v>
      </c>
      <c r="J112" s="233">
        <f t="shared" si="19"/>
        <v>0</v>
      </c>
      <c r="K112" s="233">
        <v>67183</v>
      </c>
      <c r="L112" s="344">
        <f t="shared" si="25"/>
        <v>3.3267724515932782E-5</v>
      </c>
      <c r="M112" s="233">
        <f t="shared" si="20"/>
        <v>1132817</v>
      </c>
      <c r="N112" s="345">
        <f t="shared" si="26"/>
        <v>0.94401416666666671</v>
      </c>
    </row>
    <row r="113" spans="1:16" ht="16.5" customHeight="1">
      <c r="A113" s="209"/>
      <c r="B113" s="230" t="s">
        <v>1321</v>
      </c>
      <c r="C113" s="251" t="s">
        <v>1322</v>
      </c>
      <c r="D113" s="232">
        <v>0</v>
      </c>
      <c r="E113" s="344">
        <f t="shared" si="22"/>
        <v>0</v>
      </c>
      <c r="F113" s="233">
        <v>50000000</v>
      </c>
      <c r="G113" s="344">
        <f t="shared" si="23"/>
        <v>1.4834506248294032E-2</v>
      </c>
      <c r="H113" s="233">
        <v>0</v>
      </c>
      <c r="I113" s="344">
        <f t="shared" si="24"/>
        <v>0</v>
      </c>
      <c r="J113" s="233">
        <f t="shared" si="19"/>
        <v>-50000000</v>
      </c>
      <c r="K113" s="233">
        <v>0</v>
      </c>
      <c r="L113" s="344">
        <f t="shared" si="25"/>
        <v>0</v>
      </c>
      <c r="M113" s="233">
        <f t="shared" si="20"/>
        <v>0</v>
      </c>
      <c r="N113" s="345">
        <v>0</v>
      </c>
    </row>
    <row r="114" spans="1:16" ht="16.5" customHeight="1">
      <c r="A114" s="209"/>
      <c r="B114" s="230" t="s">
        <v>1323</v>
      </c>
      <c r="C114" s="251" t="s">
        <v>1324</v>
      </c>
      <c r="D114" s="232">
        <v>606767820</v>
      </c>
      <c r="E114" s="344">
        <f t="shared" si="22"/>
        <v>0.28232304964964056</v>
      </c>
      <c r="F114" s="233">
        <v>500000000</v>
      </c>
      <c r="G114" s="344">
        <f t="shared" si="23"/>
        <v>0.14834506248294033</v>
      </c>
      <c r="H114" s="233">
        <v>315200000</v>
      </c>
      <c r="I114" s="344">
        <f t="shared" si="24"/>
        <v>0.15317076110123556</v>
      </c>
      <c r="J114" s="233">
        <f t="shared" si="19"/>
        <v>-184800000</v>
      </c>
      <c r="K114" s="233">
        <v>262275307</v>
      </c>
      <c r="L114" s="344">
        <f t="shared" si="25"/>
        <v>0.12987366834776204</v>
      </c>
      <c r="M114" s="233">
        <f t="shared" si="20"/>
        <v>52924693</v>
      </c>
      <c r="N114" s="345">
        <f t="shared" si="26"/>
        <v>0.16790828997461929</v>
      </c>
    </row>
    <row r="115" spans="1:16" ht="16.5" customHeight="1">
      <c r="A115" s="209"/>
      <c r="B115" s="230" t="s">
        <v>1325</v>
      </c>
      <c r="C115" s="251" t="s">
        <v>1326</v>
      </c>
      <c r="D115" s="232">
        <v>7692520</v>
      </c>
      <c r="E115" s="344">
        <f t="shared" si="22"/>
        <v>3.5792532733374899E-3</v>
      </c>
      <c r="F115" s="233">
        <v>40250000</v>
      </c>
      <c r="G115" s="344">
        <f t="shared" si="23"/>
        <v>1.1941777529876695E-2</v>
      </c>
      <c r="H115" s="233">
        <v>7250000</v>
      </c>
      <c r="I115" s="344">
        <f t="shared" si="24"/>
        <v>3.5231218844668714E-3</v>
      </c>
      <c r="J115" s="233">
        <f t="shared" si="19"/>
        <v>-33000000</v>
      </c>
      <c r="K115" s="233">
        <v>5255582</v>
      </c>
      <c r="L115" s="344">
        <f t="shared" si="25"/>
        <v>2.6024627382953283E-3</v>
      </c>
      <c r="M115" s="233">
        <f t="shared" si="20"/>
        <v>1994418</v>
      </c>
      <c r="N115" s="345">
        <f t="shared" si="26"/>
        <v>0.27509213793103449</v>
      </c>
    </row>
    <row r="116" spans="1:16" ht="16.5" customHeight="1">
      <c r="A116" s="209"/>
      <c r="B116" s="230" t="s">
        <v>1327</v>
      </c>
      <c r="C116" s="251" t="s">
        <v>1328</v>
      </c>
      <c r="D116" s="232">
        <v>0</v>
      </c>
      <c r="E116" s="344">
        <f t="shared" si="22"/>
        <v>0</v>
      </c>
      <c r="F116" s="233">
        <v>0</v>
      </c>
      <c r="G116" s="344">
        <f t="shared" si="23"/>
        <v>0</v>
      </c>
      <c r="H116" s="233">
        <v>0</v>
      </c>
      <c r="I116" s="344">
        <f t="shared" si="24"/>
        <v>0</v>
      </c>
      <c r="J116" s="233">
        <f t="shared" si="19"/>
        <v>0</v>
      </c>
      <c r="K116" s="233">
        <v>0</v>
      </c>
      <c r="L116" s="344">
        <f t="shared" si="25"/>
        <v>0</v>
      </c>
      <c r="M116" s="233">
        <f t="shared" si="20"/>
        <v>0</v>
      </c>
      <c r="N116" s="345">
        <v>0</v>
      </c>
    </row>
    <row r="117" spans="1:16" ht="20.25" customHeight="1">
      <c r="A117" s="209"/>
      <c r="B117" s="230" t="s">
        <v>1329</v>
      </c>
      <c r="C117" s="251" t="s">
        <v>1330</v>
      </c>
      <c r="D117" s="232">
        <v>0</v>
      </c>
      <c r="E117" s="344">
        <f t="shared" si="22"/>
        <v>0</v>
      </c>
      <c r="F117" s="233">
        <v>0</v>
      </c>
      <c r="G117" s="344">
        <f t="shared" si="23"/>
        <v>0</v>
      </c>
      <c r="H117" s="233">
        <v>0</v>
      </c>
      <c r="I117" s="344">
        <f t="shared" si="24"/>
        <v>0</v>
      </c>
      <c r="J117" s="233">
        <f t="shared" si="19"/>
        <v>0</v>
      </c>
      <c r="K117" s="233">
        <v>0</v>
      </c>
      <c r="L117" s="344">
        <f t="shared" si="25"/>
        <v>0</v>
      </c>
      <c r="M117" s="233">
        <f t="shared" si="20"/>
        <v>0</v>
      </c>
      <c r="N117" s="345">
        <v>0</v>
      </c>
    </row>
    <row r="118" spans="1:16" ht="16.5" customHeight="1">
      <c r="A118" s="209"/>
      <c r="B118" s="230" t="s">
        <v>1331</v>
      </c>
      <c r="C118" s="251" t="s">
        <v>1332</v>
      </c>
      <c r="D118" s="232">
        <v>0</v>
      </c>
      <c r="E118" s="344">
        <f t="shared" si="22"/>
        <v>0</v>
      </c>
      <c r="F118" s="233">
        <v>202000000</v>
      </c>
      <c r="G118" s="344">
        <f t="shared" si="23"/>
        <v>5.9931405243107888E-2</v>
      </c>
      <c r="H118" s="233">
        <v>0</v>
      </c>
      <c r="I118" s="344">
        <f t="shared" si="24"/>
        <v>0</v>
      </c>
      <c r="J118" s="233">
        <f t="shared" si="19"/>
        <v>-202000000</v>
      </c>
      <c r="K118" s="233">
        <v>0</v>
      </c>
      <c r="L118" s="344">
        <f t="shared" si="25"/>
        <v>0</v>
      </c>
      <c r="M118" s="233">
        <f t="shared" si="20"/>
        <v>0</v>
      </c>
      <c r="N118" s="345">
        <v>0</v>
      </c>
    </row>
    <row r="119" spans="1:16" ht="16.5" customHeight="1">
      <c r="A119" s="209"/>
      <c r="B119" s="230" t="s">
        <v>1333</v>
      </c>
      <c r="C119" s="251" t="s">
        <v>1334</v>
      </c>
      <c r="D119" s="232">
        <v>0</v>
      </c>
      <c r="E119" s="344">
        <f t="shared" si="22"/>
        <v>0</v>
      </c>
      <c r="F119" s="233">
        <v>150000000</v>
      </c>
      <c r="G119" s="344">
        <f t="shared" si="23"/>
        <v>4.4503518744882092E-2</v>
      </c>
      <c r="H119" s="233">
        <v>0</v>
      </c>
      <c r="I119" s="344">
        <f t="shared" si="24"/>
        <v>0</v>
      </c>
      <c r="J119" s="233">
        <f t="shared" si="19"/>
        <v>-150000000</v>
      </c>
      <c r="K119" s="233">
        <v>0</v>
      </c>
      <c r="L119" s="344">
        <f t="shared" si="25"/>
        <v>0</v>
      </c>
      <c r="M119" s="233">
        <f t="shared" si="20"/>
        <v>0</v>
      </c>
      <c r="N119" s="345">
        <v>0</v>
      </c>
    </row>
    <row r="120" spans="1:16" ht="22.5" customHeight="1">
      <c r="A120" s="209"/>
      <c r="B120" s="230" t="s">
        <v>1335</v>
      </c>
      <c r="C120" s="251" t="s">
        <v>1336</v>
      </c>
      <c r="D120" s="232">
        <v>578500160</v>
      </c>
      <c r="E120" s="344">
        <f t="shared" si="22"/>
        <v>0.26917038776711166</v>
      </c>
      <c r="F120" s="233">
        <v>200000000</v>
      </c>
      <c r="G120" s="344">
        <f t="shared" si="23"/>
        <v>5.9338024993176128E-2</v>
      </c>
      <c r="H120" s="233">
        <v>950000000</v>
      </c>
      <c r="I120" s="344">
        <f t="shared" si="24"/>
        <v>0.46165045382669351</v>
      </c>
      <c r="J120" s="233">
        <f t="shared" si="19"/>
        <v>750000000</v>
      </c>
      <c r="K120" s="233">
        <v>790996880</v>
      </c>
      <c r="L120" s="344">
        <f t="shared" si="25"/>
        <v>0.39168638341250528</v>
      </c>
      <c r="M120" s="233">
        <f t="shared" si="20"/>
        <v>159003120</v>
      </c>
      <c r="N120" s="345">
        <f t="shared" si="26"/>
        <v>0.16737170526315789</v>
      </c>
    </row>
    <row r="121" spans="1:16" ht="16.5" customHeight="1">
      <c r="A121" s="209"/>
      <c r="B121" s="230" t="s">
        <v>1337</v>
      </c>
      <c r="C121" s="251" t="s">
        <v>1338</v>
      </c>
      <c r="D121" s="232">
        <v>13969390</v>
      </c>
      <c r="E121" s="344">
        <f t="shared" si="22"/>
        <v>6.4998186399291774E-3</v>
      </c>
      <c r="F121" s="233">
        <v>47000000</v>
      </c>
      <c r="G121" s="344">
        <f t="shared" si="23"/>
        <v>1.394443587339639E-2</v>
      </c>
      <c r="H121" s="233">
        <v>47800000</v>
      </c>
      <c r="I121" s="344">
        <f t="shared" si="24"/>
        <v>2.3228307045174684E-2</v>
      </c>
      <c r="J121" s="233">
        <f t="shared" si="19"/>
        <v>800000</v>
      </c>
      <c r="K121" s="233">
        <v>47631333</v>
      </c>
      <c r="L121" s="344">
        <f t="shared" si="25"/>
        <v>2.3586116496296061E-2</v>
      </c>
      <c r="M121" s="233">
        <f t="shared" si="20"/>
        <v>168667</v>
      </c>
      <c r="N121" s="345">
        <v>0</v>
      </c>
    </row>
    <row r="122" spans="1:16" ht="16.5" customHeight="1">
      <c r="A122" s="209"/>
      <c r="B122" s="230" t="s">
        <v>1339</v>
      </c>
      <c r="C122" s="251" t="s">
        <v>1340</v>
      </c>
      <c r="D122" s="232">
        <v>3600</v>
      </c>
      <c r="E122" s="344">
        <f t="shared" si="22"/>
        <v>1.6750443006992461E-6</v>
      </c>
      <c r="F122" s="233">
        <v>0</v>
      </c>
      <c r="G122" s="344">
        <f t="shared" si="23"/>
        <v>0</v>
      </c>
      <c r="H122" s="233">
        <v>0</v>
      </c>
      <c r="I122" s="344">
        <f t="shared" si="24"/>
        <v>0</v>
      </c>
      <c r="J122" s="233">
        <f t="shared" si="19"/>
        <v>0</v>
      </c>
      <c r="K122" s="233">
        <v>0</v>
      </c>
      <c r="L122" s="344">
        <f t="shared" si="25"/>
        <v>0</v>
      </c>
      <c r="M122" s="233">
        <f t="shared" si="20"/>
        <v>0</v>
      </c>
      <c r="N122" s="345">
        <v>0</v>
      </c>
    </row>
    <row r="123" spans="1:16" ht="16.5" customHeight="1">
      <c r="A123" s="209"/>
      <c r="B123" s="230" t="s">
        <v>1341</v>
      </c>
      <c r="C123" s="251" t="s">
        <v>1342</v>
      </c>
      <c r="D123" s="232">
        <v>0</v>
      </c>
      <c r="E123" s="344">
        <f t="shared" si="22"/>
        <v>0</v>
      </c>
      <c r="F123" s="233">
        <v>0</v>
      </c>
      <c r="G123" s="344">
        <f t="shared" si="23"/>
        <v>0</v>
      </c>
      <c r="H123" s="233">
        <v>0</v>
      </c>
      <c r="I123" s="344">
        <f t="shared" si="24"/>
        <v>0</v>
      </c>
      <c r="J123" s="233">
        <f t="shared" si="19"/>
        <v>0</v>
      </c>
      <c r="K123" s="233">
        <v>0</v>
      </c>
      <c r="L123" s="344">
        <f t="shared" si="25"/>
        <v>0</v>
      </c>
      <c r="M123" s="233">
        <f t="shared" si="20"/>
        <v>0</v>
      </c>
      <c r="N123" s="345">
        <v>0</v>
      </c>
    </row>
    <row r="124" spans="1:16" ht="16.5" customHeight="1">
      <c r="A124" s="209"/>
      <c r="B124" s="230" t="s">
        <v>1343</v>
      </c>
      <c r="C124" s="251" t="s">
        <v>1344</v>
      </c>
      <c r="D124" s="232">
        <v>308152300</v>
      </c>
      <c r="E124" s="344">
        <f t="shared" si="22"/>
        <v>0.14338020940621229</v>
      </c>
      <c r="F124" s="233">
        <v>400000000</v>
      </c>
      <c r="G124" s="344">
        <f t="shared" si="23"/>
        <v>0.11867604998635226</v>
      </c>
      <c r="H124" s="233">
        <v>0</v>
      </c>
      <c r="I124" s="344">
        <f t="shared" si="24"/>
        <v>0</v>
      </c>
      <c r="J124" s="233">
        <f t="shared" si="19"/>
        <v>-400000000</v>
      </c>
      <c r="K124" s="233">
        <v>0</v>
      </c>
      <c r="L124" s="344">
        <f t="shared" si="25"/>
        <v>0</v>
      </c>
      <c r="M124" s="233">
        <f t="shared" si="20"/>
        <v>0</v>
      </c>
      <c r="N124" s="345">
        <v>0</v>
      </c>
    </row>
    <row r="125" spans="1:16" s="721" customFormat="1">
      <c r="A125" s="714"/>
      <c r="B125" s="715"/>
      <c r="C125" s="748" t="s">
        <v>198</v>
      </c>
      <c r="D125" s="725">
        <v>1532013500</v>
      </c>
      <c r="E125" s="726">
        <f t="shared" si="22"/>
        <v>0.71283068938036231</v>
      </c>
      <c r="F125" s="727">
        <f>SUM(F93:F124)</f>
        <v>3000000000</v>
      </c>
      <c r="G125" s="726">
        <f>F125/$F$131</f>
        <v>0.89007037489764196</v>
      </c>
      <c r="H125" s="727">
        <f>SUM(H93:H124)</f>
        <v>1563000000</v>
      </c>
      <c r="I125" s="726">
        <f t="shared" si="24"/>
        <v>0.7595364835064442</v>
      </c>
      <c r="J125" s="727">
        <f t="shared" ref="J125:K125" si="27">SUM(J93:J124)</f>
        <v>-1437000000</v>
      </c>
      <c r="K125" s="727">
        <f t="shared" si="27"/>
        <v>1463094332</v>
      </c>
      <c r="L125" s="726">
        <f t="shared" si="25"/>
        <v>0.72449606563860947</v>
      </c>
      <c r="M125" s="727">
        <f t="shared" ref="M125" si="28">SUM(M93:M124)</f>
        <v>99905668</v>
      </c>
      <c r="N125" s="730">
        <f>K125/H125</f>
        <v>0.93608082661548309</v>
      </c>
    </row>
    <row r="126" spans="1:16">
      <c r="A126" s="209"/>
      <c r="B126" s="230"/>
      <c r="C126" s="254" t="s">
        <v>1088</v>
      </c>
      <c r="D126" s="243">
        <v>93334121</v>
      </c>
      <c r="E126" s="347"/>
      <c r="F126" s="243">
        <v>0</v>
      </c>
      <c r="G126" s="243">
        <v>0</v>
      </c>
      <c r="H126" s="243">
        <v>0</v>
      </c>
      <c r="I126" s="243">
        <v>0</v>
      </c>
      <c r="J126" s="243">
        <v>0</v>
      </c>
      <c r="K126" s="243">
        <v>0</v>
      </c>
      <c r="L126" s="243">
        <v>0</v>
      </c>
      <c r="M126" s="243">
        <v>0</v>
      </c>
      <c r="N126" s="243">
        <v>0</v>
      </c>
    </row>
    <row r="127" spans="1:16">
      <c r="A127" s="209"/>
      <c r="B127" s="230"/>
      <c r="C127" s="254" t="s">
        <v>1145</v>
      </c>
      <c r="D127" s="243">
        <v>93334121</v>
      </c>
      <c r="E127" s="347"/>
      <c r="F127" s="243">
        <v>0</v>
      </c>
      <c r="G127" s="243">
        <v>0</v>
      </c>
      <c r="H127" s="243">
        <v>0</v>
      </c>
      <c r="I127" s="243">
        <v>0</v>
      </c>
      <c r="J127" s="243">
        <v>0</v>
      </c>
      <c r="K127" s="243">
        <v>0</v>
      </c>
      <c r="L127" s="243">
        <v>0</v>
      </c>
      <c r="M127" s="243">
        <v>0</v>
      </c>
      <c r="N127" s="243">
        <v>0</v>
      </c>
    </row>
    <row r="128" spans="1:16">
      <c r="A128" s="209"/>
      <c r="B128" s="230" t="s">
        <v>197</v>
      </c>
      <c r="C128" s="251" t="s">
        <v>196</v>
      </c>
      <c r="D128" s="232"/>
      <c r="E128" s="344"/>
      <c r="F128" s="243"/>
      <c r="G128" s="243"/>
      <c r="H128" s="243"/>
      <c r="I128" s="243"/>
      <c r="J128" s="243"/>
      <c r="K128" s="243"/>
      <c r="L128" s="243"/>
      <c r="M128" s="233"/>
      <c r="N128" s="234"/>
      <c r="P128" s="353"/>
    </row>
    <row r="129" spans="1:16">
      <c r="A129" s="209"/>
      <c r="B129" s="230" t="s">
        <v>1182</v>
      </c>
      <c r="C129" s="251" t="s">
        <v>1183</v>
      </c>
      <c r="D129" s="233">
        <v>93334121</v>
      </c>
      <c r="E129" s="344"/>
      <c r="F129" s="233">
        <v>0</v>
      </c>
      <c r="G129" s="233">
        <v>0</v>
      </c>
      <c r="H129" s="233">
        <v>0</v>
      </c>
      <c r="I129" s="233">
        <v>0</v>
      </c>
      <c r="J129" s="233">
        <v>0</v>
      </c>
      <c r="K129" s="233">
        <f>K31</f>
        <v>73943268</v>
      </c>
      <c r="L129" s="233">
        <v>0</v>
      </c>
      <c r="M129" s="233">
        <v>0</v>
      </c>
      <c r="N129" s="234"/>
    </row>
    <row r="130" spans="1:16">
      <c r="A130" s="209"/>
      <c r="B130" s="230" t="s">
        <v>197</v>
      </c>
      <c r="C130" s="251" t="s">
        <v>196</v>
      </c>
      <c r="D130" s="232"/>
      <c r="E130" s="344"/>
      <c r="F130" s="233"/>
      <c r="G130" s="233"/>
      <c r="H130" s="233"/>
      <c r="I130" s="233"/>
      <c r="J130" s="233"/>
      <c r="K130" s="232"/>
      <c r="L130" s="233"/>
      <c r="M130" s="233"/>
      <c r="N130" s="234"/>
      <c r="P130" s="266"/>
    </row>
    <row r="131" spans="1:16" ht="15.75" thickBot="1">
      <c r="A131" s="209"/>
      <c r="B131" s="230"/>
      <c r="C131" s="258" t="s">
        <v>195</v>
      </c>
      <c r="D131" s="260">
        <f>D32</f>
        <v>2149196889</v>
      </c>
      <c r="E131" s="354"/>
      <c r="F131" s="260">
        <f t="shared" ref="F131:M131" si="29">F32</f>
        <v>3370520000</v>
      </c>
      <c r="G131" s="260"/>
      <c r="H131" s="260">
        <f>H40+H35</f>
        <v>2057834000</v>
      </c>
      <c r="I131" s="260"/>
      <c r="J131" s="260">
        <f>J35+J40</f>
        <v>-1312686000</v>
      </c>
      <c r="K131" s="260">
        <f>K40+K35+K129</f>
        <v>2019464841</v>
      </c>
      <c r="L131" s="354"/>
      <c r="M131" s="260">
        <f t="shared" si="29"/>
        <v>112312427</v>
      </c>
      <c r="N131" s="260"/>
    </row>
    <row r="132" spans="1:16" ht="15.75" thickTop="1">
      <c r="A132" s="209"/>
      <c r="B132" s="619"/>
      <c r="C132" s="619"/>
      <c r="D132" s="619"/>
      <c r="E132" s="619"/>
      <c r="F132" s="619"/>
      <c r="G132" s="619"/>
      <c r="H132" s="619"/>
      <c r="I132" s="619"/>
      <c r="J132" s="619"/>
      <c r="K132" s="619"/>
      <c r="L132" s="619"/>
      <c r="M132" s="619"/>
      <c r="N132" s="619"/>
    </row>
    <row r="133" spans="1:16">
      <c r="A133" s="209"/>
      <c r="B133" s="210"/>
      <c r="C133" s="209"/>
      <c r="D133" s="209"/>
      <c r="E133" s="209"/>
      <c r="F133" s="209"/>
      <c r="G133" s="209"/>
      <c r="H133" s="209"/>
      <c r="I133" s="209"/>
      <c r="J133" s="353"/>
      <c r="K133" s="353"/>
      <c r="L133" s="209"/>
      <c r="N133" s="209"/>
    </row>
    <row r="134" spans="1:16" ht="19.5" customHeight="1">
      <c r="A134" s="209"/>
      <c r="B134" s="644" t="s">
        <v>194</v>
      </c>
      <c r="C134" s="262" t="s">
        <v>1345</v>
      </c>
      <c r="D134" s="645" t="s">
        <v>63</v>
      </c>
      <c r="E134" s="645"/>
      <c r="F134" s="263" t="s">
        <v>62</v>
      </c>
      <c r="G134" s="670" t="s">
        <v>288</v>
      </c>
      <c r="H134" s="670"/>
      <c r="I134" s="277"/>
      <c r="J134" s="277"/>
      <c r="K134" s="277"/>
      <c r="L134" s="277"/>
      <c r="M134" s="277"/>
      <c r="N134" s="209"/>
    </row>
    <row r="135" spans="1:16" ht="17.25" customHeight="1">
      <c r="A135" s="209"/>
      <c r="B135" s="644"/>
      <c r="C135" s="262" t="s">
        <v>64</v>
      </c>
      <c r="D135" s="645"/>
      <c r="E135" s="645"/>
      <c r="F135" s="263" t="s">
        <v>64</v>
      </c>
      <c r="G135" s="647"/>
      <c r="H135" s="647"/>
      <c r="I135" s="277"/>
      <c r="J135" s="277"/>
      <c r="K135" s="355"/>
      <c r="L135" s="277"/>
      <c r="M135" s="277"/>
      <c r="N135" s="209"/>
    </row>
    <row r="136" spans="1:16" ht="19.5" customHeight="1">
      <c r="A136" s="209"/>
      <c r="B136" s="644"/>
      <c r="C136" s="262" t="s">
        <v>65</v>
      </c>
      <c r="D136" s="645"/>
      <c r="E136" s="645"/>
      <c r="F136" s="263" t="s">
        <v>65</v>
      </c>
      <c r="G136" s="647"/>
      <c r="H136" s="647"/>
      <c r="I136" s="277"/>
      <c r="J136" s="277"/>
      <c r="K136" s="355"/>
      <c r="L136" s="277"/>
      <c r="M136" s="277"/>
      <c r="N136" s="209"/>
    </row>
  </sheetData>
  <mergeCells count="26">
    <mergeCell ref="B1:N1"/>
    <mergeCell ref="B2:N2"/>
    <mergeCell ref="B3:N3"/>
    <mergeCell ref="A4:A5"/>
    <mergeCell ref="B5:B6"/>
    <mergeCell ref="C5:E6"/>
    <mergeCell ref="F5:G6"/>
    <mergeCell ref="H5:N6"/>
    <mergeCell ref="C7:E7"/>
    <mergeCell ref="F7:G7"/>
    <mergeCell ref="H7:N7"/>
    <mergeCell ref="B8:C11"/>
    <mergeCell ref="D8:N8"/>
    <mergeCell ref="F9:G9"/>
    <mergeCell ref="H9:I9"/>
    <mergeCell ref="K9:L9"/>
    <mergeCell ref="M9:M10"/>
    <mergeCell ref="N9:N10"/>
    <mergeCell ref="B12:C12"/>
    <mergeCell ref="B33:C33"/>
    <mergeCell ref="B132:N132"/>
    <mergeCell ref="B134:B136"/>
    <mergeCell ref="D134:E136"/>
    <mergeCell ref="G134:H134"/>
    <mergeCell ref="G135:H135"/>
    <mergeCell ref="G136:H136"/>
  </mergeCells>
  <pageMargins left="0" right="0" top="0" bottom="0" header="0" footer="0"/>
  <pageSetup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  <pageSetUpPr fitToPage="1"/>
  </sheetPr>
  <dimension ref="A1:P99"/>
  <sheetViews>
    <sheetView zoomScaleNormal="100" workbookViewId="0">
      <pane xSplit="3" ySplit="11" topLeftCell="D12" activePane="bottomRight" state="frozen"/>
      <selection pane="topRight" activeCell="D1" sqref="D1"/>
      <selection pane="bottomLeft" activeCell="A13" sqref="A13"/>
      <selection pane="bottomRight" activeCell="L35" sqref="L35"/>
    </sheetView>
  </sheetViews>
  <sheetFormatPr defaultRowHeight="15"/>
  <cols>
    <col min="1" max="1" width="3.7109375" style="211" customWidth="1"/>
    <col min="2" max="2" width="17.140625" style="356" customWidth="1"/>
    <col min="3" max="3" width="59.140625" style="356" customWidth="1"/>
    <col min="4" max="4" width="18.5703125" style="356" customWidth="1"/>
    <col min="5" max="5" width="12.7109375" style="356" customWidth="1"/>
    <col min="6" max="6" width="18.5703125" style="356" customWidth="1"/>
    <col min="7" max="7" width="15" style="356" customWidth="1"/>
    <col min="8" max="8" width="18.5703125" style="356" customWidth="1"/>
    <col min="9" max="9" width="12.7109375" style="356" customWidth="1"/>
    <col min="10" max="10" width="18.140625" style="356" customWidth="1"/>
    <col min="11" max="11" width="18.5703125" style="356" customWidth="1"/>
    <col min="12" max="12" width="12.7109375" style="356" customWidth="1"/>
    <col min="13" max="13" width="17.140625" style="356" customWidth="1"/>
    <col min="14" max="14" width="13.42578125" style="356" customWidth="1"/>
    <col min="15" max="15" width="16.28515625" style="356" bestFit="1" customWidth="1"/>
    <col min="16" max="16" width="15.85546875" style="211" bestFit="1" customWidth="1"/>
    <col min="17" max="16384" width="9.140625" style="211"/>
  </cols>
  <sheetData>
    <row r="1" spans="1:14">
      <c r="A1" s="209"/>
      <c r="B1" s="684" t="s">
        <v>237</v>
      </c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4"/>
    </row>
    <row r="2" spans="1:14">
      <c r="A2" s="209"/>
      <c r="B2" s="685" t="s">
        <v>1151</v>
      </c>
      <c r="C2" s="685"/>
      <c r="D2" s="685"/>
      <c r="E2" s="685"/>
      <c r="F2" s="685"/>
      <c r="G2" s="685"/>
      <c r="H2" s="685"/>
      <c r="I2" s="685"/>
      <c r="J2" s="685"/>
      <c r="K2" s="685"/>
      <c r="L2" s="685"/>
      <c r="M2" s="685"/>
      <c r="N2" s="685"/>
    </row>
    <row r="3" spans="1:14">
      <c r="A3" s="209"/>
      <c r="B3" s="686" t="s">
        <v>1</v>
      </c>
      <c r="C3" s="686"/>
      <c r="D3" s="686"/>
      <c r="E3" s="686"/>
      <c r="F3" s="686"/>
      <c r="G3" s="686"/>
      <c r="H3" s="686"/>
      <c r="I3" s="686"/>
      <c r="J3" s="686"/>
      <c r="K3" s="686"/>
      <c r="L3" s="686"/>
      <c r="M3" s="686"/>
      <c r="N3" s="686"/>
    </row>
    <row r="4" spans="1:14" ht="15.75" thickBot="1">
      <c r="A4" s="639"/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</row>
    <row r="5" spans="1:14" ht="16.5" thickTop="1" thickBot="1">
      <c r="A5" s="639"/>
      <c r="B5" s="687" t="s">
        <v>2</v>
      </c>
      <c r="C5" s="688" t="s">
        <v>3</v>
      </c>
      <c r="D5" s="688"/>
      <c r="E5" s="688"/>
      <c r="F5" s="689" t="s">
        <v>4</v>
      </c>
      <c r="G5" s="689"/>
      <c r="H5" s="690" t="s">
        <v>5</v>
      </c>
      <c r="I5" s="690"/>
      <c r="J5" s="690"/>
      <c r="K5" s="690"/>
      <c r="L5" s="690"/>
      <c r="M5" s="690"/>
      <c r="N5" s="690"/>
    </row>
    <row r="6" spans="1:14" ht="15.75" thickTop="1">
      <c r="A6" s="209"/>
      <c r="B6" s="687"/>
      <c r="C6" s="688"/>
      <c r="D6" s="688"/>
      <c r="E6" s="688"/>
      <c r="F6" s="689"/>
      <c r="G6" s="689"/>
      <c r="H6" s="690"/>
      <c r="I6" s="690"/>
      <c r="J6" s="690"/>
      <c r="K6" s="690"/>
      <c r="L6" s="690"/>
      <c r="M6" s="690"/>
      <c r="N6" s="690"/>
    </row>
    <row r="7" spans="1:14">
      <c r="A7" s="209"/>
      <c r="B7" s="358" t="s">
        <v>6</v>
      </c>
      <c r="C7" s="676" t="s">
        <v>249</v>
      </c>
      <c r="D7" s="676"/>
      <c r="E7" s="676"/>
      <c r="F7" s="677" t="s">
        <v>8</v>
      </c>
      <c r="G7" s="677"/>
      <c r="H7" s="678" t="s">
        <v>250</v>
      </c>
      <c r="I7" s="678"/>
      <c r="J7" s="678"/>
      <c r="K7" s="678"/>
      <c r="L7" s="678"/>
      <c r="M7" s="678"/>
      <c r="N7" s="678"/>
    </row>
    <row r="8" spans="1:14" ht="15.75" thickBot="1">
      <c r="A8" s="209"/>
      <c r="B8" s="679" t="s">
        <v>236</v>
      </c>
      <c r="C8" s="679"/>
      <c r="D8" s="680" t="s">
        <v>235</v>
      </c>
      <c r="E8" s="680"/>
      <c r="F8" s="680"/>
      <c r="G8" s="680"/>
      <c r="H8" s="680"/>
      <c r="I8" s="680"/>
      <c r="J8" s="680"/>
      <c r="K8" s="680"/>
      <c r="L8" s="680"/>
      <c r="M8" s="680"/>
      <c r="N8" s="680"/>
    </row>
    <row r="9" spans="1:14" ht="16.5" thickTop="1" thickBot="1">
      <c r="A9" s="209"/>
      <c r="B9" s="679"/>
      <c r="C9" s="679"/>
      <c r="D9" s="359" t="s">
        <v>13</v>
      </c>
      <c r="E9" s="360">
        <v>2024</v>
      </c>
      <c r="F9" s="681" t="s">
        <v>190</v>
      </c>
      <c r="G9" s="681"/>
      <c r="H9" s="681" t="s">
        <v>190</v>
      </c>
      <c r="I9" s="681"/>
      <c r="J9" s="361" t="s">
        <v>190</v>
      </c>
      <c r="K9" s="681" t="s">
        <v>190</v>
      </c>
      <c r="L9" s="681"/>
      <c r="M9" s="682" t="s">
        <v>234</v>
      </c>
      <c r="N9" s="683" t="s">
        <v>233</v>
      </c>
    </row>
    <row r="10" spans="1:14" ht="39.75" thickTop="1" thickBot="1">
      <c r="A10" s="209"/>
      <c r="B10" s="679"/>
      <c r="C10" s="679"/>
      <c r="D10" s="362" t="s">
        <v>232</v>
      </c>
      <c r="E10" s="363" t="s">
        <v>227</v>
      </c>
      <c r="F10" s="364" t="s">
        <v>231</v>
      </c>
      <c r="G10" s="365" t="s">
        <v>227</v>
      </c>
      <c r="H10" s="364" t="s">
        <v>230</v>
      </c>
      <c r="I10" s="365" t="s">
        <v>227</v>
      </c>
      <c r="J10" s="366" t="s">
        <v>229</v>
      </c>
      <c r="K10" s="364" t="s">
        <v>228</v>
      </c>
      <c r="L10" s="365" t="s">
        <v>227</v>
      </c>
      <c r="M10" s="682"/>
      <c r="N10" s="683"/>
    </row>
    <row r="11" spans="1:14" ht="16.5" thickTop="1" thickBot="1">
      <c r="A11" s="209"/>
      <c r="B11" s="679"/>
      <c r="C11" s="679"/>
      <c r="D11" s="367" t="s">
        <v>31</v>
      </c>
      <c r="E11" s="367" t="s">
        <v>32</v>
      </c>
      <c r="F11" s="367" t="s">
        <v>33</v>
      </c>
      <c r="G11" s="367" t="s">
        <v>34</v>
      </c>
      <c r="H11" s="367" t="s">
        <v>35</v>
      </c>
      <c r="I11" s="367" t="s">
        <v>36</v>
      </c>
      <c r="J11" s="367" t="s">
        <v>226</v>
      </c>
      <c r="K11" s="367" t="s">
        <v>38</v>
      </c>
      <c r="L11" s="367" t="s">
        <v>39</v>
      </c>
      <c r="M11" s="367" t="s">
        <v>225</v>
      </c>
      <c r="N11" s="368" t="s">
        <v>224</v>
      </c>
    </row>
    <row r="12" spans="1:14" ht="15.75" thickTop="1">
      <c r="A12" s="209"/>
      <c r="B12" s="672" t="s">
        <v>223</v>
      </c>
      <c r="C12" s="672"/>
      <c r="D12" s="369"/>
      <c r="E12" s="370"/>
      <c r="F12" s="369"/>
      <c r="G12" s="370"/>
      <c r="H12" s="369"/>
      <c r="I12" s="370"/>
      <c r="J12" s="371"/>
      <c r="K12" s="369"/>
      <c r="L12" s="370"/>
      <c r="M12" s="369"/>
      <c r="N12" s="372"/>
    </row>
    <row r="13" spans="1:14">
      <c r="A13" s="209"/>
      <c r="B13" s="373" t="s">
        <v>93</v>
      </c>
      <c r="C13" s="374" t="s">
        <v>206</v>
      </c>
      <c r="D13" s="369"/>
      <c r="E13" s="370"/>
      <c r="F13" s="369"/>
      <c r="G13" s="370"/>
      <c r="H13" s="369"/>
      <c r="I13" s="370"/>
      <c r="J13" s="375"/>
      <c r="K13" s="369"/>
      <c r="L13" s="370"/>
      <c r="M13" s="369"/>
      <c r="N13" s="372"/>
    </row>
    <row r="14" spans="1:14">
      <c r="A14" s="209"/>
      <c r="B14" s="376" t="s">
        <v>85</v>
      </c>
      <c r="C14" s="377" t="s">
        <v>222</v>
      </c>
      <c r="D14" s="378">
        <v>6751603</v>
      </c>
      <c r="E14" s="516">
        <f>D14/$D$29</f>
        <v>2.6260906814172128E-3</v>
      </c>
      <c r="F14" s="379">
        <v>25000000</v>
      </c>
      <c r="G14" s="380">
        <f>F14/$F$29</f>
        <v>4.1117054992580839E-3</v>
      </c>
      <c r="H14" s="379">
        <v>13350000</v>
      </c>
      <c r="I14" s="380">
        <f>H14/$H$29</f>
        <v>3.647085396873374E-3</v>
      </c>
      <c r="J14" s="379">
        <f>H14-F14</f>
        <v>-11650000</v>
      </c>
      <c r="K14" s="378">
        <v>13277523</v>
      </c>
      <c r="L14" s="380">
        <f>K14/$K$29</f>
        <v>3.8931738748373876E-3</v>
      </c>
      <c r="M14" s="379">
        <f>H14-K14</f>
        <v>72477</v>
      </c>
      <c r="N14" s="381">
        <f>K14/H14</f>
        <v>0.99457101123595504</v>
      </c>
    </row>
    <row r="15" spans="1:14">
      <c r="A15" s="209"/>
      <c r="B15" s="376" t="s">
        <v>84</v>
      </c>
      <c r="C15" s="377" t="s">
        <v>221</v>
      </c>
      <c r="D15" s="378">
        <v>1189194</v>
      </c>
      <c r="E15" s="516">
        <f t="shared" ref="E15:E29" si="0">D15/$D$29</f>
        <v>4.6254663993088171E-4</v>
      </c>
      <c r="F15" s="379">
        <v>4200000</v>
      </c>
      <c r="G15" s="380">
        <f t="shared" ref="G15:G29" si="1">F15/$F$29</f>
        <v>6.9076652387535813E-4</v>
      </c>
      <c r="H15" s="379">
        <v>2090000</v>
      </c>
      <c r="I15" s="380">
        <f t="shared" ref="I15:I29" si="2">H15/$H$29</f>
        <v>5.7096692730077545E-4</v>
      </c>
      <c r="J15" s="379">
        <f t="shared" ref="J15:J21" si="3">H15-F15</f>
        <v>-2110000</v>
      </c>
      <c r="K15" s="378">
        <v>2053831</v>
      </c>
      <c r="L15" s="380">
        <f t="shared" ref="L15:L29" si="4">K15/$K$29</f>
        <v>6.0221482519978665E-4</v>
      </c>
      <c r="M15" s="379">
        <f t="shared" ref="M15:M20" si="5">H15-K15</f>
        <v>36169</v>
      </c>
      <c r="N15" s="381">
        <f t="shared" ref="N15:N21" si="6">K15/H15</f>
        <v>0.98269425837320579</v>
      </c>
    </row>
    <row r="16" spans="1:14">
      <c r="A16" s="209"/>
      <c r="B16" s="376" t="s">
        <v>83</v>
      </c>
      <c r="C16" s="377" t="s">
        <v>220</v>
      </c>
      <c r="D16" s="378">
        <v>586452</v>
      </c>
      <c r="E16" s="516">
        <f t="shared" si="0"/>
        <v>2.2810525623299935E-4</v>
      </c>
      <c r="F16" s="379">
        <v>8300000</v>
      </c>
      <c r="G16" s="380">
        <f t="shared" si="1"/>
        <v>1.3650862257536839E-3</v>
      </c>
      <c r="H16" s="379">
        <v>200000</v>
      </c>
      <c r="I16" s="380">
        <f t="shared" si="2"/>
        <v>5.4637983473758417E-5</v>
      </c>
      <c r="J16" s="379">
        <f t="shared" si="3"/>
        <v>-8100000</v>
      </c>
      <c r="K16" s="378">
        <v>182128</v>
      </c>
      <c r="L16" s="380">
        <f t="shared" si="4"/>
        <v>5.3402729671519584E-5</v>
      </c>
      <c r="M16" s="379">
        <f t="shared" si="5"/>
        <v>17872</v>
      </c>
      <c r="N16" s="381">
        <f t="shared" si="6"/>
        <v>0.91064000000000001</v>
      </c>
    </row>
    <row r="17" spans="1:16">
      <c r="A17" s="209"/>
      <c r="B17" s="376" t="s">
        <v>82</v>
      </c>
      <c r="C17" s="377" t="s">
        <v>219</v>
      </c>
      <c r="D17" s="378">
        <v>500000000</v>
      </c>
      <c r="E17" s="516">
        <f t="shared" si="0"/>
        <v>0.19447905048750738</v>
      </c>
      <c r="F17" s="379">
        <v>500000000</v>
      </c>
      <c r="G17" s="380">
        <f t="shared" si="1"/>
        <v>8.2234109985161674E-2</v>
      </c>
      <c r="H17" s="379">
        <v>500000000</v>
      </c>
      <c r="I17" s="380">
        <f t="shared" si="2"/>
        <v>0.13659495868439603</v>
      </c>
      <c r="J17" s="379">
        <f t="shared" si="3"/>
        <v>0</v>
      </c>
      <c r="K17" s="378">
        <v>500000000</v>
      </c>
      <c r="L17" s="380">
        <f t="shared" si="4"/>
        <v>0.14660768709786409</v>
      </c>
      <c r="M17" s="379">
        <f t="shared" si="5"/>
        <v>0</v>
      </c>
      <c r="N17" s="381">
        <f t="shared" si="6"/>
        <v>1</v>
      </c>
    </row>
    <row r="18" spans="1:16">
      <c r="A18" s="209"/>
      <c r="B18" s="376" t="s">
        <v>81</v>
      </c>
      <c r="C18" s="377" t="s">
        <v>218</v>
      </c>
      <c r="D18" s="378">
        <v>0</v>
      </c>
      <c r="E18" s="516">
        <f t="shared" si="0"/>
        <v>0</v>
      </c>
      <c r="F18" s="379">
        <v>0</v>
      </c>
      <c r="G18" s="380">
        <f t="shared" si="1"/>
        <v>0</v>
      </c>
      <c r="H18" s="379">
        <v>0</v>
      </c>
      <c r="I18" s="380">
        <f t="shared" si="2"/>
        <v>0</v>
      </c>
      <c r="J18" s="379">
        <f t="shared" si="3"/>
        <v>0</v>
      </c>
      <c r="K18" s="378">
        <v>0</v>
      </c>
      <c r="L18" s="380">
        <f t="shared" si="4"/>
        <v>0</v>
      </c>
      <c r="M18" s="379">
        <f t="shared" si="5"/>
        <v>0</v>
      </c>
      <c r="N18" s="381">
        <v>0</v>
      </c>
    </row>
    <row r="19" spans="1:16">
      <c r="A19" s="209"/>
      <c r="B19" s="376" t="s">
        <v>80</v>
      </c>
      <c r="C19" s="377" t="s">
        <v>217</v>
      </c>
      <c r="D19" s="378">
        <v>0</v>
      </c>
      <c r="E19" s="516">
        <f t="shared" si="0"/>
        <v>0</v>
      </c>
      <c r="F19" s="379">
        <v>0</v>
      </c>
      <c r="G19" s="380">
        <f t="shared" si="1"/>
        <v>0</v>
      </c>
      <c r="H19" s="379">
        <v>0</v>
      </c>
      <c r="I19" s="380">
        <f t="shared" si="2"/>
        <v>0</v>
      </c>
      <c r="J19" s="379">
        <f t="shared" si="3"/>
        <v>0</v>
      </c>
      <c r="K19" s="378">
        <v>0</v>
      </c>
      <c r="L19" s="380">
        <f t="shared" si="4"/>
        <v>0</v>
      </c>
      <c r="M19" s="379">
        <f t="shared" si="5"/>
        <v>0</v>
      </c>
      <c r="N19" s="381">
        <v>0</v>
      </c>
    </row>
    <row r="20" spans="1:16">
      <c r="A20" s="209"/>
      <c r="B20" s="376" t="s">
        <v>79</v>
      </c>
      <c r="C20" s="377" t="s">
        <v>216</v>
      </c>
      <c r="D20" s="378">
        <v>15000</v>
      </c>
      <c r="E20" s="516">
        <f t="shared" si="0"/>
        <v>5.8343715146252215E-6</v>
      </c>
      <c r="F20" s="379">
        <v>0</v>
      </c>
      <c r="G20" s="380">
        <f t="shared" si="1"/>
        <v>0</v>
      </c>
      <c r="H20" s="379">
        <v>113200</v>
      </c>
      <c r="I20" s="380">
        <f t="shared" si="2"/>
        <v>3.092509864614726E-5</v>
      </c>
      <c r="J20" s="379">
        <f t="shared" si="3"/>
        <v>113200</v>
      </c>
      <c r="K20" s="378">
        <v>96220</v>
      </c>
      <c r="L20" s="380">
        <f t="shared" si="4"/>
        <v>2.8213183305112966E-5</v>
      </c>
      <c r="M20" s="379">
        <f t="shared" si="5"/>
        <v>16980</v>
      </c>
      <c r="N20" s="381">
        <f t="shared" si="6"/>
        <v>0.85</v>
      </c>
    </row>
    <row r="21" spans="1:16">
      <c r="A21" s="209"/>
      <c r="B21" s="382"/>
      <c r="C21" s="383" t="s">
        <v>215</v>
      </c>
      <c r="D21" s="384">
        <v>508542249</v>
      </c>
      <c r="E21" s="517">
        <f t="shared" si="0"/>
        <v>0.19780162743660309</v>
      </c>
      <c r="F21" s="385">
        <v>537500000</v>
      </c>
      <c r="G21" s="386">
        <f t="shared" si="1"/>
        <v>8.8401668234048797E-2</v>
      </c>
      <c r="H21" s="385">
        <f>H14+H15+H16+H17+H18+H19+H20</f>
        <v>515753200</v>
      </c>
      <c r="I21" s="386">
        <f t="shared" si="2"/>
        <v>0.14089857409069009</v>
      </c>
      <c r="J21" s="385">
        <f t="shared" si="3"/>
        <v>-21746800</v>
      </c>
      <c r="K21" s="384">
        <f>K14+K15+K16+K17+K18+K19+K20</f>
        <v>515609702</v>
      </c>
      <c r="L21" s="386">
        <f t="shared" si="4"/>
        <v>0.15118469171087789</v>
      </c>
      <c r="M21" s="385">
        <f>M20+M19+M18+M17+M16+M15+M14</f>
        <v>143498</v>
      </c>
      <c r="N21" s="387">
        <f t="shared" si="6"/>
        <v>0.99972177002488782</v>
      </c>
    </row>
    <row r="22" spans="1:16">
      <c r="A22" s="209"/>
      <c r="B22" s="376" t="s">
        <v>87</v>
      </c>
      <c r="C22" s="377" t="s">
        <v>214</v>
      </c>
      <c r="D22" s="378">
        <v>55280000</v>
      </c>
      <c r="E22" s="516">
        <f t="shared" si="0"/>
        <v>2.1501603821898817E-2</v>
      </c>
      <c r="F22" s="379">
        <v>56000000</v>
      </c>
      <c r="G22" s="380">
        <f t="shared" si="1"/>
        <v>9.2102203183381075E-3</v>
      </c>
      <c r="H22" s="379">
        <v>98000000</v>
      </c>
      <c r="I22" s="388">
        <f t="shared" si="2"/>
        <v>2.6772611902141624E-2</v>
      </c>
      <c r="J22" s="379">
        <f>H22-F22</f>
        <v>42000000</v>
      </c>
      <c r="K22" s="378">
        <v>85918021</v>
      </c>
      <c r="L22" s="380">
        <f t="shared" si="4"/>
        <v>2.5192484677671434E-2</v>
      </c>
      <c r="M22" s="379">
        <f>H22-K22</f>
        <v>12081979</v>
      </c>
      <c r="N22" s="381">
        <f>K22/H22</f>
        <v>0.87671449999999995</v>
      </c>
    </row>
    <row r="23" spans="1:16">
      <c r="A23" s="209"/>
      <c r="B23" s="376" t="s">
        <v>86</v>
      </c>
      <c r="C23" s="377" t="s">
        <v>213</v>
      </c>
      <c r="D23" s="378">
        <v>638502416.60000002</v>
      </c>
      <c r="E23" s="516">
        <f t="shared" si="0"/>
        <v>0.24835068742869376</v>
      </c>
      <c r="F23" s="379">
        <v>494000000</v>
      </c>
      <c r="G23" s="380">
        <f t="shared" si="1"/>
        <v>8.1247300665339736E-2</v>
      </c>
      <c r="H23" s="379">
        <v>427000000</v>
      </c>
      <c r="I23" s="388">
        <f t="shared" si="2"/>
        <v>0.11665209471647421</v>
      </c>
      <c r="J23" s="379">
        <f>H23-F23</f>
        <v>-67000000</v>
      </c>
      <c r="K23" s="378">
        <v>424297028</v>
      </c>
      <c r="L23" s="380">
        <f t="shared" si="4"/>
        <v>0.12441041183515536</v>
      </c>
      <c r="M23" s="379">
        <f t="shared" ref="M23:M24" si="7">H23-K23</f>
        <v>2702972</v>
      </c>
      <c r="N23" s="381">
        <f t="shared" ref="N23:N24" si="8">K23/H23</f>
        <v>0.99366985480093672</v>
      </c>
    </row>
    <row r="24" spans="1:16">
      <c r="A24" s="209"/>
      <c r="B24" s="382"/>
      <c r="C24" s="383" t="s">
        <v>199</v>
      </c>
      <c r="D24" s="384">
        <v>693782416.60000002</v>
      </c>
      <c r="E24" s="517">
        <f t="shared" si="0"/>
        <v>0.26985229125059257</v>
      </c>
      <c r="F24" s="385">
        <f>F22+F23</f>
        <v>550000000</v>
      </c>
      <c r="G24" s="386">
        <f t="shared" si="1"/>
        <v>9.0457520983677847E-2</v>
      </c>
      <c r="H24" s="385">
        <f>H22+H23</f>
        <v>525000000</v>
      </c>
      <c r="I24" s="386">
        <f t="shared" si="2"/>
        <v>0.14342470661861584</v>
      </c>
      <c r="J24" s="385">
        <f>H24-F24</f>
        <v>-25000000</v>
      </c>
      <c r="K24" s="384">
        <f>K23+K22</f>
        <v>510215049</v>
      </c>
      <c r="L24" s="386">
        <f t="shared" si="4"/>
        <v>0.14960289651282679</v>
      </c>
      <c r="M24" s="385">
        <f t="shared" si="7"/>
        <v>14784951</v>
      </c>
      <c r="N24" s="389">
        <f t="shared" si="8"/>
        <v>0.97183818857142856</v>
      </c>
      <c r="O24" s="390"/>
    </row>
    <row r="25" spans="1:16">
      <c r="A25" s="209"/>
      <c r="B25" s="376" t="s">
        <v>87</v>
      </c>
      <c r="C25" s="377" t="s">
        <v>214</v>
      </c>
      <c r="D25" s="378">
        <v>9300</v>
      </c>
      <c r="E25" s="516">
        <f t="shared" si="0"/>
        <v>3.6173103390676373E-6</v>
      </c>
      <c r="F25" s="379">
        <v>20000000</v>
      </c>
      <c r="G25" s="391">
        <f t="shared" si="1"/>
        <v>3.289364399406467E-3</v>
      </c>
      <c r="H25" s="379">
        <v>10000000</v>
      </c>
      <c r="I25" s="391">
        <f t="shared" si="2"/>
        <v>2.7318991736879207E-3</v>
      </c>
      <c r="J25" s="379">
        <f>H25-F25</f>
        <v>-10000000</v>
      </c>
      <c r="K25" s="378">
        <v>4958671</v>
      </c>
      <c r="L25" s="391">
        <f t="shared" si="4"/>
        <v>1.4539585727785056E-3</v>
      </c>
      <c r="M25" s="379">
        <f>H25-K25</f>
        <v>5041329</v>
      </c>
      <c r="N25" s="381">
        <f>K25/H25</f>
        <v>0.49586710000000001</v>
      </c>
    </row>
    <row r="26" spans="1:16">
      <c r="A26" s="209"/>
      <c r="B26" s="376" t="s">
        <v>86</v>
      </c>
      <c r="C26" s="377" t="s">
        <v>213</v>
      </c>
      <c r="D26" s="378">
        <v>1368637040</v>
      </c>
      <c r="E26" s="516">
        <f t="shared" si="0"/>
        <v>0.53234246400246532</v>
      </c>
      <c r="F26" s="379">
        <v>4972702000</v>
      </c>
      <c r="G26" s="391">
        <f t="shared" si="1"/>
        <v>0.81785144638286689</v>
      </c>
      <c r="H26" s="379">
        <v>2609704000</v>
      </c>
      <c r="I26" s="391">
        <f t="shared" si="2"/>
        <v>0.71294482011700611</v>
      </c>
      <c r="J26" s="379">
        <f t="shared" ref="J26:J27" si="9">H26-F26</f>
        <v>-2362998000</v>
      </c>
      <c r="K26" s="378">
        <v>2379678948</v>
      </c>
      <c r="L26" s="391">
        <f t="shared" si="4"/>
        <v>0.69775845320351682</v>
      </c>
      <c r="M26" s="379">
        <f>H26-K26</f>
        <v>230025052</v>
      </c>
      <c r="N26" s="381">
        <f t="shared" ref="N26:N27" si="10">K26/H26</f>
        <v>0.91185779996505356</v>
      </c>
      <c r="P26" s="266"/>
    </row>
    <row r="27" spans="1:16">
      <c r="A27" s="209"/>
      <c r="B27" s="382"/>
      <c r="C27" s="383" t="s">
        <v>198</v>
      </c>
      <c r="D27" s="384">
        <v>1368646340</v>
      </c>
      <c r="E27" s="517">
        <f t="shared" si="0"/>
        <v>0.53234608131280436</v>
      </c>
      <c r="F27" s="385">
        <v>4992702000</v>
      </c>
      <c r="G27" s="386">
        <f t="shared" si="1"/>
        <v>0.8211408107822733</v>
      </c>
      <c r="H27" s="385">
        <f>SUM(H25:H26)</f>
        <v>2619704000</v>
      </c>
      <c r="I27" s="386">
        <f t="shared" si="2"/>
        <v>0.7156767192906941</v>
      </c>
      <c r="J27" s="385">
        <f t="shared" si="9"/>
        <v>-2372998000</v>
      </c>
      <c r="K27" s="384">
        <f>SUM(K25:K26)</f>
        <v>2384637619</v>
      </c>
      <c r="L27" s="386">
        <f t="shared" si="4"/>
        <v>0.69921241177629534</v>
      </c>
      <c r="M27" s="385">
        <f>H27-K27</f>
        <v>235066381</v>
      </c>
      <c r="N27" s="389">
        <f t="shared" si="10"/>
        <v>0.91026986980208446</v>
      </c>
      <c r="P27" s="266"/>
    </row>
    <row r="28" spans="1:16">
      <c r="A28" s="209"/>
      <c r="B28" s="392"/>
      <c r="C28" s="393" t="s">
        <v>212</v>
      </c>
      <c r="D28" s="394">
        <v>2062428756.5999999</v>
      </c>
      <c r="E28" s="518">
        <f t="shared" si="0"/>
        <v>0.80219837256339688</v>
      </c>
      <c r="F28" s="395">
        <f>F27+F24</f>
        <v>5542702000</v>
      </c>
      <c r="G28" s="396">
        <f t="shared" si="1"/>
        <v>0.91159833176595118</v>
      </c>
      <c r="H28" s="395">
        <f t="shared" ref="H28:K28" si="11">H27+H24</f>
        <v>3144704000</v>
      </c>
      <c r="I28" s="396">
        <f t="shared" si="2"/>
        <v>0.85910142590930993</v>
      </c>
      <c r="J28" s="395">
        <f>H28-F28</f>
        <v>-2397998000</v>
      </c>
      <c r="K28" s="395">
        <f t="shared" si="11"/>
        <v>2894852668</v>
      </c>
      <c r="L28" s="396">
        <f t="shared" si="4"/>
        <v>0.84881530828912211</v>
      </c>
      <c r="M28" s="395">
        <f>H28-K28</f>
        <v>249851332</v>
      </c>
      <c r="N28" s="396">
        <f>K28/H28</f>
        <v>0.92054853747761312</v>
      </c>
      <c r="O28" s="397"/>
    </row>
    <row r="29" spans="1:16">
      <c r="A29" s="209"/>
      <c r="B29" s="392"/>
      <c r="C29" s="393" t="s">
        <v>211</v>
      </c>
      <c r="D29" s="394">
        <v>2570971005.5999999</v>
      </c>
      <c r="E29" s="518">
        <f t="shared" si="0"/>
        <v>1</v>
      </c>
      <c r="F29" s="395">
        <f>F28+F21</f>
        <v>6080202000</v>
      </c>
      <c r="G29" s="396">
        <f t="shared" si="1"/>
        <v>1</v>
      </c>
      <c r="H29" s="395">
        <f t="shared" ref="H29:K29" si="12">H28+H21</f>
        <v>3660457200</v>
      </c>
      <c r="I29" s="396">
        <f t="shared" si="2"/>
        <v>1</v>
      </c>
      <c r="J29" s="395">
        <f t="shared" ref="J29:J32" si="13">H29-F29</f>
        <v>-2419744800</v>
      </c>
      <c r="K29" s="395">
        <f t="shared" si="12"/>
        <v>3410462370</v>
      </c>
      <c r="L29" s="396">
        <f t="shared" si="4"/>
        <v>1</v>
      </c>
      <c r="M29" s="395">
        <f t="shared" ref="M29:M32" si="14">H29-K29</f>
        <v>249994830</v>
      </c>
      <c r="N29" s="396">
        <f t="shared" ref="N29:N32" si="15">K29/H29</f>
        <v>0.9317039330496748</v>
      </c>
    </row>
    <row r="30" spans="1:16">
      <c r="A30" s="209"/>
      <c r="B30" s="382"/>
      <c r="C30" s="383" t="s">
        <v>210</v>
      </c>
      <c r="D30" s="384"/>
      <c r="E30" s="385"/>
      <c r="F30" s="385"/>
      <c r="G30" s="386"/>
      <c r="H30" s="385"/>
      <c r="I30" s="386"/>
      <c r="J30" s="395"/>
      <c r="K30" s="384"/>
      <c r="L30" s="386"/>
      <c r="M30" s="395"/>
      <c r="N30" s="396"/>
    </row>
    <row r="31" spans="1:16">
      <c r="A31" s="209"/>
      <c r="B31" s="382"/>
      <c r="C31" s="383" t="s">
        <v>209</v>
      </c>
      <c r="D31" s="384"/>
      <c r="E31" s="385"/>
      <c r="F31" s="385"/>
      <c r="G31" s="386"/>
      <c r="H31" s="385"/>
      <c r="I31" s="386"/>
      <c r="J31" s="395"/>
      <c r="K31" s="384"/>
      <c r="L31" s="386"/>
      <c r="M31" s="395"/>
      <c r="N31" s="396"/>
    </row>
    <row r="32" spans="1:16" ht="15.75" thickBot="1">
      <c r="A32" s="209"/>
      <c r="B32" s="392"/>
      <c r="C32" s="393" t="s">
        <v>195</v>
      </c>
      <c r="D32" s="394">
        <v>2570971005.5999999</v>
      </c>
      <c r="E32" s="395"/>
      <c r="F32" s="395">
        <f>F28+F21</f>
        <v>6080202000</v>
      </c>
      <c r="G32" s="396">
        <f>F32/F29</f>
        <v>1</v>
      </c>
      <c r="H32" s="395">
        <f t="shared" ref="H32:K32" si="16">H28+H21</f>
        <v>3660457200</v>
      </c>
      <c r="I32" s="396">
        <f>H32/H29</f>
        <v>1</v>
      </c>
      <c r="J32" s="395">
        <f t="shared" si="13"/>
        <v>-2419744800</v>
      </c>
      <c r="K32" s="395">
        <f t="shared" si="16"/>
        <v>3410462370</v>
      </c>
      <c r="L32" s="396">
        <f>K32/K29</f>
        <v>1</v>
      </c>
      <c r="M32" s="395">
        <f t="shared" si="14"/>
        <v>249994830</v>
      </c>
      <c r="N32" s="396">
        <f t="shared" si="15"/>
        <v>0.9317039330496748</v>
      </c>
    </row>
    <row r="33" spans="1:16" ht="15.75" thickTop="1">
      <c r="A33" s="209"/>
      <c r="B33" s="673" t="s">
        <v>208</v>
      </c>
      <c r="C33" s="673"/>
      <c r="D33" s="398"/>
      <c r="E33" s="399"/>
      <c r="F33" s="398"/>
      <c r="G33" s="399"/>
      <c r="H33" s="398"/>
      <c r="I33" s="399"/>
      <c r="J33" s="400"/>
      <c r="K33" s="398"/>
      <c r="L33" s="399"/>
      <c r="M33" s="398"/>
      <c r="N33" s="401"/>
    </row>
    <row r="34" spans="1:16">
      <c r="A34" s="209"/>
      <c r="B34" s="373" t="s">
        <v>207</v>
      </c>
      <c r="C34" s="374" t="s">
        <v>206</v>
      </c>
      <c r="D34" s="369"/>
      <c r="E34" s="370"/>
      <c r="F34" s="369"/>
      <c r="G34" s="370"/>
      <c r="H34" s="369"/>
      <c r="I34" s="370"/>
      <c r="J34" s="375"/>
      <c r="K34" s="369"/>
      <c r="L34" s="370"/>
      <c r="M34" s="369"/>
      <c r="N34" s="372"/>
    </row>
    <row r="35" spans="1:16">
      <c r="A35" s="209"/>
      <c r="B35" s="376"/>
      <c r="C35" s="402" t="s">
        <v>205</v>
      </c>
      <c r="D35" s="394">
        <v>508542249</v>
      </c>
      <c r="E35" s="518">
        <f>D35/$D$94</f>
        <v>0.19780162743660309</v>
      </c>
      <c r="F35" s="395">
        <v>537500000</v>
      </c>
      <c r="G35" s="396">
        <f>F35/$F$94</f>
        <v>8.8401668234048797E-2</v>
      </c>
      <c r="H35" s="395">
        <v>515753200</v>
      </c>
      <c r="I35" s="396">
        <f>H35/$H$94</f>
        <v>0.14089857409069009</v>
      </c>
      <c r="J35" s="395">
        <v>-21746800</v>
      </c>
      <c r="K35" s="394">
        <v>515609702</v>
      </c>
      <c r="L35" s="396">
        <f>K35/$K$94</f>
        <v>0.151184691713981</v>
      </c>
      <c r="M35" s="395">
        <v>143498</v>
      </c>
      <c r="N35" s="403">
        <v>0.99972177002488782</v>
      </c>
    </row>
    <row r="36" spans="1:16">
      <c r="A36" s="209"/>
      <c r="B36" s="376" t="s">
        <v>197</v>
      </c>
      <c r="C36" s="404" t="s">
        <v>196</v>
      </c>
      <c r="D36" s="378"/>
      <c r="E36" s="379"/>
      <c r="F36" s="379"/>
      <c r="G36" s="379"/>
      <c r="H36" s="379"/>
      <c r="I36" s="379"/>
      <c r="J36" s="379"/>
      <c r="K36" s="378"/>
      <c r="L36" s="379"/>
      <c r="M36" s="379"/>
      <c r="N36" s="405"/>
    </row>
    <row r="37" spans="1:16">
      <c r="A37" s="209"/>
      <c r="B37" s="376" t="s">
        <v>1346</v>
      </c>
      <c r="C37" s="404" t="s">
        <v>1347</v>
      </c>
      <c r="D37" s="378">
        <v>507684339</v>
      </c>
      <c r="E37" s="516">
        <f t="shared" ref="E37:E94" si="17">D37/$D$94</f>
        <v>0.19746793639219562</v>
      </c>
      <c r="F37" s="379">
        <v>523900000</v>
      </c>
      <c r="G37" s="516">
        <f t="shared" ref="G37:G94" si="18">F37/$F$94</f>
        <v>8.6164900442452411E-2</v>
      </c>
      <c r="H37" s="379">
        <v>512503200</v>
      </c>
      <c r="I37" s="516">
        <f t="shared" ref="I37:I94" si="19">H37/$H$94</f>
        <v>0.14001070685924152</v>
      </c>
      <c r="J37" s="379">
        <f>H37-F37</f>
        <v>-11396800</v>
      </c>
      <c r="K37" s="378">
        <v>512397362</v>
      </c>
      <c r="L37" s="516">
        <f t="shared" ref="L37:L94" si="20">K37/$K$94</f>
        <v>0.15024278423881773</v>
      </c>
      <c r="M37" s="379">
        <f>H37-K37</f>
        <v>105838</v>
      </c>
      <c r="N37" s="381">
        <f>K37/H37</f>
        <v>0.99979348811870838</v>
      </c>
      <c r="O37" s="406"/>
    </row>
    <row r="38" spans="1:16">
      <c r="A38" s="209"/>
      <c r="B38" s="376" t="s">
        <v>1348</v>
      </c>
      <c r="C38" s="404" t="s">
        <v>1349</v>
      </c>
      <c r="D38" s="378">
        <v>857910</v>
      </c>
      <c r="E38" s="516">
        <f t="shared" si="17"/>
        <v>3.3369104440747493E-4</v>
      </c>
      <c r="F38" s="379">
        <v>13600000</v>
      </c>
      <c r="G38" s="516">
        <f t="shared" si="18"/>
        <v>2.2367677915963976E-3</v>
      </c>
      <c r="H38" s="379">
        <v>3250000</v>
      </c>
      <c r="I38" s="516">
        <f t="shared" si="19"/>
        <v>8.8786723144857426E-4</v>
      </c>
      <c r="J38" s="379">
        <f>H38-F38</f>
        <v>-10350000</v>
      </c>
      <c r="K38" s="378">
        <v>3212340</v>
      </c>
      <c r="L38" s="516">
        <f t="shared" si="20"/>
        <v>9.4190747516323826E-4</v>
      </c>
      <c r="M38" s="379">
        <f>H38-K38</f>
        <v>37660</v>
      </c>
      <c r="N38" s="381">
        <f>K38/H38</f>
        <v>0.9884123076923077</v>
      </c>
      <c r="O38" s="406"/>
      <c r="P38" s="346"/>
    </row>
    <row r="39" spans="1:16">
      <c r="A39" s="209"/>
      <c r="B39" s="376"/>
      <c r="C39" s="402" t="s">
        <v>203</v>
      </c>
      <c r="D39" s="394">
        <v>2062428756.5999999</v>
      </c>
      <c r="E39" s="518">
        <f t="shared" si="17"/>
        <v>0.80219837256339688</v>
      </c>
      <c r="F39" s="395">
        <f>F70+F91</f>
        <v>5542702000</v>
      </c>
      <c r="G39" s="518">
        <f t="shared" si="18"/>
        <v>0.91159833176595118</v>
      </c>
      <c r="H39" s="395">
        <f t="shared" ref="H39:M39" si="21">H70+H91</f>
        <v>3144704000</v>
      </c>
      <c r="I39" s="518">
        <f t="shared" si="19"/>
        <v>0.85910142590930993</v>
      </c>
      <c r="J39" s="395">
        <f t="shared" si="21"/>
        <v>-2397998000</v>
      </c>
      <c r="K39" s="395">
        <f t="shared" si="21"/>
        <v>2894852667.9299998</v>
      </c>
      <c r="L39" s="518">
        <f t="shared" si="20"/>
        <v>0.84881530828601903</v>
      </c>
      <c r="M39" s="395">
        <f t="shared" si="21"/>
        <v>249851332.07000017</v>
      </c>
      <c r="N39" s="396">
        <f>K39/H39</f>
        <v>0.92054853745535348</v>
      </c>
    </row>
    <row r="40" spans="1:16">
      <c r="A40" s="209"/>
      <c r="B40" s="376" t="s">
        <v>197</v>
      </c>
      <c r="C40" s="404" t="s">
        <v>196</v>
      </c>
      <c r="D40" s="378"/>
      <c r="E40" s="516">
        <f t="shared" si="17"/>
        <v>0</v>
      </c>
      <c r="F40" s="379"/>
      <c r="G40" s="516">
        <f t="shared" si="18"/>
        <v>0</v>
      </c>
      <c r="H40" s="379"/>
      <c r="I40" s="516">
        <f t="shared" si="19"/>
        <v>0</v>
      </c>
      <c r="J40" s="379"/>
      <c r="K40" s="378"/>
      <c r="L40" s="516">
        <f t="shared" si="20"/>
        <v>0</v>
      </c>
      <c r="M40" s="379"/>
      <c r="N40" s="405"/>
    </row>
    <row r="41" spans="1:16">
      <c r="A41" s="209"/>
      <c r="B41" s="376" t="s">
        <v>1350</v>
      </c>
      <c r="C41" s="404" t="s">
        <v>1351</v>
      </c>
      <c r="D41" s="378">
        <v>2000000</v>
      </c>
      <c r="E41" s="516">
        <f t="shared" si="17"/>
        <v>7.7791620195002953E-4</v>
      </c>
      <c r="F41" s="379">
        <v>4000000</v>
      </c>
      <c r="G41" s="516">
        <f t="shared" si="18"/>
        <v>6.5787287988129347E-4</v>
      </c>
      <c r="H41" s="379">
        <v>1671182</v>
      </c>
      <c r="I41" s="516">
        <f t="shared" si="19"/>
        <v>4.5655007248821266E-4</v>
      </c>
      <c r="J41" s="379">
        <f t="shared" ref="J41:J69" si="22">+H41-F41</f>
        <v>-2328818</v>
      </c>
      <c r="K41" s="378">
        <v>1671182</v>
      </c>
      <c r="L41" s="516">
        <f t="shared" si="20"/>
        <v>4.9001625548922311E-4</v>
      </c>
      <c r="M41" s="378">
        <f t="shared" ref="M41:M69" si="23">H41-K41</f>
        <v>0</v>
      </c>
      <c r="N41" s="381">
        <f t="shared" ref="N41:N68" si="24">K41/H41</f>
        <v>1</v>
      </c>
    </row>
    <row r="42" spans="1:16">
      <c r="A42" s="209"/>
      <c r="B42" s="376" t="s">
        <v>1352</v>
      </c>
      <c r="C42" s="404" t="s">
        <v>1353</v>
      </c>
      <c r="D42" s="378">
        <v>5280000</v>
      </c>
      <c r="E42" s="516">
        <f t="shared" si="17"/>
        <v>2.0536987731480777E-3</v>
      </c>
      <c r="F42" s="379">
        <v>16000000</v>
      </c>
      <c r="G42" s="516">
        <f t="shared" si="18"/>
        <v>2.6314915195251739E-3</v>
      </c>
      <c r="H42" s="379">
        <v>58000000</v>
      </c>
      <c r="I42" s="516">
        <f t="shared" si="19"/>
        <v>1.5845015207389939E-2</v>
      </c>
      <c r="J42" s="379">
        <f t="shared" si="22"/>
        <v>42000000</v>
      </c>
      <c r="K42" s="378">
        <v>46328800</v>
      </c>
      <c r="L42" s="516">
        <f t="shared" si="20"/>
        <v>1.3584316428317872E-2</v>
      </c>
      <c r="M42" s="378">
        <f t="shared" si="23"/>
        <v>11671200</v>
      </c>
      <c r="N42" s="381">
        <f t="shared" si="24"/>
        <v>0.79877241379310349</v>
      </c>
    </row>
    <row r="43" spans="1:16">
      <c r="A43" s="209"/>
      <c r="B43" s="376" t="s">
        <v>1354</v>
      </c>
      <c r="C43" s="404" t="s">
        <v>1355</v>
      </c>
      <c r="D43" s="378">
        <v>0</v>
      </c>
      <c r="E43" s="516">
        <f t="shared" si="17"/>
        <v>0</v>
      </c>
      <c r="F43" s="379">
        <v>79000000</v>
      </c>
      <c r="G43" s="516">
        <f t="shared" si="18"/>
        <v>1.2992989377655546E-2</v>
      </c>
      <c r="H43" s="379">
        <v>25000000</v>
      </c>
      <c r="I43" s="516">
        <f t="shared" si="19"/>
        <v>6.8297479342198019E-3</v>
      </c>
      <c r="J43" s="379">
        <f t="shared" si="22"/>
        <v>-54000000</v>
      </c>
      <c r="K43" s="378">
        <v>24080400</v>
      </c>
      <c r="L43" s="516">
        <f t="shared" si="20"/>
        <v>7.0607434969277355E-3</v>
      </c>
      <c r="M43" s="378">
        <f t="shared" si="23"/>
        <v>919600</v>
      </c>
      <c r="N43" s="381">
        <f t="shared" si="24"/>
        <v>0.96321599999999996</v>
      </c>
    </row>
    <row r="44" spans="1:16">
      <c r="A44" s="209"/>
      <c r="B44" s="376" t="s">
        <v>1356</v>
      </c>
      <c r="C44" s="404" t="s">
        <v>1357</v>
      </c>
      <c r="D44" s="378">
        <v>0</v>
      </c>
      <c r="E44" s="516">
        <f t="shared" si="17"/>
        <v>0</v>
      </c>
      <c r="F44" s="379">
        <v>300000</v>
      </c>
      <c r="G44" s="516">
        <f t="shared" si="18"/>
        <v>4.9340465991097006E-5</v>
      </c>
      <c r="H44" s="379">
        <v>300000</v>
      </c>
      <c r="I44" s="516">
        <f t="shared" si="19"/>
        <v>8.1956975210637626E-5</v>
      </c>
      <c r="J44" s="379"/>
      <c r="K44" s="378"/>
      <c r="L44" s="516">
        <f t="shared" si="20"/>
        <v>0</v>
      </c>
      <c r="M44" s="378">
        <f t="shared" si="23"/>
        <v>300000</v>
      </c>
      <c r="N44" s="381">
        <f t="shared" si="24"/>
        <v>0</v>
      </c>
    </row>
    <row r="45" spans="1:16" ht="25.5">
      <c r="A45" s="209"/>
      <c r="B45" s="376" t="s">
        <v>1358</v>
      </c>
      <c r="C45" s="404" t="s">
        <v>1359</v>
      </c>
      <c r="D45" s="378">
        <v>0</v>
      </c>
      <c r="E45" s="516">
        <f t="shared" si="17"/>
        <v>0</v>
      </c>
      <c r="F45" s="379">
        <v>10000000</v>
      </c>
      <c r="G45" s="516">
        <f t="shared" si="18"/>
        <v>1.6446821997032335E-3</v>
      </c>
      <c r="H45" s="379"/>
      <c r="I45" s="516">
        <f t="shared" si="19"/>
        <v>0</v>
      </c>
      <c r="J45" s="379">
        <f t="shared" si="22"/>
        <v>-10000000</v>
      </c>
      <c r="K45" s="378"/>
      <c r="L45" s="516">
        <f t="shared" si="20"/>
        <v>0</v>
      </c>
      <c r="M45" s="378">
        <f t="shared" si="23"/>
        <v>0</v>
      </c>
      <c r="N45" s="381"/>
    </row>
    <row r="46" spans="1:16" ht="25.5">
      <c r="A46" s="209"/>
      <c r="B46" s="376" t="s">
        <v>1360</v>
      </c>
      <c r="C46" s="404" t="s">
        <v>1361</v>
      </c>
      <c r="D46" s="378">
        <v>0</v>
      </c>
      <c r="E46" s="516">
        <f t="shared" si="17"/>
        <v>0</v>
      </c>
      <c r="F46" s="379">
        <v>5000000</v>
      </c>
      <c r="G46" s="516">
        <f t="shared" si="18"/>
        <v>8.2234109985161675E-4</v>
      </c>
      <c r="H46" s="379"/>
      <c r="I46" s="516">
        <f t="shared" si="19"/>
        <v>0</v>
      </c>
      <c r="J46" s="379">
        <f t="shared" si="22"/>
        <v>-5000000</v>
      </c>
      <c r="K46" s="378"/>
      <c r="L46" s="516">
        <f t="shared" si="20"/>
        <v>0</v>
      </c>
      <c r="M46" s="378">
        <f t="shared" si="23"/>
        <v>0</v>
      </c>
      <c r="N46" s="381"/>
    </row>
    <row r="47" spans="1:16" ht="25.5">
      <c r="A47" s="209"/>
      <c r="B47" s="376" t="s">
        <v>1362</v>
      </c>
      <c r="C47" s="404" t="s">
        <v>1363</v>
      </c>
      <c r="D47" s="378">
        <v>0</v>
      </c>
      <c r="E47" s="516">
        <f t="shared" si="17"/>
        <v>0</v>
      </c>
      <c r="F47" s="379">
        <v>8000000</v>
      </c>
      <c r="G47" s="516">
        <f t="shared" si="18"/>
        <v>1.3157457597625869E-3</v>
      </c>
      <c r="H47" s="379">
        <v>20822912</v>
      </c>
      <c r="I47" s="516">
        <f t="shared" si="19"/>
        <v>5.6886096086576285E-3</v>
      </c>
      <c r="J47" s="379">
        <f t="shared" si="22"/>
        <v>12822912</v>
      </c>
      <c r="K47" s="378">
        <v>20821765</v>
      </c>
      <c r="L47" s="516">
        <f t="shared" si="20"/>
        <v>6.1052616160158276E-3</v>
      </c>
      <c r="M47" s="378">
        <f t="shared" si="23"/>
        <v>1147</v>
      </c>
      <c r="N47" s="381">
        <f t="shared" si="24"/>
        <v>0.99994491644588424</v>
      </c>
    </row>
    <row r="48" spans="1:16" ht="25.5">
      <c r="A48" s="209"/>
      <c r="B48" s="376" t="s">
        <v>1364</v>
      </c>
      <c r="C48" s="404" t="s">
        <v>1365</v>
      </c>
      <c r="D48" s="378">
        <v>0</v>
      </c>
      <c r="E48" s="516">
        <f t="shared" si="17"/>
        <v>0</v>
      </c>
      <c r="F48" s="379">
        <v>2000000</v>
      </c>
      <c r="G48" s="516">
        <f t="shared" si="18"/>
        <v>3.2893643994064673E-4</v>
      </c>
      <c r="H48" s="379"/>
      <c r="I48" s="516">
        <f t="shared" si="19"/>
        <v>0</v>
      </c>
      <c r="J48" s="379">
        <f t="shared" si="22"/>
        <v>-2000000</v>
      </c>
      <c r="K48" s="378"/>
      <c r="L48" s="516">
        <f t="shared" si="20"/>
        <v>0</v>
      </c>
      <c r="M48" s="378">
        <f t="shared" si="23"/>
        <v>0</v>
      </c>
      <c r="N48" s="381"/>
    </row>
    <row r="49" spans="1:14" ht="25.5">
      <c r="A49" s="209"/>
      <c r="B49" s="376" t="s">
        <v>1366</v>
      </c>
      <c r="C49" s="404" t="s">
        <v>1367</v>
      </c>
      <c r="D49" s="378">
        <v>0</v>
      </c>
      <c r="E49" s="516">
        <f t="shared" si="17"/>
        <v>0</v>
      </c>
      <c r="F49" s="379">
        <v>2000000</v>
      </c>
      <c r="G49" s="516">
        <f t="shared" si="18"/>
        <v>3.2893643994064673E-4</v>
      </c>
      <c r="H49" s="379"/>
      <c r="I49" s="516">
        <f t="shared" si="19"/>
        <v>0</v>
      </c>
      <c r="J49" s="379">
        <f t="shared" si="22"/>
        <v>-2000000</v>
      </c>
      <c r="K49" s="378"/>
      <c r="L49" s="516">
        <f t="shared" si="20"/>
        <v>0</v>
      </c>
      <c r="M49" s="378">
        <f t="shared" si="23"/>
        <v>0</v>
      </c>
      <c r="N49" s="381"/>
    </row>
    <row r="50" spans="1:14">
      <c r="A50" s="209"/>
      <c r="B50" s="376" t="s">
        <v>1368</v>
      </c>
      <c r="C50" s="404" t="s">
        <v>1369</v>
      </c>
      <c r="D50" s="378">
        <v>5079829</v>
      </c>
      <c r="E50" s="516">
        <f t="shared" si="17"/>
        <v>1.9758406411178081E-3</v>
      </c>
      <c r="F50" s="379">
        <v>25000000</v>
      </c>
      <c r="G50" s="516">
        <f t="shared" si="18"/>
        <v>4.1117054992580839E-3</v>
      </c>
      <c r="H50" s="379">
        <v>22849879</v>
      </c>
      <c r="I50" s="516">
        <f t="shared" si="19"/>
        <v>6.2423565558968972E-3</v>
      </c>
      <c r="J50" s="379">
        <f t="shared" si="22"/>
        <v>-2150121</v>
      </c>
      <c r="K50" s="378">
        <v>21367654</v>
      </c>
      <c r="L50" s="516">
        <f t="shared" si="20"/>
        <v>6.2653246634234447E-3</v>
      </c>
      <c r="M50" s="378">
        <f t="shared" si="23"/>
        <v>1482225</v>
      </c>
      <c r="N50" s="381">
        <f t="shared" si="24"/>
        <v>0.93513204161825103</v>
      </c>
    </row>
    <row r="51" spans="1:14">
      <c r="A51" s="209"/>
      <c r="B51" s="376" t="s">
        <v>1370</v>
      </c>
      <c r="C51" s="404" t="s">
        <v>1371</v>
      </c>
      <c r="D51" s="378">
        <v>0</v>
      </c>
      <c r="E51" s="516">
        <f t="shared" si="17"/>
        <v>0</v>
      </c>
      <c r="F51" s="379">
        <v>1000000</v>
      </c>
      <c r="G51" s="516">
        <f t="shared" si="18"/>
        <v>1.6446821997032337E-4</v>
      </c>
      <c r="H51" s="379"/>
      <c r="I51" s="516">
        <f t="shared" si="19"/>
        <v>0</v>
      </c>
      <c r="J51" s="379">
        <f t="shared" si="22"/>
        <v>-1000000</v>
      </c>
      <c r="K51" s="378"/>
      <c r="L51" s="516">
        <f t="shared" si="20"/>
        <v>0</v>
      </c>
      <c r="M51" s="378">
        <f t="shared" si="23"/>
        <v>0</v>
      </c>
      <c r="N51" s="381"/>
    </row>
    <row r="52" spans="1:14">
      <c r="A52" s="209"/>
      <c r="B52" s="376" t="s">
        <v>1372</v>
      </c>
      <c r="C52" s="404" t="s">
        <v>1373</v>
      </c>
      <c r="D52" s="378">
        <v>0</v>
      </c>
      <c r="E52" s="516">
        <f t="shared" si="17"/>
        <v>0</v>
      </c>
      <c r="F52" s="379">
        <v>1000000</v>
      </c>
      <c r="G52" s="516">
        <f t="shared" si="18"/>
        <v>1.6446821997032337E-4</v>
      </c>
      <c r="H52" s="379"/>
      <c r="I52" s="516">
        <f t="shared" si="19"/>
        <v>0</v>
      </c>
      <c r="J52" s="379">
        <f t="shared" si="22"/>
        <v>-1000000</v>
      </c>
      <c r="K52" s="378"/>
      <c r="L52" s="516">
        <f t="shared" si="20"/>
        <v>0</v>
      </c>
      <c r="M52" s="378">
        <f t="shared" si="23"/>
        <v>0</v>
      </c>
      <c r="N52" s="381"/>
    </row>
    <row r="53" spans="1:14">
      <c r="A53" s="209"/>
      <c r="B53" s="376" t="s">
        <v>1374</v>
      </c>
      <c r="C53" s="404" t="s">
        <v>1375</v>
      </c>
      <c r="D53" s="378">
        <v>0</v>
      </c>
      <c r="E53" s="516">
        <f t="shared" si="17"/>
        <v>0</v>
      </c>
      <c r="F53" s="379">
        <v>40000000</v>
      </c>
      <c r="G53" s="516">
        <f t="shared" si="18"/>
        <v>6.578728798812934E-3</v>
      </c>
      <c r="H53" s="379">
        <v>40000000</v>
      </c>
      <c r="I53" s="516">
        <f t="shared" si="19"/>
        <v>1.0927596694751683E-2</v>
      </c>
      <c r="J53" s="379"/>
      <c r="K53" s="378">
        <v>40000000</v>
      </c>
      <c r="L53" s="516">
        <f t="shared" si="20"/>
        <v>1.1728614968069859E-2</v>
      </c>
      <c r="M53" s="378">
        <f t="shared" si="23"/>
        <v>0</v>
      </c>
      <c r="N53" s="381">
        <f t="shared" si="24"/>
        <v>1</v>
      </c>
    </row>
    <row r="54" spans="1:14">
      <c r="A54" s="209"/>
      <c r="B54" s="376" t="s">
        <v>1376</v>
      </c>
      <c r="C54" s="404" t="s">
        <v>1377</v>
      </c>
      <c r="D54" s="378">
        <v>0</v>
      </c>
      <c r="E54" s="516">
        <f t="shared" si="17"/>
        <v>0</v>
      </c>
      <c r="F54" s="379">
        <v>3000000</v>
      </c>
      <c r="G54" s="516">
        <f t="shared" si="18"/>
        <v>4.9340465991097007E-4</v>
      </c>
      <c r="H54" s="379"/>
      <c r="I54" s="516">
        <f t="shared" si="19"/>
        <v>0</v>
      </c>
      <c r="J54" s="379">
        <f t="shared" si="22"/>
        <v>-3000000</v>
      </c>
      <c r="K54" s="378"/>
      <c r="L54" s="516">
        <f t="shared" si="20"/>
        <v>0</v>
      </c>
      <c r="M54" s="378">
        <f t="shared" si="23"/>
        <v>0</v>
      </c>
      <c r="N54" s="381"/>
    </row>
    <row r="55" spans="1:14">
      <c r="A55" s="209"/>
      <c r="B55" s="376" t="s">
        <v>1378</v>
      </c>
      <c r="C55" s="404" t="s">
        <v>1379</v>
      </c>
      <c r="D55" s="378">
        <v>32320989.600000001</v>
      </c>
      <c r="E55" s="516">
        <f t="shared" si="17"/>
        <v>1.2571510736449203E-2</v>
      </c>
      <c r="F55" s="379"/>
      <c r="G55" s="516">
        <f t="shared" si="18"/>
        <v>0</v>
      </c>
      <c r="H55" s="379"/>
      <c r="I55" s="516">
        <f t="shared" si="19"/>
        <v>0</v>
      </c>
      <c r="J55" s="379"/>
      <c r="K55" s="378"/>
      <c r="L55" s="516">
        <f t="shared" si="20"/>
        <v>0</v>
      </c>
      <c r="M55" s="378">
        <f t="shared" si="23"/>
        <v>0</v>
      </c>
      <c r="N55" s="381"/>
    </row>
    <row r="56" spans="1:14">
      <c r="A56" s="209"/>
      <c r="B56" s="376" t="s">
        <v>1380</v>
      </c>
      <c r="C56" s="404" t="s">
        <v>1381</v>
      </c>
      <c r="D56" s="378">
        <v>47422743</v>
      </c>
      <c r="E56" s="516">
        <f t="shared" si="17"/>
        <v>1.8445460060306174E-2</v>
      </c>
      <c r="F56" s="379">
        <v>84000000</v>
      </c>
      <c r="G56" s="516">
        <f t="shared" si="18"/>
        <v>1.3815330477507161E-2</v>
      </c>
      <c r="H56" s="379"/>
      <c r="I56" s="516">
        <f t="shared" si="19"/>
        <v>0</v>
      </c>
      <c r="J56" s="379">
        <f t="shared" si="22"/>
        <v>-84000000</v>
      </c>
      <c r="K56" s="378"/>
      <c r="L56" s="516">
        <f t="shared" si="20"/>
        <v>0</v>
      </c>
      <c r="M56" s="378">
        <f t="shared" si="23"/>
        <v>0</v>
      </c>
      <c r="N56" s="381"/>
    </row>
    <row r="57" spans="1:14">
      <c r="A57" s="209"/>
      <c r="B57" s="376" t="s">
        <v>1382</v>
      </c>
      <c r="C57" s="404" t="s">
        <v>1383</v>
      </c>
      <c r="D57" s="378">
        <v>18360000</v>
      </c>
      <c r="E57" s="516">
        <f t="shared" si="17"/>
        <v>7.1412707339012713E-3</v>
      </c>
      <c r="F57" s="379">
        <v>10000000</v>
      </c>
      <c r="G57" s="516">
        <f t="shared" si="18"/>
        <v>1.6446821997032335E-3</v>
      </c>
      <c r="H57" s="379"/>
      <c r="I57" s="516">
        <f t="shared" si="19"/>
        <v>0</v>
      </c>
      <c r="J57" s="379">
        <f t="shared" si="22"/>
        <v>-10000000</v>
      </c>
      <c r="K57" s="378"/>
      <c r="L57" s="516">
        <f t="shared" si="20"/>
        <v>0</v>
      </c>
      <c r="M57" s="378">
        <f t="shared" si="23"/>
        <v>0</v>
      </c>
      <c r="N57" s="381"/>
    </row>
    <row r="58" spans="1:14">
      <c r="A58" s="209"/>
      <c r="B58" s="376" t="s">
        <v>1384</v>
      </c>
      <c r="C58" s="404" t="s">
        <v>1385</v>
      </c>
      <c r="D58" s="378">
        <v>504000</v>
      </c>
      <c r="E58" s="516">
        <f t="shared" si="17"/>
        <v>1.9603488289140743E-4</v>
      </c>
      <c r="F58" s="379">
        <v>7000000</v>
      </c>
      <c r="G58" s="516">
        <f t="shared" si="18"/>
        <v>1.1512775397922634E-3</v>
      </c>
      <c r="H58" s="379"/>
      <c r="I58" s="516">
        <f t="shared" si="19"/>
        <v>0</v>
      </c>
      <c r="J58" s="379">
        <f t="shared" si="22"/>
        <v>-7000000</v>
      </c>
      <c r="K58" s="378"/>
      <c r="L58" s="516">
        <f t="shared" si="20"/>
        <v>0</v>
      </c>
      <c r="M58" s="378">
        <f t="shared" si="23"/>
        <v>0</v>
      </c>
      <c r="N58" s="381"/>
    </row>
    <row r="59" spans="1:14">
      <c r="A59" s="209"/>
      <c r="B59" s="376" t="s">
        <v>1386</v>
      </c>
      <c r="C59" s="404" t="s">
        <v>1387</v>
      </c>
      <c r="D59" s="378">
        <v>0</v>
      </c>
      <c r="E59" s="516">
        <f t="shared" si="17"/>
        <v>0</v>
      </c>
      <c r="F59" s="379"/>
      <c r="G59" s="516">
        <f t="shared" si="18"/>
        <v>0</v>
      </c>
      <c r="H59" s="379"/>
      <c r="I59" s="516">
        <f t="shared" si="19"/>
        <v>0</v>
      </c>
      <c r="J59" s="379"/>
      <c r="K59" s="378"/>
      <c r="L59" s="516">
        <f t="shared" si="20"/>
        <v>0</v>
      </c>
      <c r="M59" s="378">
        <f t="shared" si="23"/>
        <v>0</v>
      </c>
      <c r="N59" s="381"/>
    </row>
    <row r="60" spans="1:14">
      <c r="A60" s="209"/>
      <c r="B60" s="376" t="s">
        <v>1388</v>
      </c>
      <c r="C60" s="404" t="s">
        <v>1389</v>
      </c>
      <c r="D60" s="378">
        <v>0</v>
      </c>
      <c r="E60" s="516">
        <f t="shared" si="17"/>
        <v>0</v>
      </c>
      <c r="F60" s="379">
        <v>42000000</v>
      </c>
      <c r="G60" s="516">
        <f t="shared" si="18"/>
        <v>6.9076652387535806E-3</v>
      </c>
      <c r="H60" s="379"/>
      <c r="I60" s="516">
        <f t="shared" si="19"/>
        <v>0</v>
      </c>
      <c r="J60" s="379">
        <f t="shared" si="22"/>
        <v>-42000000</v>
      </c>
      <c r="K60" s="378"/>
      <c r="L60" s="516">
        <f t="shared" si="20"/>
        <v>0</v>
      </c>
      <c r="M60" s="378">
        <f t="shared" si="23"/>
        <v>0</v>
      </c>
      <c r="N60" s="381"/>
    </row>
    <row r="61" spans="1:14">
      <c r="A61" s="209"/>
      <c r="B61" s="376" t="s">
        <v>1390</v>
      </c>
      <c r="C61" s="404" t="s">
        <v>1391</v>
      </c>
      <c r="D61" s="378">
        <v>5553436</v>
      </c>
      <c r="E61" s="516">
        <f t="shared" si="17"/>
        <v>2.160053920446282E-3</v>
      </c>
      <c r="F61" s="379">
        <v>5000000</v>
      </c>
      <c r="G61" s="516">
        <f t="shared" si="18"/>
        <v>8.2234109985161675E-4</v>
      </c>
      <c r="H61" s="379"/>
      <c r="I61" s="516">
        <f t="shared" si="19"/>
        <v>0</v>
      </c>
      <c r="J61" s="379">
        <f t="shared" si="22"/>
        <v>-5000000</v>
      </c>
      <c r="K61" s="378"/>
      <c r="L61" s="516">
        <f t="shared" si="20"/>
        <v>0</v>
      </c>
      <c r="M61" s="378">
        <f t="shared" si="23"/>
        <v>0</v>
      </c>
      <c r="N61" s="381"/>
    </row>
    <row r="62" spans="1:14">
      <c r="A62" s="209"/>
      <c r="B62" s="376" t="s">
        <v>1392</v>
      </c>
      <c r="C62" s="404" t="s">
        <v>1393</v>
      </c>
      <c r="D62" s="378">
        <v>12364107</v>
      </c>
      <c r="E62" s="516">
        <f t="shared" si="17"/>
        <v>4.8091195789718866E-3</v>
      </c>
      <c r="F62" s="379"/>
      <c r="G62" s="516">
        <f t="shared" si="18"/>
        <v>0</v>
      </c>
      <c r="H62" s="379"/>
      <c r="I62" s="516">
        <f t="shared" si="19"/>
        <v>0</v>
      </c>
      <c r="J62" s="379"/>
      <c r="K62" s="378"/>
      <c r="L62" s="516">
        <f t="shared" si="20"/>
        <v>0</v>
      </c>
      <c r="M62" s="378">
        <f t="shared" si="23"/>
        <v>0</v>
      </c>
      <c r="N62" s="381"/>
    </row>
    <row r="63" spans="1:14">
      <c r="A63" s="209"/>
      <c r="B63" s="376" t="s">
        <v>1394</v>
      </c>
      <c r="C63" s="404" t="s">
        <v>1395</v>
      </c>
      <c r="D63" s="378">
        <v>0</v>
      </c>
      <c r="E63" s="516">
        <f t="shared" si="17"/>
        <v>0</v>
      </c>
      <c r="F63" s="379"/>
      <c r="G63" s="516">
        <f t="shared" si="18"/>
        <v>0</v>
      </c>
      <c r="H63" s="379"/>
      <c r="I63" s="516">
        <f t="shared" si="19"/>
        <v>0</v>
      </c>
      <c r="J63" s="379"/>
      <c r="K63" s="378"/>
      <c r="L63" s="516">
        <f t="shared" si="20"/>
        <v>0</v>
      </c>
      <c r="M63" s="378">
        <f t="shared" si="23"/>
        <v>0</v>
      </c>
      <c r="N63" s="381"/>
    </row>
    <row r="64" spans="1:14">
      <c r="A64" s="209"/>
      <c r="B64" s="376" t="s">
        <v>1396</v>
      </c>
      <c r="C64" s="404" t="s">
        <v>1397</v>
      </c>
      <c r="D64" s="378">
        <v>0</v>
      </c>
      <c r="E64" s="516">
        <f t="shared" si="17"/>
        <v>0</v>
      </c>
      <c r="F64" s="379">
        <v>2000000</v>
      </c>
      <c r="G64" s="516">
        <f t="shared" si="18"/>
        <v>3.2893643994064673E-4</v>
      </c>
      <c r="H64" s="379"/>
      <c r="I64" s="516">
        <f t="shared" si="19"/>
        <v>0</v>
      </c>
      <c r="J64" s="379">
        <f t="shared" si="22"/>
        <v>-2000000</v>
      </c>
      <c r="K64" s="378"/>
      <c r="L64" s="516">
        <f t="shared" si="20"/>
        <v>0</v>
      </c>
      <c r="M64" s="378">
        <f t="shared" si="23"/>
        <v>0</v>
      </c>
      <c r="N64" s="381"/>
    </row>
    <row r="65" spans="1:14">
      <c r="A65" s="209"/>
      <c r="B65" s="376" t="s">
        <v>1398</v>
      </c>
      <c r="C65" s="404" t="s">
        <v>1399</v>
      </c>
      <c r="D65" s="378">
        <v>0</v>
      </c>
      <c r="E65" s="516">
        <f t="shared" si="17"/>
        <v>0</v>
      </c>
      <c r="F65" s="379">
        <v>2000000</v>
      </c>
      <c r="G65" s="516">
        <f t="shared" si="18"/>
        <v>3.2893643994064673E-4</v>
      </c>
      <c r="H65" s="379">
        <v>991734</v>
      </c>
      <c r="I65" s="516">
        <f t="shared" si="19"/>
        <v>2.7093172951182164E-4</v>
      </c>
      <c r="J65" s="379">
        <f t="shared" si="22"/>
        <v>-1008266</v>
      </c>
      <c r="K65" s="378">
        <v>991734</v>
      </c>
      <c r="L65" s="516">
        <f t="shared" si="20"/>
        <v>2.9079165591859482E-4</v>
      </c>
      <c r="M65" s="378">
        <f t="shared" si="23"/>
        <v>0</v>
      </c>
      <c r="N65" s="381">
        <f t="shared" si="24"/>
        <v>1</v>
      </c>
    </row>
    <row r="66" spans="1:14">
      <c r="A66" s="209"/>
      <c r="B66" s="376" t="s">
        <v>1400</v>
      </c>
      <c r="C66" s="404" t="s">
        <v>1401</v>
      </c>
      <c r="D66" s="378">
        <v>20000000</v>
      </c>
      <c r="E66" s="516">
        <f t="shared" si="17"/>
        <v>7.7791620195002955E-3</v>
      </c>
      <c r="F66" s="379"/>
      <c r="G66" s="516">
        <f t="shared" si="18"/>
        <v>0</v>
      </c>
      <c r="H66" s="379"/>
      <c r="I66" s="516">
        <f t="shared" si="19"/>
        <v>0</v>
      </c>
      <c r="J66" s="379"/>
      <c r="K66" s="378"/>
      <c r="L66" s="516">
        <f t="shared" si="20"/>
        <v>0</v>
      </c>
      <c r="M66" s="378">
        <f t="shared" si="23"/>
        <v>0</v>
      </c>
      <c r="N66" s="381"/>
    </row>
    <row r="67" spans="1:14">
      <c r="A67" s="209"/>
      <c r="B67" s="376" t="s">
        <v>1402</v>
      </c>
      <c r="C67" s="404" t="s">
        <v>1403</v>
      </c>
      <c r="D67" s="378">
        <v>46000000</v>
      </c>
      <c r="E67" s="516">
        <f t="shared" si="17"/>
        <v>1.7892072644850678E-2</v>
      </c>
      <c r="F67" s="379">
        <v>40000000</v>
      </c>
      <c r="G67" s="516">
        <f t="shared" si="18"/>
        <v>6.578728798812934E-3</v>
      </c>
      <c r="H67" s="379">
        <v>40000000</v>
      </c>
      <c r="I67" s="516">
        <f t="shared" si="19"/>
        <v>1.0927596694751683E-2</v>
      </c>
      <c r="J67" s="379"/>
      <c r="K67" s="378">
        <v>39589221.039999999</v>
      </c>
      <c r="L67" s="516">
        <f t="shared" si="20"/>
        <v>1.1608168261599255E-2</v>
      </c>
      <c r="M67" s="378">
        <f t="shared" si="23"/>
        <v>410778.96000000089</v>
      </c>
      <c r="N67" s="381">
        <f t="shared" si="24"/>
        <v>0.989730526</v>
      </c>
    </row>
    <row r="68" spans="1:14" ht="25.5">
      <c r="A68" s="209"/>
      <c r="B68" s="376" t="s">
        <v>1404</v>
      </c>
      <c r="C68" s="404" t="s">
        <v>1405</v>
      </c>
      <c r="D68" s="378">
        <v>498897312</v>
      </c>
      <c r="E68" s="516">
        <f t="shared" si="17"/>
        <v>0.19405015105705944</v>
      </c>
      <c r="F68" s="379">
        <v>151700000</v>
      </c>
      <c r="G68" s="516">
        <f t="shared" si="18"/>
        <v>2.4949828969498052E-2</v>
      </c>
      <c r="H68" s="379">
        <v>315364293</v>
      </c>
      <c r="I68" s="516">
        <f t="shared" si="19"/>
        <v>8.6154345145737526E-2</v>
      </c>
      <c r="J68" s="379">
        <f t="shared" si="22"/>
        <v>163664293</v>
      </c>
      <c r="K68" s="378">
        <v>315364293</v>
      </c>
      <c r="L68" s="516">
        <f t="shared" si="20"/>
        <v>9.2469659181864214E-2</v>
      </c>
      <c r="M68" s="378">
        <f t="shared" si="23"/>
        <v>0</v>
      </c>
      <c r="N68" s="381">
        <f t="shared" si="24"/>
        <v>1</v>
      </c>
    </row>
    <row r="69" spans="1:14">
      <c r="A69" s="209"/>
      <c r="B69" s="376" t="s">
        <v>1406</v>
      </c>
      <c r="C69" s="404" t="s">
        <v>1407</v>
      </c>
      <c r="D69" s="378">
        <v>0</v>
      </c>
      <c r="E69" s="516">
        <f t="shared" si="17"/>
        <v>0</v>
      </c>
      <c r="F69" s="379">
        <v>10000000</v>
      </c>
      <c r="G69" s="516">
        <f t="shared" si="18"/>
        <v>1.6446821997032335E-3</v>
      </c>
      <c r="H69" s="379"/>
      <c r="I69" s="516">
        <f t="shared" si="19"/>
        <v>0</v>
      </c>
      <c r="J69" s="379">
        <f t="shared" si="22"/>
        <v>-10000000</v>
      </c>
      <c r="K69" s="378"/>
      <c r="L69" s="516">
        <f t="shared" si="20"/>
        <v>0</v>
      </c>
      <c r="M69" s="378">
        <f t="shared" si="23"/>
        <v>0</v>
      </c>
      <c r="N69" s="381"/>
    </row>
    <row r="70" spans="1:14">
      <c r="A70" s="209"/>
      <c r="B70" s="376"/>
      <c r="C70" s="407" t="s">
        <v>199</v>
      </c>
      <c r="D70" s="384">
        <v>693782416.60000002</v>
      </c>
      <c r="E70" s="517">
        <f t="shared" si="17"/>
        <v>0.26985229125059257</v>
      </c>
      <c r="F70" s="385">
        <v>550000000</v>
      </c>
      <c r="G70" s="517">
        <f t="shared" si="18"/>
        <v>9.0457520983677847E-2</v>
      </c>
      <c r="H70" s="385">
        <f>SUM(H41:H69)</f>
        <v>525000000</v>
      </c>
      <c r="I70" s="517">
        <f t="shared" si="19"/>
        <v>0.14342470661861584</v>
      </c>
      <c r="J70" s="385">
        <f>H70-F70</f>
        <v>-25000000</v>
      </c>
      <c r="K70" s="384">
        <f>SUM(K40:K69)</f>
        <v>510215049.03999996</v>
      </c>
      <c r="L70" s="517">
        <f t="shared" si="20"/>
        <v>0.14960289652762601</v>
      </c>
      <c r="M70" s="384">
        <f>H70-K70</f>
        <v>14784950.960000038</v>
      </c>
      <c r="N70" s="389">
        <f>K70/H70</f>
        <v>0.97183818864761895</v>
      </c>
    </row>
    <row r="71" spans="1:14">
      <c r="A71" s="209"/>
      <c r="B71" s="376" t="s">
        <v>197</v>
      </c>
      <c r="C71" s="404" t="s">
        <v>196</v>
      </c>
      <c r="D71" s="378"/>
      <c r="E71" s="516">
        <f t="shared" si="17"/>
        <v>0</v>
      </c>
      <c r="F71" s="379"/>
      <c r="G71" s="516">
        <f t="shared" si="18"/>
        <v>0</v>
      </c>
      <c r="H71" s="379"/>
      <c r="I71" s="516">
        <f t="shared" si="19"/>
        <v>0</v>
      </c>
      <c r="J71" s="379"/>
      <c r="K71" s="378"/>
      <c r="L71" s="516">
        <f t="shared" si="20"/>
        <v>0</v>
      </c>
      <c r="M71" s="379"/>
      <c r="N71" s="405"/>
    </row>
    <row r="72" spans="1:14">
      <c r="A72" s="209"/>
      <c r="B72" s="376" t="s">
        <v>1408</v>
      </c>
      <c r="C72" s="404" t="s">
        <v>1409</v>
      </c>
      <c r="D72" s="378">
        <v>0</v>
      </c>
      <c r="E72" s="516">
        <f t="shared" si="17"/>
        <v>0</v>
      </c>
      <c r="F72" s="379">
        <v>295479452</v>
      </c>
      <c r="G72" s="516">
        <f t="shared" si="18"/>
        <v>4.8596979508246603E-2</v>
      </c>
      <c r="H72" s="379">
        <v>117964213</v>
      </c>
      <c r="I72" s="516">
        <f t="shared" si="19"/>
        <v>3.2226633601944589E-2</v>
      </c>
      <c r="J72" s="379">
        <f t="shared" ref="J72:J90" si="25">H72-F72</f>
        <v>-177515239</v>
      </c>
      <c r="K72" s="378">
        <v>33342447.23</v>
      </c>
      <c r="L72" s="516">
        <f t="shared" si="20"/>
        <v>9.776518141346436E-3</v>
      </c>
      <c r="M72" s="378">
        <f t="shared" ref="M72:M89" si="26">H72-K72</f>
        <v>84621765.769999996</v>
      </c>
      <c r="N72" s="381">
        <f t="shared" ref="N72:N90" si="27">K72/H72</f>
        <v>0.28264883376113398</v>
      </c>
    </row>
    <row r="73" spans="1:14">
      <c r="A73" s="209"/>
      <c r="B73" s="376" t="s">
        <v>1410</v>
      </c>
      <c r="C73" s="404" t="s">
        <v>1411</v>
      </c>
      <c r="D73" s="378">
        <v>0</v>
      </c>
      <c r="E73" s="516">
        <f t="shared" si="17"/>
        <v>0</v>
      </c>
      <c r="F73" s="379">
        <v>148339459</v>
      </c>
      <c r="G73" s="516">
        <f t="shared" si="18"/>
        <v>2.4397126773090763E-2</v>
      </c>
      <c r="H73" s="379"/>
      <c r="I73" s="516">
        <f t="shared" si="19"/>
        <v>0</v>
      </c>
      <c r="J73" s="379">
        <f t="shared" si="25"/>
        <v>-148339459</v>
      </c>
      <c r="K73" s="378"/>
      <c r="L73" s="516">
        <f t="shared" si="20"/>
        <v>0</v>
      </c>
      <c r="M73" s="378">
        <f t="shared" si="26"/>
        <v>0</v>
      </c>
      <c r="N73" s="381"/>
    </row>
    <row r="74" spans="1:14">
      <c r="A74" s="209"/>
      <c r="B74" s="376" t="s">
        <v>1412</v>
      </c>
      <c r="C74" s="404" t="s">
        <v>1413</v>
      </c>
      <c r="D74" s="378">
        <v>0</v>
      </c>
      <c r="E74" s="516">
        <f t="shared" si="17"/>
        <v>0</v>
      </c>
      <c r="F74" s="379">
        <v>51641925</v>
      </c>
      <c r="G74" s="516">
        <f t="shared" si="18"/>
        <v>8.4934554805909408E-3</v>
      </c>
      <c r="H74" s="379">
        <v>61641925</v>
      </c>
      <c r="I74" s="516">
        <f t="shared" si="19"/>
        <v>1.6839952397203279E-2</v>
      </c>
      <c r="J74" s="379">
        <f t="shared" si="25"/>
        <v>10000000</v>
      </c>
      <c r="K74" s="378">
        <v>63478627.659999996</v>
      </c>
      <c r="L74" s="516">
        <f t="shared" si="20"/>
        <v>1.8612909563140233E-2</v>
      </c>
      <c r="M74" s="378">
        <f t="shared" si="26"/>
        <v>-1836702.6599999964</v>
      </c>
      <c r="N74" s="381">
        <f t="shared" si="27"/>
        <v>1.0297963222271205</v>
      </c>
    </row>
    <row r="75" spans="1:14">
      <c r="A75" s="209"/>
      <c r="B75" s="376" t="s">
        <v>1414</v>
      </c>
      <c r="C75" s="404" t="s">
        <v>1415</v>
      </c>
      <c r="D75" s="378">
        <v>0</v>
      </c>
      <c r="E75" s="516">
        <f t="shared" si="17"/>
        <v>0</v>
      </c>
      <c r="F75" s="379">
        <v>247819268</v>
      </c>
      <c r="G75" s="516">
        <f t="shared" si="18"/>
        <v>4.0758393882308515E-2</v>
      </c>
      <c r="H75" s="379"/>
      <c r="I75" s="516">
        <f t="shared" si="19"/>
        <v>0</v>
      </c>
      <c r="J75" s="379">
        <f t="shared" si="25"/>
        <v>-247819268</v>
      </c>
      <c r="K75" s="378"/>
      <c r="L75" s="516">
        <f t="shared" si="20"/>
        <v>0</v>
      </c>
      <c r="M75" s="378">
        <f t="shared" si="26"/>
        <v>0</v>
      </c>
      <c r="N75" s="381"/>
    </row>
    <row r="76" spans="1:14" ht="25.5">
      <c r="A76" s="209"/>
      <c r="B76" s="376" t="s">
        <v>1416</v>
      </c>
      <c r="C76" s="404" t="s">
        <v>1417</v>
      </c>
      <c r="D76" s="378">
        <v>0</v>
      </c>
      <c r="E76" s="516">
        <f t="shared" si="17"/>
        <v>0</v>
      </c>
      <c r="F76" s="379">
        <v>295479451</v>
      </c>
      <c r="G76" s="516">
        <f t="shared" si="18"/>
        <v>4.8596979343778379E-2</v>
      </c>
      <c r="H76" s="379"/>
      <c r="I76" s="516">
        <f t="shared" si="19"/>
        <v>0</v>
      </c>
      <c r="J76" s="379">
        <f t="shared" si="25"/>
        <v>-295479451</v>
      </c>
      <c r="K76" s="378"/>
      <c r="L76" s="516">
        <f t="shared" si="20"/>
        <v>0</v>
      </c>
      <c r="M76" s="378">
        <f t="shared" si="26"/>
        <v>0</v>
      </c>
      <c r="N76" s="381"/>
    </row>
    <row r="77" spans="1:14">
      <c r="A77" s="209"/>
      <c r="B77" s="376" t="s">
        <v>1418</v>
      </c>
      <c r="C77" s="404" t="s">
        <v>1419</v>
      </c>
      <c r="D77" s="378">
        <v>0</v>
      </c>
      <c r="E77" s="516">
        <f t="shared" si="17"/>
        <v>0</v>
      </c>
      <c r="F77" s="379">
        <v>10000000</v>
      </c>
      <c r="G77" s="516">
        <f t="shared" si="18"/>
        <v>1.6446821997032335E-3</v>
      </c>
      <c r="H77" s="379"/>
      <c r="I77" s="516">
        <f t="shared" si="19"/>
        <v>0</v>
      </c>
      <c r="J77" s="379">
        <f t="shared" si="25"/>
        <v>-10000000</v>
      </c>
      <c r="K77" s="378"/>
      <c r="L77" s="516">
        <f t="shared" si="20"/>
        <v>0</v>
      </c>
      <c r="M77" s="378">
        <f t="shared" si="26"/>
        <v>0</v>
      </c>
      <c r="N77" s="381"/>
    </row>
    <row r="78" spans="1:14">
      <c r="A78" s="209"/>
      <c r="B78" s="376" t="s">
        <v>1420</v>
      </c>
      <c r="C78" s="404" t="s">
        <v>1421</v>
      </c>
      <c r="D78" s="378">
        <v>0</v>
      </c>
      <c r="E78" s="516">
        <f t="shared" si="17"/>
        <v>0</v>
      </c>
      <c r="F78" s="379">
        <v>10000000</v>
      </c>
      <c r="G78" s="516">
        <f t="shared" si="18"/>
        <v>1.6446821997032335E-3</v>
      </c>
      <c r="H78" s="379"/>
      <c r="I78" s="516">
        <f t="shared" si="19"/>
        <v>0</v>
      </c>
      <c r="J78" s="379">
        <f t="shared" si="25"/>
        <v>-10000000</v>
      </c>
      <c r="K78" s="378"/>
      <c r="L78" s="516">
        <f t="shared" si="20"/>
        <v>0</v>
      </c>
      <c r="M78" s="378">
        <f t="shared" si="26"/>
        <v>0</v>
      </c>
      <c r="N78" s="381"/>
    </row>
    <row r="79" spans="1:14">
      <c r="A79" s="209"/>
      <c r="B79" s="376" t="s">
        <v>1422</v>
      </c>
      <c r="C79" s="404" t="s">
        <v>1423</v>
      </c>
      <c r="D79" s="378">
        <v>0</v>
      </c>
      <c r="E79" s="516">
        <f t="shared" si="17"/>
        <v>0</v>
      </c>
      <c r="F79" s="379">
        <v>710398091</v>
      </c>
      <c r="G79" s="516">
        <f t="shared" si="18"/>
        <v>0.11683790949708579</v>
      </c>
      <c r="H79" s="379"/>
      <c r="I79" s="516">
        <f t="shared" si="19"/>
        <v>0</v>
      </c>
      <c r="J79" s="379">
        <f t="shared" si="25"/>
        <v>-710398091</v>
      </c>
      <c r="K79" s="378"/>
      <c r="L79" s="516">
        <f t="shared" si="20"/>
        <v>0</v>
      </c>
      <c r="M79" s="378">
        <f t="shared" si="26"/>
        <v>0</v>
      </c>
      <c r="N79" s="381"/>
    </row>
    <row r="80" spans="1:14">
      <c r="A80" s="209"/>
      <c r="B80" s="376" t="s">
        <v>1424</v>
      </c>
      <c r="C80" s="404" t="s">
        <v>1425</v>
      </c>
      <c r="D80" s="378">
        <v>0</v>
      </c>
      <c r="E80" s="516">
        <f t="shared" si="17"/>
        <v>0</v>
      </c>
      <c r="F80" s="379"/>
      <c r="G80" s="516">
        <f t="shared" si="18"/>
        <v>0</v>
      </c>
      <c r="H80" s="379"/>
      <c r="I80" s="516">
        <f t="shared" si="19"/>
        <v>0</v>
      </c>
      <c r="J80" s="379">
        <f t="shared" si="25"/>
        <v>0</v>
      </c>
      <c r="K80" s="378"/>
      <c r="L80" s="516">
        <f t="shared" si="20"/>
        <v>0</v>
      </c>
      <c r="M80" s="378">
        <f t="shared" si="26"/>
        <v>0</v>
      </c>
      <c r="N80" s="381"/>
    </row>
    <row r="81" spans="1:14">
      <c r="A81" s="209"/>
      <c r="B81" s="376" t="s">
        <v>1426</v>
      </c>
      <c r="C81" s="404" t="s">
        <v>1427</v>
      </c>
      <c r="D81" s="378">
        <v>0</v>
      </c>
      <c r="E81" s="516">
        <f t="shared" si="17"/>
        <v>0</v>
      </c>
      <c r="F81" s="379">
        <v>554750000</v>
      </c>
      <c r="G81" s="516">
        <f t="shared" si="18"/>
        <v>9.1238745028536877E-2</v>
      </c>
      <c r="H81" s="379">
        <v>554750000</v>
      </c>
      <c r="I81" s="516">
        <f t="shared" si="19"/>
        <v>0.15155210666033742</v>
      </c>
      <c r="J81" s="379">
        <f t="shared" si="25"/>
        <v>0</v>
      </c>
      <c r="K81" s="378">
        <v>223703603</v>
      </c>
      <c r="L81" s="516">
        <f t="shared" si="20"/>
        <v>6.5593335663923932E-2</v>
      </c>
      <c r="M81" s="378">
        <f t="shared" si="26"/>
        <v>331046397</v>
      </c>
      <c r="N81" s="381">
        <f t="shared" si="27"/>
        <v>0.40325119963947725</v>
      </c>
    </row>
    <row r="82" spans="1:14">
      <c r="A82" s="209"/>
      <c r="B82" s="376" t="s">
        <v>1428</v>
      </c>
      <c r="C82" s="404" t="s">
        <v>1429</v>
      </c>
      <c r="D82" s="378">
        <v>0</v>
      </c>
      <c r="E82" s="516">
        <f t="shared" si="17"/>
        <v>0</v>
      </c>
      <c r="F82" s="379">
        <v>254775000</v>
      </c>
      <c r="G82" s="516">
        <f t="shared" si="18"/>
        <v>4.1902390742939132E-2</v>
      </c>
      <c r="H82" s="379"/>
      <c r="I82" s="516">
        <f t="shared" si="19"/>
        <v>0</v>
      </c>
      <c r="J82" s="379">
        <f t="shared" si="25"/>
        <v>-254775000</v>
      </c>
      <c r="K82" s="378"/>
      <c r="L82" s="516">
        <f t="shared" si="20"/>
        <v>0</v>
      </c>
      <c r="M82" s="378">
        <f t="shared" si="26"/>
        <v>0</v>
      </c>
      <c r="N82" s="381" t="e">
        <f t="shared" si="27"/>
        <v>#DIV/0!</v>
      </c>
    </row>
    <row r="83" spans="1:14">
      <c r="A83" s="209"/>
      <c r="B83" s="376" t="s">
        <v>1430</v>
      </c>
      <c r="C83" s="404" t="s">
        <v>1431</v>
      </c>
      <c r="D83" s="378">
        <v>0</v>
      </c>
      <c r="E83" s="516">
        <f t="shared" si="17"/>
        <v>0</v>
      </c>
      <c r="F83" s="379">
        <v>120836251</v>
      </c>
      <c r="G83" s="516">
        <f t="shared" si="18"/>
        <v>1.9873723109857206E-2</v>
      </c>
      <c r="H83" s="379">
        <v>120836251</v>
      </c>
      <c r="I83" s="516">
        <f t="shared" si="19"/>
        <v>3.3011245425844618E-2</v>
      </c>
      <c r="J83" s="379">
        <f t="shared" si="25"/>
        <v>0</v>
      </c>
      <c r="K83" s="378">
        <v>106838269</v>
      </c>
      <c r="L83" s="516">
        <f t="shared" si="20"/>
        <v>3.1326623023901851E-2</v>
      </c>
      <c r="M83" s="378">
        <f t="shared" si="26"/>
        <v>13997982</v>
      </c>
      <c r="N83" s="381">
        <f t="shared" si="27"/>
        <v>0.88415742888282756</v>
      </c>
    </row>
    <row r="84" spans="1:14">
      <c r="A84" s="209"/>
      <c r="B84" s="376" t="s">
        <v>1432</v>
      </c>
      <c r="C84" s="404" t="s">
        <v>1433</v>
      </c>
      <c r="D84" s="378">
        <v>3600</v>
      </c>
      <c r="E84" s="516">
        <f t="shared" si="17"/>
        <v>1.4002491635100531E-6</v>
      </c>
      <c r="F84" s="379"/>
      <c r="G84" s="516">
        <f t="shared" si="18"/>
        <v>0</v>
      </c>
      <c r="H84" s="379"/>
      <c r="I84" s="516">
        <f t="shared" si="19"/>
        <v>0</v>
      </c>
      <c r="J84" s="379">
        <f t="shared" si="25"/>
        <v>0</v>
      </c>
      <c r="K84" s="378"/>
      <c r="L84" s="516">
        <f t="shared" si="20"/>
        <v>0</v>
      </c>
      <c r="M84" s="378">
        <f t="shared" si="26"/>
        <v>0</v>
      </c>
      <c r="N84" s="381"/>
    </row>
    <row r="85" spans="1:14">
      <c r="A85" s="209"/>
      <c r="B85" s="376" t="s">
        <v>1434</v>
      </c>
      <c r="C85" s="404" t="s">
        <v>1435</v>
      </c>
      <c r="D85" s="378">
        <v>0</v>
      </c>
      <c r="E85" s="516">
        <f t="shared" si="17"/>
        <v>0</v>
      </c>
      <c r="F85" s="379">
        <v>10000000</v>
      </c>
      <c r="G85" s="516">
        <f t="shared" si="18"/>
        <v>1.6446821997032335E-3</v>
      </c>
      <c r="H85" s="379">
        <v>10000000</v>
      </c>
      <c r="I85" s="516">
        <f t="shared" si="19"/>
        <v>2.7318991736879207E-3</v>
      </c>
      <c r="J85" s="379">
        <f t="shared" si="25"/>
        <v>0</v>
      </c>
      <c r="K85" s="378">
        <v>4958671</v>
      </c>
      <c r="L85" s="516">
        <f t="shared" si="20"/>
        <v>1.4539585728083483E-3</v>
      </c>
      <c r="M85" s="378">
        <f t="shared" si="26"/>
        <v>5041329</v>
      </c>
      <c r="N85" s="381">
        <f t="shared" si="27"/>
        <v>0.49586710000000001</v>
      </c>
    </row>
    <row r="86" spans="1:14">
      <c r="A86" s="209"/>
      <c r="B86" s="376" t="s">
        <v>1436</v>
      </c>
      <c r="C86" s="404" t="s">
        <v>1437</v>
      </c>
      <c r="D86" s="378">
        <v>0</v>
      </c>
      <c r="E86" s="516">
        <f t="shared" si="17"/>
        <v>0</v>
      </c>
      <c r="F86" s="379">
        <v>10000000</v>
      </c>
      <c r="G86" s="516">
        <f t="shared" si="18"/>
        <v>1.6446821997032335E-3</v>
      </c>
      <c r="H86" s="379"/>
      <c r="I86" s="516">
        <f t="shared" si="19"/>
        <v>0</v>
      </c>
      <c r="J86" s="379">
        <f t="shared" si="25"/>
        <v>-10000000</v>
      </c>
      <c r="K86" s="378"/>
      <c r="L86" s="516">
        <f t="shared" si="20"/>
        <v>0</v>
      </c>
      <c r="M86" s="378">
        <f t="shared" si="26"/>
        <v>0</v>
      </c>
      <c r="N86" s="381"/>
    </row>
    <row r="87" spans="1:14" ht="25.5">
      <c r="A87" s="209"/>
      <c r="B87" s="376" t="s">
        <v>1438</v>
      </c>
      <c r="C87" s="404" t="s">
        <v>1439</v>
      </c>
      <c r="D87" s="378">
        <v>0</v>
      </c>
      <c r="E87" s="516">
        <f t="shared" si="17"/>
        <v>0</v>
      </c>
      <c r="F87" s="379"/>
      <c r="G87" s="516">
        <f t="shared" si="18"/>
        <v>0</v>
      </c>
      <c r="H87" s="379"/>
      <c r="I87" s="516">
        <f t="shared" si="19"/>
        <v>0</v>
      </c>
      <c r="J87" s="379">
        <f t="shared" si="25"/>
        <v>0</v>
      </c>
      <c r="K87" s="378"/>
      <c r="L87" s="516">
        <f t="shared" si="20"/>
        <v>0</v>
      </c>
      <c r="M87" s="378">
        <f t="shared" si="26"/>
        <v>0</v>
      </c>
      <c r="N87" s="381"/>
    </row>
    <row r="88" spans="1:14" ht="24.95" customHeight="1">
      <c r="A88" s="209"/>
      <c r="B88" s="376" t="s">
        <v>1402</v>
      </c>
      <c r="C88" s="404" t="s">
        <v>1403</v>
      </c>
      <c r="D88" s="378">
        <v>95882120</v>
      </c>
      <c r="E88" s="516">
        <f t="shared" si="17"/>
        <v>3.7294127312658479E-2</v>
      </c>
      <c r="F88" s="379"/>
      <c r="G88" s="516">
        <f t="shared" si="18"/>
        <v>0</v>
      </c>
      <c r="H88" s="379"/>
      <c r="I88" s="516">
        <f t="shared" si="19"/>
        <v>0</v>
      </c>
      <c r="J88" s="379">
        <f t="shared" si="25"/>
        <v>0</v>
      </c>
      <c r="K88" s="378"/>
      <c r="L88" s="516">
        <f t="shared" si="20"/>
        <v>0</v>
      </c>
      <c r="M88" s="378">
        <f t="shared" si="26"/>
        <v>0</v>
      </c>
      <c r="N88" s="381"/>
    </row>
    <row r="89" spans="1:14">
      <c r="A89" s="209"/>
      <c r="B89" s="376" t="s">
        <v>1440</v>
      </c>
      <c r="C89" s="404" t="s">
        <v>1441</v>
      </c>
      <c r="D89" s="378">
        <v>0</v>
      </c>
      <c r="E89" s="516">
        <f t="shared" si="17"/>
        <v>0</v>
      </c>
      <c r="F89" s="379">
        <v>1252960103</v>
      </c>
      <c r="G89" s="516">
        <f t="shared" si="18"/>
        <v>0.20607211783424301</v>
      </c>
      <c r="H89" s="379">
        <v>484288520</v>
      </c>
      <c r="I89" s="516">
        <f t="shared" si="19"/>
        <v>0.1323027407614546</v>
      </c>
      <c r="J89" s="379">
        <f t="shared" si="25"/>
        <v>-768671583</v>
      </c>
      <c r="K89" s="378">
        <v>484288520</v>
      </c>
      <c r="L89" s="516">
        <f t="shared" si="20"/>
        <v>0.14200083961340998</v>
      </c>
      <c r="M89" s="378">
        <f t="shared" si="26"/>
        <v>0</v>
      </c>
      <c r="N89" s="381">
        <f t="shared" si="27"/>
        <v>1</v>
      </c>
    </row>
    <row r="90" spans="1:14">
      <c r="A90" s="209"/>
      <c r="B90" s="376" t="s">
        <v>1442</v>
      </c>
      <c r="C90" s="404" t="s">
        <v>1441</v>
      </c>
      <c r="D90" s="378">
        <v>1272760620</v>
      </c>
      <c r="E90" s="516">
        <f t="shared" si="17"/>
        <v>0.49505055375098239</v>
      </c>
      <c r="F90" s="379">
        <v>1020223000</v>
      </c>
      <c r="G90" s="516">
        <f t="shared" si="18"/>
        <v>0.1677942607827832</v>
      </c>
      <c r="H90" s="379">
        <v>1270223091</v>
      </c>
      <c r="I90" s="516">
        <f t="shared" si="19"/>
        <v>0.34701214127022167</v>
      </c>
      <c r="J90" s="379">
        <f t="shared" si="25"/>
        <v>250000091</v>
      </c>
      <c r="K90" s="378">
        <v>1468027481</v>
      </c>
      <c r="L90" s="516">
        <f t="shared" si="20"/>
        <v>0.43044822717986225</v>
      </c>
      <c r="M90" s="378">
        <f>H90-K90</f>
        <v>-197804390</v>
      </c>
      <c r="N90" s="381">
        <f t="shared" si="27"/>
        <v>1.1557241333443844</v>
      </c>
    </row>
    <row r="91" spans="1:14">
      <c r="A91" s="209"/>
      <c r="B91" s="376"/>
      <c r="C91" s="407" t="s">
        <v>198</v>
      </c>
      <c r="D91" s="384">
        <v>1368646340</v>
      </c>
      <c r="E91" s="517">
        <f t="shared" si="17"/>
        <v>0.53234608131280436</v>
      </c>
      <c r="F91" s="385">
        <f>SUM(F71:F90)</f>
        <v>4992702000</v>
      </c>
      <c r="G91" s="517">
        <f t="shared" si="18"/>
        <v>0.8211408107822733</v>
      </c>
      <c r="H91" s="385">
        <f>SUM(H72:H90)</f>
        <v>2619704000</v>
      </c>
      <c r="I91" s="517">
        <f t="shared" si="19"/>
        <v>0.7156767192906941</v>
      </c>
      <c r="J91" s="385">
        <f>H91-F91</f>
        <v>-2372998000</v>
      </c>
      <c r="K91" s="385">
        <f>SUM(K71:K90)</f>
        <v>2384637618.8899999</v>
      </c>
      <c r="L91" s="517">
        <f t="shared" si="20"/>
        <v>0.69921241175839299</v>
      </c>
      <c r="M91" s="385">
        <f>H91-K91</f>
        <v>235066381.11000013</v>
      </c>
      <c r="N91" s="389">
        <f>K91/H91</f>
        <v>0.91026986976009494</v>
      </c>
    </row>
    <row r="92" spans="1:14">
      <c r="A92" s="209"/>
      <c r="B92" s="376" t="s">
        <v>197</v>
      </c>
      <c r="C92" s="404" t="s">
        <v>196</v>
      </c>
      <c r="D92" s="378"/>
      <c r="E92" s="516">
        <f t="shared" si="17"/>
        <v>0</v>
      </c>
      <c r="F92" s="379"/>
      <c r="G92" s="516">
        <f t="shared" si="18"/>
        <v>0</v>
      </c>
      <c r="H92" s="379"/>
      <c r="I92" s="516">
        <f t="shared" si="19"/>
        <v>0</v>
      </c>
      <c r="J92" s="379"/>
      <c r="K92" s="378"/>
      <c r="L92" s="516">
        <f t="shared" si="20"/>
        <v>0</v>
      </c>
      <c r="M92" s="379"/>
      <c r="N92" s="405"/>
    </row>
    <row r="93" spans="1:14">
      <c r="A93" s="209"/>
      <c r="B93" s="376" t="s">
        <v>197</v>
      </c>
      <c r="C93" s="404" t="s">
        <v>196</v>
      </c>
      <c r="D93" s="378"/>
      <c r="E93" s="516">
        <f t="shared" si="17"/>
        <v>0</v>
      </c>
      <c r="F93" s="379"/>
      <c r="G93" s="516">
        <f t="shared" si="18"/>
        <v>0</v>
      </c>
      <c r="H93" s="379"/>
      <c r="I93" s="516">
        <f t="shared" si="19"/>
        <v>0</v>
      </c>
      <c r="J93" s="379"/>
      <c r="K93" s="378"/>
      <c r="L93" s="516">
        <f t="shared" si="20"/>
        <v>0</v>
      </c>
      <c r="M93" s="379"/>
      <c r="N93" s="405"/>
    </row>
    <row r="94" spans="1:14" ht="15.75" thickBot="1">
      <c r="A94" s="209"/>
      <c r="B94" s="376"/>
      <c r="C94" s="408" t="s">
        <v>195</v>
      </c>
      <c r="D94" s="409">
        <v>2570971005.5999999</v>
      </c>
      <c r="E94" s="519">
        <f t="shared" si="17"/>
        <v>1</v>
      </c>
      <c r="F94" s="410">
        <f>F91+F70+F35</f>
        <v>6080202000</v>
      </c>
      <c r="G94" s="520">
        <f t="shared" si="18"/>
        <v>1</v>
      </c>
      <c r="H94" s="410">
        <f t="shared" ref="H94:M94" si="28">H91+H70+H35</f>
        <v>3660457200</v>
      </c>
      <c r="I94" s="520">
        <f t="shared" si="19"/>
        <v>1</v>
      </c>
      <c r="J94" s="410">
        <f t="shared" si="28"/>
        <v>-2419744800</v>
      </c>
      <c r="K94" s="410">
        <f t="shared" si="28"/>
        <v>3410462369.9299998</v>
      </c>
      <c r="L94" s="520">
        <f t="shared" si="20"/>
        <v>1</v>
      </c>
      <c r="M94" s="410">
        <f t="shared" si="28"/>
        <v>249994830.07000017</v>
      </c>
      <c r="N94" s="411">
        <f>K94/H94</f>
        <v>0.93170393303055143</v>
      </c>
    </row>
    <row r="95" spans="1:14" ht="15.75" thickTop="1">
      <c r="A95" s="209"/>
      <c r="B95" s="674"/>
      <c r="C95" s="674"/>
      <c r="D95" s="674"/>
      <c r="E95" s="674"/>
      <c r="F95" s="674"/>
      <c r="G95" s="674"/>
      <c r="H95" s="674"/>
      <c r="I95" s="674"/>
      <c r="J95" s="674"/>
      <c r="K95" s="674"/>
      <c r="L95" s="674"/>
      <c r="M95" s="674"/>
      <c r="N95" s="674"/>
    </row>
    <row r="96" spans="1:14" ht="15.75">
      <c r="C96" s="675" t="s">
        <v>61</v>
      </c>
      <c r="D96" s="412" t="s">
        <v>62</v>
      </c>
      <c r="E96" s="671" t="s">
        <v>1092</v>
      </c>
      <c r="F96" s="671"/>
      <c r="G96" s="675" t="s">
        <v>63</v>
      </c>
      <c r="H96" s="412" t="s">
        <v>62</v>
      </c>
      <c r="I96" s="671" t="s">
        <v>288</v>
      </c>
      <c r="J96" s="671"/>
    </row>
    <row r="97" spans="3:14" ht="15.75">
      <c r="C97" s="675"/>
      <c r="D97" s="412" t="s">
        <v>64</v>
      </c>
      <c r="E97" s="671"/>
      <c r="F97" s="671"/>
      <c r="G97" s="675"/>
      <c r="H97" s="412" t="s">
        <v>64</v>
      </c>
      <c r="I97" s="671"/>
      <c r="J97" s="671"/>
    </row>
    <row r="98" spans="3:14" ht="15.75">
      <c r="C98" s="675"/>
      <c r="D98" s="412" t="s">
        <v>65</v>
      </c>
      <c r="E98" s="671"/>
      <c r="F98" s="671"/>
      <c r="G98" s="675"/>
      <c r="H98" s="412" t="s">
        <v>65</v>
      </c>
      <c r="I98" s="671"/>
      <c r="J98" s="671"/>
    </row>
    <row r="99" spans="3:14">
      <c r="N99" s="356" t="s">
        <v>1443</v>
      </c>
    </row>
  </sheetData>
  <mergeCells count="29">
    <mergeCell ref="B1:N1"/>
    <mergeCell ref="B2:N2"/>
    <mergeCell ref="B3:N3"/>
    <mergeCell ref="A4:A5"/>
    <mergeCell ref="B5:B6"/>
    <mergeCell ref="C5:E6"/>
    <mergeCell ref="F5:G6"/>
    <mergeCell ref="H5:N6"/>
    <mergeCell ref="C7:E7"/>
    <mergeCell ref="F7:G7"/>
    <mergeCell ref="H7:N7"/>
    <mergeCell ref="B8:C11"/>
    <mergeCell ref="D8:N8"/>
    <mergeCell ref="F9:G9"/>
    <mergeCell ref="H9:I9"/>
    <mergeCell ref="K9:L9"/>
    <mergeCell ref="M9:M10"/>
    <mergeCell ref="N9:N10"/>
    <mergeCell ref="I98:J98"/>
    <mergeCell ref="B12:C12"/>
    <mergeCell ref="B33:C33"/>
    <mergeCell ref="B95:N95"/>
    <mergeCell ref="C96:C98"/>
    <mergeCell ref="E96:F96"/>
    <mergeCell ref="G96:G98"/>
    <mergeCell ref="I96:J96"/>
    <mergeCell ref="E97:F97"/>
    <mergeCell ref="I97:J97"/>
    <mergeCell ref="E98:F98"/>
  </mergeCells>
  <pageMargins left="0" right="0" top="0" bottom="0" header="0" footer="0"/>
  <pageSetup scale="60" fitToHeight="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  <pageSetUpPr fitToPage="1"/>
  </sheetPr>
  <dimension ref="A1:P62"/>
  <sheetViews>
    <sheetView topLeftCell="A46" zoomScale="130" zoomScaleNormal="130" workbookViewId="0">
      <selection activeCell="L37" sqref="L37"/>
    </sheetView>
  </sheetViews>
  <sheetFormatPr defaultRowHeight="15"/>
  <cols>
    <col min="1" max="1" width="3.28515625" style="211" customWidth="1"/>
    <col min="2" max="2" width="15" style="211" customWidth="1"/>
    <col min="3" max="3" width="51.7109375" style="211" customWidth="1"/>
    <col min="4" max="4" width="16.28515625" style="211" customWidth="1"/>
    <col min="5" max="5" width="11.140625" style="211" customWidth="1"/>
    <col min="6" max="6" width="16.28515625" style="211" customWidth="1"/>
    <col min="7" max="7" width="11.140625" style="211" customWidth="1"/>
    <col min="8" max="8" width="16.28515625" style="211" customWidth="1"/>
    <col min="9" max="9" width="11.140625" style="211" customWidth="1"/>
    <col min="10" max="10" width="15.85546875" style="211" customWidth="1"/>
    <col min="11" max="11" width="16.28515625" style="211" customWidth="1"/>
    <col min="12" max="12" width="11.140625" style="211" customWidth="1"/>
    <col min="13" max="13" width="15" style="211" customWidth="1"/>
    <col min="14" max="14" width="11.7109375" style="211" customWidth="1"/>
    <col min="15" max="15" width="9.140625" style="211"/>
    <col min="16" max="16" width="11.140625" style="211" bestFit="1" customWidth="1"/>
    <col min="17" max="16384" width="9.140625" style="211"/>
  </cols>
  <sheetData>
    <row r="1" spans="1:14">
      <c r="A1" s="209"/>
      <c r="B1" s="210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>
      <c r="A2" s="209"/>
      <c r="B2" s="636" t="s">
        <v>237</v>
      </c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</row>
    <row r="3" spans="1:14">
      <c r="A3" s="209"/>
      <c r="B3" s="637" t="s">
        <v>287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</row>
    <row r="4" spans="1:14">
      <c r="A4" s="209"/>
      <c r="B4" s="638" t="s">
        <v>1</v>
      </c>
      <c r="C4" s="638"/>
      <c r="D4" s="638"/>
      <c r="E4" s="638"/>
      <c r="F4" s="638"/>
      <c r="G4" s="638"/>
      <c r="H4" s="638"/>
      <c r="I4" s="638"/>
      <c r="J4" s="638"/>
      <c r="K4" s="638"/>
      <c r="L4" s="638"/>
      <c r="M4" s="638"/>
      <c r="N4" s="638"/>
    </row>
    <row r="5" spans="1:14" ht="15.75" thickBot="1">
      <c r="A5" s="63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</row>
    <row r="6" spans="1:14" ht="16.5" thickTop="1" thickBot="1">
      <c r="A6" s="639"/>
      <c r="B6" s="640" t="s">
        <v>2</v>
      </c>
      <c r="C6" s="641" t="s">
        <v>3</v>
      </c>
      <c r="D6" s="641"/>
      <c r="E6" s="641"/>
      <c r="F6" s="642" t="s">
        <v>4</v>
      </c>
      <c r="G6" s="642"/>
      <c r="H6" s="643" t="s">
        <v>5</v>
      </c>
      <c r="I6" s="643"/>
      <c r="J6" s="643"/>
      <c r="K6" s="643"/>
      <c r="L6" s="643"/>
      <c r="M6" s="643"/>
      <c r="N6" s="643"/>
    </row>
    <row r="7" spans="1:14" ht="15.75" thickTop="1">
      <c r="A7" s="209"/>
      <c r="B7" s="640"/>
      <c r="C7" s="641"/>
      <c r="D7" s="641"/>
      <c r="E7" s="641"/>
      <c r="F7" s="642"/>
      <c r="G7" s="642"/>
      <c r="H7" s="643"/>
      <c r="I7" s="643"/>
      <c r="J7" s="643"/>
      <c r="K7" s="643"/>
      <c r="L7" s="643"/>
      <c r="M7" s="643"/>
      <c r="N7" s="643"/>
    </row>
    <row r="8" spans="1:14">
      <c r="A8" s="209"/>
      <c r="B8" s="212" t="s">
        <v>6</v>
      </c>
      <c r="C8" s="628" t="s">
        <v>255</v>
      </c>
      <c r="D8" s="628"/>
      <c r="E8" s="628"/>
      <c r="F8" s="629" t="s">
        <v>8</v>
      </c>
      <c r="G8" s="629"/>
      <c r="H8" s="630" t="s">
        <v>256</v>
      </c>
      <c r="I8" s="630"/>
      <c r="J8" s="630"/>
      <c r="K8" s="630"/>
      <c r="L8" s="630"/>
      <c r="M8" s="630"/>
      <c r="N8" s="630"/>
    </row>
    <row r="9" spans="1:14" ht="15.75" thickBot="1">
      <c r="A9" s="209"/>
      <c r="B9" s="631" t="s">
        <v>236</v>
      </c>
      <c r="C9" s="631"/>
      <c r="D9" s="632" t="s">
        <v>235</v>
      </c>
      <c r="E9" s="632"/>
      <c r="F9" s="632"/>
      <c r="G9" s="632"/>
      <c r="H9" s="632"/>
      <c r="I9" s="632"/>
      <c r="J9" s="632"/>
      <c r="K9" s="632"/>
      <c r="L9" s="632"/>
      <c r="M9" s="632"/>
      <c r="N9" s="632"/>
    </row>
    <row r="10" spans="1:14" ht="16.5" thickTop="1" thickBot="1">
      <c r="A10" s="209"/>
      <c r="B10" s="631"/>
      <c r="C10" s="631"/>
      <c r="D10" s="213" t="s">
        <v>13</v>
      </c>
      <c r="E10" s="214">
        <v>2024</v>
      </c>
      <c r="F10" s="633" t="s">
        <v>190</v>
      </c>
      <c r="G10" s="633"/>
      <c r="H10" s="633" t="s">
        <v>190</v>
      </c>
      <c r="I10" s="633"/>
      <c r="J10" s="215" t="s">
        <v>190</v>
      </c>
      <c r="K10" s="633" t="s">
        <v>190</v>
      </c>
      <c r="L10" s="633"/>
      <c r="M10" s="634" t="s">
        <v>234</v>
      </c>
      <c r="N10" s="635" t="s">
        <v>233</v>
      </c>
    </row>
    <row r="11" spans="1:14" ht="37.5" thickTop="1" thickBot="1">
      <c r="A11" s="209"/>
      <c r="B11" s="631"/>
      <c r="C11" s="631"/>
      <c r="D11" s="216" t="s">
        <v>232</v>
      </c>
      <c r="E11" s="217" t="s">
        <v>227</v>
      </c>
      <c r="F11" s="218" t="s">
        <v>231</v>
      </c>
      <c r="G11" s="219" t="s">
        <v>227</v>
      </c>
      <c r="H11" s="218" t="s">
        <v>230</v>
      </c>
      <c r="I11" s="219" t="s">
        <v>227</v>
      </c>
      <c r="J11" s="220" t="s">
        <v>229</v>
      </c>
      <c r="K11" s="218" t="s">
        <v>228</v>
      </c>
      <c r="L11" s="219" t="s">
        <v>227</v>
      </c>
      <c r="M11" s="634"/>
      <c r="N11" s="635"/>
    </row>
    <row r="12" spans="1:14" ht="16.5" thickTop="1" thickBot="1">
      <c r="A12" s="209"/>
      <c r="B12" s="631"/>
      <c r="C12" s="631"/>
      <c r="D12" s="221" t="s">
        <v>31</v>
      </c>
      <c r="E12" s="221" t="s">
        <v>32</v>
      </c>
      <c r="F12" s="221" t="s">
        <v>33</v>
      </c>
      <c r="G12" s="221" t="s">
        <v>34</v>
      </c>
      <c r="H12" s="221" t="s">
        <v>35</v>
      </c>
      <c r="I12" s="221" t="s">
        <v>36</v>
      </c>
      <c r="J12" s="221" t="s">
        <v>226</v>
      </c>
      <c r="K12" s="221" t="s">
        <v>38</v>
      </c>
      <c r="L12" s="221" t="s">
        <v>39</v>
      </c>
      <c r="M12" s="221" t="s">
        <v>225</v>
      </c>
      <c r="N12" s="222" t="s">
        <v>224</v>
      </c>
    </row>
    <row r="13" spans="1:14" ht="15.75" thickTop="1">
      <c r="A13" s="209"/>
      <c r="B13" s="617" t="s">
        <v>223</v>
      </c>
      <c r="C13" s="617"/>
      <c r="D13" s="223"/>
      <c r="E13" s="224"/>
      <c r="F13" s="223"/>
      <c r="G13" s="224"/>
      <c r="H13" s="223"/>
      <c r="I13" s="224"/>
      <c r="J13" s="225"/>
      <c r="K13" s="223"/>
      <c r="L13" s="224"/>
      <c r="M13" s="223"/>
      <c r="N13" s="226"/>
    </row>
    <row r="14" spans="1:14">
      <c r="A14" s="209"/>
      <c r="B14" s="227" t="s">
        <v>93</v>
      </c>
      <c r="C14" s="228" t="s">
        <v>206</v>
      </c>
      <c r="D14" s="223"/>
      <c r="E14" s="224"/>
      <c r="F14" s="223"/>
      <c r="G14" s="224"/>
      <c r="H14" s="223"/>
      <c r="I14" s="224"/>
      <c r="J14" s="229"/>
      <c r="K14" s="223"/>
      <c r="L14" s="224"/>
      <c r="M14" s="223"/>
      <c r="N14" s="226"/>
    </row>
    <row r="15" spans="1:14">
      <c r="A15" s="209"/>
      <c r="B15" s="230" t="s">
        <v>85</v>
      </c>
      <c r="C15" s="231" t="s">
        <v>222</v>
      </c>
      <c r="D15" s="232">
        <v>270641438</v>
      </c>
      <c r="E15" s="344">
        <f>D15/$D$30</f>
        <v>0.6203764413727797</v>
      </c>
      <c r="F15" s="233">
        <v>285018000</v>
      </c>
      <c r="G15" s="344">
        <f>F15/$F$30</f>
        <v>0.62816237743342451</v>
      </c>
      <c r="H15" s="233">
        <v>283165000</v>
      </c>
      <c r="I15" s="344">
        <f>H15/$H$30</f>
        <v>0.7012532240709165</v>
      </c>
      <c r="J15" s="233">
        <f>H15-F15</f>
        <v>-1853000</v>
      </c>
      <c r="K15" s="232">
        <v>282666654</v>
      </c>
      <c r="L15" s="344">
        <f>K15/$K$30</f>
        <v>0.70889340920476052</v>
      </c>
      <c r="M15" s="233">
        <f>H15-K15</f>
        <v>498346</v>
      </c>
      <c r="N15" s="234">
        <f>K15/H15*100</f>
        <v>99.824008616884157</v>
      </c>
    </row>
    <row r="16" spans="1:14">
      <c r="A16" s="209"/>
      <c r="B16" s="230" t="s">
        <v>84</v>
      </c>
      <c r="C16" s="231" t="s">
        <v>221</v>
      </c>
      <c r="D16" s="232">
        <v>44926945</v>
      </c>
      <c r="E16" s="344">
        <f t="shared" ref="E16:E33" si="0">D16/$D$30</f>
        <v>0.10298355812331518</v>
      </c>
      <c r="F16" s="233">
        <v>47800000</v>
      </c>
      <c r="G16" s="344">
        <f t="shared" ref="G16:G30" si="1">F16/$F$30</f>
        <v>0.10534829955061677</v>
      </c>
      <c r="H16" s="233">
        <v>46976000</v>
      </c>
      <c r="I16" s="344">
        <f t="shared" ref="I16:I30" si="2">H16/$H$30</f>
        <v>0.11633525136918538</v>
      </c>
      <c r="J16" s="233">
        <f t="shared" ref="J16:J21" si="3">H16-F16</f>
        <v>-824000</v>
      </c>
      <c r="K16" s="232">
        <v>46974312</v>
      </c>
      <c r="L16" s="344">
        <f t="shared" ref="L16:L30" si="4">K16/$K$30</f>
        <v>0.11780583138302578</v>
      </c>
      <c r="M16" s="233">
        <f t="shared" ref="M16:M56" si="5">H16-K16</f>
        <v>1688</v>
      </c>
      <c r="N16" s="234">
        <f t="shared" ref="N16:N57" si="6">K16/H16*100</f>
        <v>99.996406675749313</v>
      </c>
    </row>
    <row r="17" spans="1:16">
      <c r="A17" s="209"/>
      <c r="B17" s="230" t="s">
        <v>83</v>
      </c>
      <c r="C17" s="231" t="s">
        <v>220</v>
      </c>
      <c r="D17" s="232">
        <v>74301160.140000001</v>
      </c>
      <c r="E17" s="344">
        <f t="shared" si="0"/>
        <v>0.17031645138362822</v>
      </c>
      <c r="F17" s="233">
        <v>42915000</v>
      </c>
      <c r="G17" s="344">
        <f t="shared" si="1"/>
        <v>9.4582055966835124E-2</v>
      </c>
      <c r="H17" s="233">
        <v>54615000</v>
      </c>
      <c r="I17" s="344">
        <f t="shared" si="2"/>
        <v>0.13525310272326421</v>
      </c>
      <c r="J17" s="233">
        <f t="shared" si="3"/>
        <v>11700000</v>
      </c>
      <c r="K17" s="232">
        <v>50060055</v>
      </c>
      <c r="L17" s="344">
        <f t="shared" si="4"/>
        <v>0.12554449756188013</v>
      </c>
      <c r="M17" s="233">
        <f t="shared" si="5"/>
        <v>4554945</v>
      </c>
      <c r="N17" s="413">
        <f t="shared" si="6"/>
        <v>91.65990112606427</v>
      </c>
    </row>
    <row r="18" spans="1:16">
      <c r="A18" s="209"/>
      <c r="B18" s="230" t="s">
        <v>82</v>
      </c>
      <c r="C18" s="231" t="s">
        <v>219</v>
      </c>
      <c r="D18" s="232">
        <v>0</v>
      </c>
      <c r="E18" s="344">
        <f t="shared" si="0"/>
        <v>0</v>
      </c>
      <c r="F18" s="233">
        <v>0</v>
      </c>
      <c r="G18" s="344">
        <f t="shared" si="1"/>
        <v>0</v>
      </c>
      <c r="H18" s="233">
        <v>0</v>
      </c>
      <c r="I18" s="344">
        <f t="shared" si="2"/>
        <v>0</v>
      </c>
      <c r="J18" s="233">
        <f t="shared" si="3"/>
        <v>0</v>
      </c>
      <c r="K18" s="232">
        <v>0</v>
      </c>
      <c r="L18" s="344">
        <f t="shared" si="4"/>
        <v>0</v>
      </c>
      <c r="M18" s="233">
        <f t="shared" si="5"/>
        <v>0</v>
      </c>
      <c r="N18" s="234"/>
    </row>
    <row r="19" spans="1:16">
      <c r="A19" s="209"/>
      <c r="B19" s="230" t="s">
        <v>81</v>
      </c>
      <c r="C19" s="231" t="s">
        <v>218</v>
      </c>
      <c r="D19" s="232">
        <v>0</v>
      </c>
      <c r="E19" s="344">
        <f t="shared" si="0"/>
        <v>0</v>
      </c>
      <c r="F19" s="233">
        <v>0</v>
      </c>
      <c r="G19" s="344">
        <f t="shared" si="1"/>
        <v>0</v>
      </c>
      <c r="H19" s="233">
        <v>0</v>
      </c>
      <c r="I19" s="344">
        <f t="shared" si="2"/>
        <v>0</v>
      </c>
      <c r="J19" s="233">
        <f t="shared" si="3"/>
        <v>0</v>
      </c>
      <c r="K19" s="232">
        <v>0</v>
      </c>
      <c r="L19" s="344">
        <f t="shared" si="4"/>
        <v>0</v>
      </c>
      <c r="M19" s="233">
        <f t="shared" si="5"/>
        <v>0</v>
      </c>
      <c r="N19" s="234"/>
    </row>
    <row r="20" spans="1:16">
      <c r="A20" s="209"/>
      <c r="B20" s="230" t="s">
        <v>80</v>
      </c>
      <c r="C20" s="231" t="s">
        <v>217</v>
      </c>
      <c r="D20" s="232">
        <v>0</v>
      </c>
      <c r="E20" s="344">
        <f t="shared" si="0"/>
        <v>0</v>
      </c>
      <c r="F20" s="233">
        <v>0</v>
      </c>
      <c r="G20" s="344">
        <f t="shared" si="1"/>
        <v>0</v>
      </c>
      <c r="H20" s="233">
        <v>0</v>
      </c>
      <c r="I20" s="344">
        <f t="shared" si="2"/>
        <v>0</v>
      </c>
      <c r="J20" s="233">
        <f t="shared" si="3"/>
        <v>0</v>
      </c>
      <c r="K20" s="232">
        <v>0</v>
      </c>
      <c r="L20" s="344">
        <f t="shared" si="4"/>
        <v>0</v>
      </c>
      <c r="M20" s="233">
        <f t="shared" si="5"/>
        <v>0</v>
      </c>
      <c r="N20" s="234"/>
    </row>
    <row r="21" spans="1:16">
      <c r="A21" s="209"/>
      <c r="B21" s="230" t="s">
        <v>79</v>
      </c>
      <c r="C21" s="231" t="s">
        <v>216</v>
      </c>
      <c r="D21" s="232">
        <v>844572</v>
      </c>
      <c r="E21" s="344">
        <f t="shared" si="0"/>
        <v>1.9359658140860579E-3</v>
      </c>
      <c r="F21" s="233">
        <v>0</v>
      </c>
      <c r="G21" s="344">
        <f t="shared" si="1"/>
        <v>0</v>
      </c>
      <c r="H21" s="233">
        <v>292500</v>
      </c>
      <c r="I21" s="344">
        <f t="shared" si="2"/>
        <v>7.2437119008614444E-4</v>
      </c>
      <c r="J21" s="233">
        <f t="shared" si="3"/>
        <v>292500</v>
      </c>
      <c r="K21" s="232">
        <v>292500</v>
      </c>
      <c r="L21" s="344">
        <f t="shared" si="4"/>
        <v>7.3355423874084716E-4</v>
      </c>
      <c r="M21" s="233">
        <f t="shared" si="5"/>
        <v>0</v>
      </c>
      <c r="N21" s="234">
        <f t="shared" si="6"/>
        <v>100</v>
      </c>
    </row>
    <row r="22" spans="1:16">
      <c r="A22" s="209"/>
      <c r="B22" s="235"/>
      <c r="C22" s="236" t="s">
        <v>215</v>
      </c>
      <c r="D22" s="237">
        <v>390714115.13999999</v>
      </c>
      <c r="E22" s="506">
        <f t="shared" si="0"/>
        <v>0.8956124166938092</v>
      </c>
      <c r="F22" s="238">
        <f>SUM(F15:F21)</f>
        <v>375733000</v>
      </c>
      <c r="G22" s="506">
        <f t="shared" si="1"/>
        <v>0.82809273295087638</v>
      </c>
      <c r="H22" s="238">
        <f t="shared" ref="H22:K22" si="7">SUM(H15:H21)</f>
        <v>385048500</v>
      </c>
      <c r="I22" s="506">
        <f t="shared" si="2"/>
        <v>0.95356594935345229</v>
      </c>
      <c r="J22" s="238">
        <f t="shared" si="7"/>
        <v>9315500</v>
      </c>
      <c r="K22" s="238">
        <f t="shared" si="7"/>
        <v>379993521</v>
      </c>
      <c r="L22" s="506">
        <f t="shared" si="4"/>
        <v>0.95297729238840723</v>
      </c>
      <c r="M22" s="238">
        <f t="shared" si="5"/>
        <v>5054979</v>
      </c>
      <c r="N22" s="239">
        <f t="shared" si="6"/>
        <v>98.687183822297712</v>
      </c>
      <c r="P22" s="266"/>
    </row>
    <row r="23" spans="1:16">
      <c r="A23" s="209"/>
      <c r="B23" s="230" t="s">
        <v>87</v>
      </c>
      <c r="C23" s="231" t="s">
        <v>214</v>
      </c>
      <c r="D23" s="232">
        <v>0</v>
      </c>
      <c r="E23" s="344">
        <f t="shared" si="0"/>
        <v>0</v>
      </c>
      <c r="F23" s="233">
        <v>0</v>
      </c>
      <c r="G23" s="344">
        <f t="shared" si="1"/>
        <v>0</v>
      </c>
      <c r="H23" s="233">
        <v>0</v>
      </c>
      <c r="I23" s="344">
        <f t="shared" si="2"/>
        <v>0</v>
      </c>
      <c r="J23" s="233">
        <v>0</v>
      </c>
      <c r="K23" s="232">
        <v>0</v>
      </c>
      <c r="L23" s="344">
        <f t="shared" si="4"/>
        <v>0</v>
      </c>
      <c r="M23" s="233">
        <f t="shared" si="5"/>
        <v>0</v>
      </c>
      <c r="N23" s="234"/>
    </row>
    <row r="24" spans="1:16">
      <c r="A24" s="209"/>
      <c r="B24" s="230" t="s">
        <v>86</v>
      </c>
      <c r="C24" s="231" t="s">
        <v>213</v>
      </c>
      <c r="D24" s="232">
        <v>45539456</v>
      </c>
      <c r="E24" s="344">
        <f t="shared" si="0"/>
        <v>0.10438758330619084</v>
      </c>
      <c r="F24" s="233">
        <v>78000000</v>
      </c>
      <c r="G24" s="344">
        <f t="shared" si="1"/>
        <v>0.1719072670491236</v>
      </c>
      <c r="H24" s="233">
        <v>18750000</v>
      </c>
      <c r="I24" s="344">
        <f t="shared" si="2"/>
        <v>4.6434050646547723E-2</v>
      </c>
      <c r="J24" s="233">
        <f>H24-F24</f>
        <v>-59250000</v>
      </c>
      <c r="K24" s="232">
        <v>18750000</v>
      </c>
      <c r="L24" s="344">
        <f t="shared" si="4"/>
        <v>4.7022707611592766E-2</v>
      </c>
      <c r="M24" s="233">
        <f t="shared" si="5"/>
        <v>0</v>
      </c>
      <c r="N24" s="234">
        <f t="shared" si="6"/>
        <v>100</v>
      </c>
    </row>
    <row r="25" spans="1:16">
      <c r="A25" s="209"/>
      <c r="B25" s="235"/>
      <c r="C25" s="236" t="s">
        <v>199</v>
      </c>
      <c r="D25" s="237">
        <v>45539456</v>
      </c>
      <c r="E25" s="506">
        <f t="shared" si="0"/>
        <v>0.10438758330619084</v>
      </c>
      <c r="F25" s="238">
        <f>SUM(F23:F24)</f>
        <v>78000000</v>
      </c>
      <c r="G25" s="506">
        <f t="shared" si="1"/>
        <v>0.1719072670491236</v>
      </c>
      <c r="H25" s="238">
        <f t="shared" ref="H25:K25" si="8">SUM(H23:H24)</f>
        <v>18750000</v>
      </c>
      <c r="I25" s="506">
        <f t="shared" si="2"/>
        <v>4.6434050646547723E-2</v>
      </c>
      <c r="J25" s="238">
        <f t="shared" si="8"/>
        <v>-59250000</v>
      </c>
      <c r="K25" s="238">
        <f t="shared" si="8"/>
        <v>18750000</v>
      </c>
      <c r="L25" s="506">
        <f t="shared" si="4"/>
        <v>4.7022707611592766E-2</v>
      </c>
      <c r="M25" s="238">
        <f t="shared" si="5"/>
        <v>0</v>
      </c>
      <c r="N25" s="239">
        <f t="shared" si="6"/>
        <v>100</v>
      </c>
    </row>
    <row r="26" spans="1:16">
      <c r="A26" s="209"/>
      <c r="B26" s="230" t="s">
        <v>87</v>
      </c>
      <c r="C26" s="231" t="s">
        <v>214</v>
      </c>
      <c r="D26" s="232">
        <v>0</v>
      </c>
      <c r="E26" s="344">
        <f t="shared" si="0"/>
        <v>0</v>
      </c>
      <c r="F26" s="233">
        <v>0</v>
      </c>
      <c r="G26" s="344">
        <f t="shared" si="1"/>
        <v>0</v>
      </c>
      <c r="H26" s="233">
        <v>0</v>
      </c>
      <c r="I26" s="344">
        <f t="shared" si="2"/>
        <v>0</v>
      </c>
      <c r="J26" s="233">
        <v>0</v>
      </c>
      <c r="K26" s="232">
        <v>0</v>
      </c>
      <c r="L26" s="344">
        <f t="shared" si="4"/>
        <v>0</v>
      </c>
      <c r="M26" s="233">
        <f t="shared" si="5"/>
        <v>0</v>
      </c>
      <c r="N26" s="234"/>
      <c r="P26" s="266"/>
    </row>
    <row r="27" spans="1:16">
      <c r="A27" s="209"/>
      <c r="B27" s="230" t="s">
        <v>86</v>
      </c>
      <c r="C27" s="231" t="s">
        <v>213</v>
      </c>
      <c r="D27" s="232">
        <v>0</v>
      </c>
      <c r="E27" s="344">
        <f t="shared" si="0"/>
        <v>0</v>
      </c>
      <c r="F27" s="233">
        <v>0</v>
      </c>
      <c r="G27" s="344">
        <f t="shared" si="1"/>
        <v>0</v>
      </c>
      <c r="H27" s="233">
        <v>0</v>
      </c>
      <c r="I27" s="344">
        <f t="shared" si="2"/>
        <v>0</v>
      </c>
      <c r="J27" s="233">
        <v>0</v>
      </c>
      <c r="K27" s="232">
        <v>0</v>
      </c>
      <c r="L27" s="344">
        <f t="shared" si="4"/>
        <v>0</v>
      </c>
      <c r="M27" s="233">
        <f t="shared" si="5"/>
        <v>0</v>
      </c>
      <c r="N27" s="234"/>
    </row>
    <row r="28" spans="1:16">
      <c r="A28" s="209"/>
      <c r="B28" s="235"/>
      <c r="C28" s="236" t="s">
        <v>198</v>
      </c>
      <c r="D28" s="237">
        <v>0</v>
      </c>
      <c r="E28" s="506">
        <f t="shared" si="0"/>
        <v>0</v>
      </c>
      <c r="F28" s="238">
        <v>0</v>
      </c>
      <c r="G28" s="506">
        <f t="shared" si="1"/>
        <v>0</v>
      </c>
      <c r="H28" s="238">
        <v>0</v>
      </c>
      <c r="I28" s="506">
        <f t="shared" si="2"/>
        <v>0</v>
      </c>
      <c r="J28" s="238">
        <v>0</v>
      </c>
      <c r="K28" s="237">
        <v>0</v>
      </c>
      <c r="L28" s="506">
        <f t="shared" si="4"/>
        <v>0</v>
      </c>
      <c r="M28" s="233">
        <f t="shared" si="5"/>
        <v>0</v>
      </c>
      <c r="N28" s="234"/>
    </row>
    <row r="29" spans="1:16">
      <c r="A29" s="209"/>
      <c r="B29" s="240"/>
      <c r="C29" s="241" t="s">
        <v>212</v>
      </c>
      <c r="D29" s="242">
        <v>45539456</v>
      </c>
      <c r="E29" s="347">
        <f t="shared" si="0"/>
        <v>0.10438758330619084</v>
      </c>
      <c r="F29" s="243">
        <f>F25</f>
        <v>78000000</v>
      </c>
      <c r="G29" s="347">
        <f t="shared" si="1"/>
        <v>0.1719072670491236</v>
      </c>
      <c r="H29" s="243">
        <f t="shared" ref="H29:K29" si="9">H25</f>
        <v>18750000</v>
      </c>
      <c r="I29" s="347">
        <f t="shared" si="2"/>
        <v>4.6434050646547723E-2</v>
      </c>
      <c r="J29" s="243">
        <f t="shared" si="9"/>
        <v>-59250000</v>
      </c>
      <c r="K29" s="243">
        <f t="shared" si="9"/>
        <v>18750000</v>
      </c>
      <c r="L29" s="347">
        <f t="shared" si="4"/>
        <v>4.7022707611592766E-2</v>
      </c>
      <c r="M29" s="414">
        <f t="shared" si="5"/>
        <v>0</v>
      </c>
      <c r="N29" s="415">
        <f t="shared" si="6"/>
        <v>100</v>
      </c>
    </row>
    <row r="30" spans="1:16">
      <c r="A30" s="209"/>
      <c r="B30" s="240"/>
      <c r="C30" s="241" t="s">
        <v>211</v>
      </c>
      <c r="D30" s="242">
        <v>436253571.13999999</v>
      </c>
      <c r="E30" s="347">
        <f t="shared" si="0"/>
        <v>1</v>
      </c>
      <c r="F30" s="243">
        <f>F22+F29</f>
        <v>453733000</v>
      </c>
      <c r="G30" s="347">
        <f t="shared" si="1"/>
        <v>1</v>
      </c>
      <c r="H30" s="243">
        <f t="shared" ref="H30:J30" si="10">H22+H29</f>
        <v>403798500</v>
      </c>
      <c r="I30" s="347">
        <f t="shared" si="2"/>
        <v>1</v>
      </c>
      <c r="J30" s="243">
        <f t="shared" si="10"/>
        <v>-49934500</v>
      </c>
      <c r="K30" s="243">
        <f>K22+K29</f>
        <v>398743521</v>
      </c>
      <c r="L30" s="347">
        <f t="shared" si="4"/>
        <v>1</v>
      </c>
      <c r="M30" s="414">
        <f t="shared" si="5"/>
        <v>5054979</v>
      </c>
      <c r="N30" s="415">
        <f t="shared" si="6"/>
        <v>98.748143195182749</v>
      </c>
    </row>
    <row r="31" spans="1:16">
      <c r="A31" s="209"/>
      <c r="B31" s="235"/>
      <c r="C31" s="236" t="s">
        <v>210</v>
      </c>
      <c r="D31" s="237">
        <v>0</v>
      </c>
      <c r="E31" s="506">
        <f t="shared" si="0"/>
        <v>0</v>
      </c>
      <c r="F31" s="238"/>
      <c r="G31" s="238"/>
      <c r="H31" s="238"/>
      <c r="I31" s="238"/>
      <c r="J31" s="238"/>
      <c r="K31" s="237">
        <v>0</v>
      </c>
      <c r="L31" s="238"/>
      <c r="M31" s="233">
        <f t="shared" si="5"/>
        <v>0</v>
      </c>
      <c r="N31" s="234"/>
    </row>
    <row r="32" spans="1:16">
      <c r="A32" s="209"/>
      <c r="B32" s="235"/>
      <c r="C32" s="236" t="s">
        <v>209</v>
      </c>
      <c r="D32" s="237">
        <v>0</v>
      </c>
      <c r="E32" s="506">
        <f t="shared" si="0"/>
        <v>0</v>
      </c>
      <c r="F32" s="238"/>
      <c r="G32" s="238"/>
      <c r="H32" s="238"/>
      <c r="I32" s="238"/>
      <c r="J32" s="238"/>
      <c r="K32" s="237">
        <v>0</v>
      </c>
      <c r="L32" s="238"/>
      <c r="M32" s="233">
        <f t="shared" si="5"/>
        <v>0</v>
      </c>
      <c r="N32" s="234"/>
    </row>
    <row r="33" spans="1:14" ht="15.75" thickBot="1">
      <c r="A33" s="209"/>
      <c r="B33" s="240"/>
      <c r="C33" s="241" t="s">
        <v>195</v>
      </c>
      <c r="D33" s="242">
        <v>436253571.13999999</v>
      </c>
      <c r="E33" s="347">
        <f t="shared" si="0"/>
        <v>1</v>
      </c>
      <c r="F33" s="243"/>
      <c r="G33" s="243"/>
      <c r="H33" s="243"/>
      <c r="I33" s="243"/>
      <c r="J33" s="243"/>
      <c r="K33" s="242">
        <f>K30</f>
        <v>398743521</v>
      </c>
      <c r="L33" s="243"/>
      <c r="M33" s="414">
        <f t="shared" si="5"/>
        <v>-398743521</v>
      </c>
      <c r="N33" s="234"/>
    </row>
    <row r="34" spans="1:14" ht="15.75" thickTop="1">
      <c r="A34" s="209"/>
      <c r="B34" s="618" t="s">
        <v>208</v>
      </c>
      <c r="C34" s="618"/>
      <c r="D34" s="246"/>
      <c r="E34" s="247"/>
      <c r="F34" s="246"/>
      <c r="G34" s="247"/>
      <c r="H34" s="246"/>
      <c r="I34" s="247"/>
      <c r="J34" s="248"/>
      <c r="K34" s="246"/>
      <c r="L34" s="247"/>
      <c r="M34" s="233">
        <f t="shared" si="5"/>
        <v>0</v>
      </c>
      <c r="N34" s="234"/>
    </row>
    <row r="35" spans="1:14">
      <c r="A35" s="209"/>
      <c r="B35" s="250" t="s">
        <v>207</v>
      </c>
      <c r="C35" s="228" t="s">
        <v>206</v>
      </c>
      <c r="D35" s="223"/>
      <c r="E35" s="224"/>
      <c r="F35" s="223"/>
      <c r="G35" s="224"/>
      <c r="H35" s="223"/>
      <c r="I35" s="224"/>
      <c r="J35" s="229"/>
      <c r="K35" s="223"/>
      <c r="L35" s="224"/>
      <c r="M35" s="233">
        <f t="shared" si="5"/>
        <v>0</v>
      </c>
      <c r="N35" s="234"/>
    </row>
    <row r="36" spans="1:14">
      <c r="A36" s="209"/>
      <c r="B36" s="230"/>
      <c r="C36" s="254" t="s">
        <v>205</v>
      </c>
      <c r="D36" s="242">
        <v>390714115.13999999</v>
      </c>
      <c r="E36" s="347">
        <f>D36/$D$57</f>
        <v>0.8956124166938092</v>
      </c>
      <c r="F36" s="243">
        <f>SUM(F38:F39)</f>
        <v>375733000</v>
      </c>
      <c r="G36" s="507">
        <f>F36/$F$57</f>
        <v>0.82809273295087638</v>
      </c>
      <c r="H36" s="243">
        <f>SUM(H38:H39)</f>
        <v>385048500</v>
      </c>
      <c r="I36" s="507">
        <f>H36/$H$57</f>
        <v>0.95356594935345229</v>
      </c>
      <c r="J36" s="243">
        <f t="shared" ref="J36:K36" si="11">SUM(J38:J39)</f>
        <v>9315500</v>
      </c>
      <c r="K36" s="243">
        <f t="shared" si="11"/>
        <v>379993522</v>
      </c>
      <c r="L36" s="347">
        <f>K36/$K$57</f>
        <v>0.95297729250633445</v>
      </c>
      <c r="M36" s="414">
        <f t="shared" si="5"/>
        <v>5054978</v>
      </c>
      <c r="N36" s="415">
        <f t="shared" si="6"/>
        <v>98.687184082005246</v>
      </c>
    </row>
    <row r="37" spans="1:14">
      <c r="A37" s="209"/>
      <c r="B37" s="230" t="s">
        <v>197</v>
      </c>
      <c r="C37" s="251" t="s">
        <v>196</v>
      </c>
      <c r="D37" s="232"/>
      <c r="E37" s="233"/>
      <c r="F37" s="233"/>
      <c r="G37" s="508"/>
      <c r="H37" s="233"/>
      <c r="I37" s="508"/>
      <c r="J37" s="233"/>
      <c r="K37" s="232"/>
      <c r="L37" s="344"/>
      <c r="M37" s="233">
        <f t="shared" si="5"/>
        <v>0</v>
      </c>
      <c r="N37" s="234"/>
    </row>
    <row r="38" spans="1:14">
      <c r="A38" s="209"/>
      <c r="B38" s="230" t="s">
        <v>1444</v>
      </c>
      <c r="C38" s="251" t="s">
        <v>1445</v>
      </c>
      <c r="D38" s="232">
        <v>364903309</v>
      </c>
      <c r="E38" s="344">
        <f t="shared" ref="E38:E57" si="12">D38/$D$57</f>
        <v>0.83644772934797895</v>
      </c>
      <c r="F38" s="233">
        <v>354503000</v>
      </c>
      <c r="G38" s="508">
        <f t="shared" ref="G38:G57" si="13">F38/$F$57</f>
        <v>0.78130310116301882</v>
      </c>
      <c r="H38" s="233">
        <v>364022500</v>
      </c>
      <c r="I38" s="508">
        <f t="shared" ref="I38:I56" si="14">H38/$H$57</f>
        <v>0.901495424079089</v>
      </c>
      <c r="J38" s="233">
        <f t="shared" ref="J38:J39" si="15">H38-F38</f>
        <v>9519500</v>
      </c>
      <c r="K38" s="232">
        <v>360149823</v>
      </c>
      <c r="L38" s="344">
        <f t="shared" ref="L38:L57" si="16">K38/$K$57</f>
        <v>0.90321172164396946</v>
      </c>
      <c r="M38" s="233">
        <f t="shared" si="5"/>
        <v>3872677</v>
      </c>
      <c r="N38" s="234">
        <f t="shared" si="6"/>
        <v>98.936143507612854</v>
      </c>
    </row>
    <row r="39" spans="1:14">
      <c r="A39" s="209"/>
      <c r="B39" s="230" t="s">
        <v>1446</v>
      </c>
      <c r="C39" s="251" t="s">
        <v>1447</v>
      </c>
      <c r="D39" s="232">
        <v>25810806.140000001</v>
      </c>
      <c r="E39" s="344">
        <f t="shared" si="12"/>
        <v>5.9164687345830219E-2</v>
      </c>
      <c r="F39" s="233">
        <v>21230000</v>
      </c>
      <c r="G39" s="508">
        <f t="shared" si="13"/>
        <v>4.6789631787857618E-2</v>
      </c>
      <c r="H39" s="233">
        <v>21026000</v>
      </c>
      <c r="I39" s="508">
        <f t="shared" si="14"/>
        <v>5.207052527436333E-2</v>
      </c>
      <c r="J39" s="233">
        <f t="shared" si="15"/>
        <v>-204000</v>
      </c>
      <c r="K39" s="232">
        <v>19843699</v>
      </c>
      <c r="L39" s="344">
        <f t="shared" si="16"/>
        <v>4.9765570862365008E-2</v>
      </c>
      <c r="M39" s="233">
        <f t="shared" si="5"/>
        <v>1182301</v>
      </c>
      <c r="N39" s="234">
        <f t="shared" si="6"/>
        <v>94.376957100732426</v>
      </c>
    </row>
    <row r="40" spans="1:14">
      <c r="A40" s="209"/>
      <c r="B40" s="230"/>
      <c r="C40" s="254" t="s">
        <v>203</v>
      </c>
      <c r="D40" s="242">
        <v>45539456</v>
      </c>
      <c r="E40" s="347">
        <f t="shared" si="12"/>
        <v>0.10438758330619084</v>
      </c>
      <c r="F40" s="243">
        <f>F52+F54</f>
        <v>78000000</v>
      </c>
      <c r="G40" s="347">
        <f t="shared" si="13"/>
        <v>0.1719072670491236</v>
      </c>
      <c r="H40" s="243">
        <f t="shared" ref="H40:J40" si="17">H52+H54</f>
        <v>18750000</v>
      </c>
      <c r="I40" s="347">
        <f t="shared" si="14"/>
        <v>4.6434050646547723E-2</v>
      </c>
      <c r="J40" s="243">
        <f t="shared" si="17"/>
        <v>-59250000</v>
      </c>
      <c r="K40" s="243">
        <f>K52+K54</f>
        <v>18750000</v>
      </c>
      <c r="L40" s="347">
        <f t="shared" si="16"/>
        <v>4.7022707493665564E-2</v>
      </c>
      <c r="M40" s="414">
        <f t="shared" si="5"/>
        <v>0</v>
      </c>
      <c r="N40" s="415">
        <f t="shared" si="6"/>
        <v>100</v>
      </c>
    </row>
    <row r="41" spans="1:14">
      <c r="A41" s="209"/>
      <c r="B41" s="230" t="s">
        <v>197</v>
      </c>
      <c r="C41" s="251" t="s">
        <v>196</v>
      </c>
      <c r="D41" s="232"/>
      <c r="E41" s="344">
        <f t="shared" si="12"/>
        <v>0</v>
      </c>
      <c r="F41" s="233"/>
      <c r="G41" s="344">
        <f t="shared" si="13"/>
        <v>0</v>
      </c>
      <c r="H41" s="233"/>
      <c r="I41" s="344">
        <f t="shared" si="14"/>
        <v>0</v>
      </c>
      <c r="J41" s="233"/>
      <c r="K41" s="232"/>
      <c r="L41" s="344">
        <f t="shared" si="16"/>
        <v>0</v>
      </c>
      <c r="M41" s="233">
        <f t="shared" si="5"/>
        <v>0</v>
      </c>
      <c r="N41" s="234"/>
    </row>
    <row r="42" spans="1:14">
      <c r="A42" s="209"/>
      <c r="B42" s="230" t="s">
        <v>1448</v>
      </c>
      <c r="C42" s="251" t="s">
        <v>1449</v>
      </c>
      <c r="D42" s="232">
        <v>0</v>
      </c>
      <c r="E42" s="344">
        <f t="shared" si="12"/>
        <v>0</v>
      </c>
      <c r="F42" s="233">
        <v>0</v>
      </c>
      <c r="G42" s="508">
        <f t="shared" si="13"/>
        <v>0</v>
      </c>
      <c r="H42" s="233">
        <v>0</v>
      </c>
      <c r="I42" s="508">
        <f t="shared" si="14"/>
        <v>0</v>
      </c>
      <c r="J42" s="233">
        <v>0</v>
      </c>
      <c r="K42" s="232">
        <v>0</v>
      </c>
      <c r="L42" s="344">
        <f t="shared" si="16"/>
        <v>0</v>
      </c>
      <c r="M42" s="233">
        <f t="shared" si="5"/>
        <v>0</v>
      </c>
      <c r="N42" s="234"/>
    </row>
    <row r="43" spans="1:14">
      <c r="A43" s="209"/>
      <c r="B43" s="230" t="s">
        <v>1450</v>
      </c>
      <c r="C43" s="251" t="s">
        <v>1451</v>
      </c>
      <c r="D43" s="232">
        <v>4013400</v>
      </c>
      <c r="E43" s="344">
        <f t="shared" si="12"/>
        <v>9.1996954649846124E-3</v>
      </c>
      <c r="F43" s="233">
        <v>0</v>
      </c>
      <c r="G43" s="508">
        <f t="shared" si="13"/>
        <v>0</v>
      </c>
      <c r="H43" s="233">
        <v>0</v>
      </c>
      <c r="I43" s="508">
        <f t="shared" si="14"/>
        <v>0</v>
      </c>
      <c r="J43" s="233">
        <v>0</v>
      </c>
      <c r="K43" s="232">
        <v>0</v>
      </c>
      <c r="L43" s="344">
        <f t="shared" si="16"/>
        <v>0</v>
      </c>
      <c r="M43" s="233">
        <f t="shared" si="5"/>
        <v>0</v>
      </c>
      <c r="N43" s="234"/>
    </row>
    <row r="44" spans="1:14">
      <c r="A44" s="209"/>
      <c r="B44" s="230" t="s">
        <v>1452</v>
      </c>
      <c r="C44" s="251" t="s">
        <v>1453</v>
      </c>
      <c r="D44" s="232">
        <v>0</v>
      </c>
      <c r="E44" s="344">
        <f t="shared" si="12"/>
        <v>0</v>
      </c>
      <c r="F44" s="233">
        <v>0</v>
      </c>
      <c r="G44" s="508">
        <f t="shared" si="13"/>
        <v>0</v>
      </c>
      <c r="H44" s="233">
        <v>0</v>
      </c>
      <c r="I44" s="508">
        <f t="shared" si="14"/>
        <v>0</v>
      </c>
      <c r="J44" s="233">
        <v>0</v>
      </c>
      <c r="K44" s="232">
        <v>0</v>
      </c>
      <c r="L44" s="344">
        <f t="shared" si="16"/>
        <v>0</v>
      </c>
      <c r="M44" s="233">
        <f t="shared" si="5"/>
        <v>0</v>
      </c>
      <c r="N44" s="234"/>
    </row>
    <row r="45" spans="1:14">
      <c r="A45" s="209"/>
      <c r="B45" s="230" t="s">
        <v>1454</v>
      </c>
      <c r="C45" s="251" t="s">
        <v>1455</v>
      </c>
      <c r="D45" s="232">
        <v>0</v>
      </c>
      <c r="E45" s="344">
        <f t="shared" si="12"/>
        <v>0</v>
      </c>
      <c r="F45" s="233">
        <v>0</v>
      </c>
      <c r="G45" s="508">
        <f t="shared" si="13"/>
        <v>0</v>
      </c>
      <c r="H45" s="233">
        <v>0</v>
      </c>
      <c r="I45" s="508">
        <f t="shared" si="14"/>
        <v>0</v>
      </c>
      <c r="J45" s="233">
        <v>0</v>
      </c>
      <c r="K45" s="232">
        <v>0</v>
      </c>
      <c r="L45" s="344">
        <f t="shared" si="16"/>
        <v>0</v>
      </c>
      <c r="M45" s="233">
        <f t="shared" si="5"/>
        <v>0</v>
      </c>
      <c r="N45" s="234"/>
    </row>
    <row r="46" spans="1:14">
      <c r="A46" s="209"/>
      <c r="B46" s="230" t="s">
        <v>1456</v>
      </c>
      <c r="C46" s="251" t="s">
        <v>1457</v>
      </c>
      <c r="D46" s="232">
        <v>0</v>
      </c>
      <c r="E46" s="344">
        <f t="shared" si="12"/>
        <v>0</v>
      </c>
      <c r="F46" s="233">
        <v>57850000</v>
      </c>
      <c r="G46" s="508">
        <f t="shared" si="13"/>
        <v>0.1274978897281</v>
      </c>
      <c r="H46" s="233">
        <v>0</v>
      </c>
      <c r="I46" s="508">
        <f t="shared" si="14"/>
        <v>0</v>
      </c>
      <c r="J46" s="233">
        <f>H46-F46</f>
        <v>-57850000</v>
      </c>
      <c r="K46" s="232">
        <v>0</v>
      </c>
      <c r="L46" s="344">
        <f t="shared" si="16"/>
        <v>0</v>
      </c>
      <c r="M46" s="233">
        <f>H46-K46</f>
        <v>0</v>
      </c>
      <c r="N46" s="234"/>
    </row>
    <row r="47" spans="1:14">
      <c r="A47" s="209"/>
      <c r="B47" s="230" t="s">
        <v>1458</v>
      </c>
      <c r="C47" s="251" t="s">
        <v>1459</v>
      </c>
      <c r="D47" s="232">
        <v>0</v>
      </c>
      <c r="E47" s="344">
        <f t="shared" si="12"/>
        <v>0</v>
      </c>
      <c r="F47" s="233">
        <v>500000</v>
      </c>
      <c r="G47" s="508">
        <f t="shared" si="13"/>
        <v>1.1019696605713051E-3</v>
      </c>
      <c r="H47" s="233">
        <v>0</v>
      </c>
      <c r="I47" s="508">
        <f t="shared" si="14"/>
        <v>0</v>
      </c>
      <c r="J47" s="233">
        <f t="shared" ref="J47:J51" si="18">H47-F47</f>
        <v>-500000</v>
      </c>
      <c r="K47" s="232">
        <v>0</v>
      </c>
      <c r="L47" s="344">
        <f t="shared" si="16"/>
        <v>0</v>
      </c>
      <c r="M47" s="233">
        <f t="shared" si="5"/>
        <v>0</v>
      </c>
      <c r="N47" s="234"/>
    </row>
    <row r="48" spans="1:14">
      <c r="A48" s="209"/>
      <c r="B48" s="230" t="s">
        <v>1127</v>
      </c>
      <c r="C48" s="251" t="s">
        <v>1128</v>
      </c>
      <c r="D48" s="232">
        <v>41121256</v>
      </c>
      <c r="E48" s="344">
        <f t="shared" si="12"/>
        <v>9.4259987127540565E-2</v>
      </c>
      <c r="F48" s="233">
        <v>19200000</v>
      </c>
      <c r="G48" s="508">
        <f t="shared" si="13"/>
        <v>4.2315634965938119E-2</v>
      </c>
      <c r="H48" s="233">
        <v>18429200</v>
      </c>
      <c r="I48" s="508">
        <f t="shared" si="14"/>
        <v>4.5639594996019058E-2</v>
      </c>
      <c r="J48" s="233">
        <f t="shared" si="18"/>
        <v>-770800</v>
      </c>
      <c r="K48" s="232">
        <v>18429200</v>
      </c>
      <c r="L48" s="344">
        <f t="shared" si="16"/>
        <v>4.6218180316920612E-2</v>
      </c>
      <c r="M48" s="233">
        <f t="shared" si="5"/>
        <v>0</v>
      </c>
      <c r="N48" s="234">
        <f t="shared" si="6"/>
        <v>100</v>
      </c>
    </row>
    <row r="49" spans="1:14">
      <c r="A49" s="209"/>
      <c r="B49" s="230" t="s">
        <v>1460</v>
      </c>
      <c r="C49" s="251" t="s">
        <v>1461</v>
      </c>
      <c r="D49" s="232">
        <v>0</v>
      </c>
      <c r="E49" s="344">
        <f t="shared" si="12"/>
        <v>0</v>
      </c>
      <c r="F49" s="233">
        <v>0</v>
      </c>
      <c r="G49" s="508">
        <f t="shared" si="13"/>
        <v>0</v>
      </c>
      <c r="H49" s="233">
        <v>0</v>
      </c>
      <c r="I49" s="508">
        <f t="shared" si="14"/>
        <v>0</v>
      </c>
      <c r="J49" s="233">
        <f t="shared" si="18"/>
        <v>0</v>
      </c>
      <c r="K49" s="232">
        <v>0</v>
      </c>
      <c r="L49" s="344">
        <f t="shared" si="16"/>
        <v>0</v>
      </c>
      <c r="M49" s="233">
        <f t="shared" si="5"/>
        <v>0</v>
      </c>
      <c r="N49" s="234"/>
    </row>
    <row r="50" spans="1:14">
      <c r="A50" s="209"/>
      <c r="B50" s="230" t="s">
        <v>1462</v>
      </c>
      <c r="C50" s="251" t="s">
        <v>1463</v>
      </c>
      <c r="D50" s="232">
        <v>0</v>
      </c>
      <c r="E50" s="344">
        <f t="shared" si="12"/>
        <v>0</v>
      </c>
      <c r="F50" s="233">
        <v>0</v>
      </c>
      <c r="G50" s="508">
        <f t="shared" si="13"/>
        <v>0</v>
      </c>
      <c r="H50" s="233">
        <v>0</v>
      </c>
      <c r="I50" s="508">
        <f t="shared" si="14"/>
        <v>0</v>
      </c>
      <c r="J50" s="233">
        <f t="shared" si="18"/>
        <v>0</v>
      </c>
      <c r="K50" s="232">
        <v>0</v>
      </c>
      <c r="L50" s="344">
        <f t="shared" si="16"/>
        <v>0</v>
      </c>
      <c r="M50" s="233">
        <f t="shared" si="5"/>
        <v>0</v>
      </c>
      <c r="N50" s="234"/>
    </row>
    <row r="51" spans="1:14">
      <c r="A51" s="209"/>
      <c r="B51" s="230" t="s">
        <v>1464</v>
      </c>
      <c r="C51" s="251" t="s">
        <v>1465</v>
      </c>
      <c r="D51" s="232">
        <v>404800</v>
      </c>
      <c r="E51" s="344">
        <f t="shared" si="12"/>
        <v>9.2790071366566286E-4</v>
      </c>
      <c r="F51" s="233">
        <v>450000</v>
      </c>
      <c r="G51" s="508">
        <f t="shared" si="13"/>
        <v>9.9177269451417461E-4</v>
      </c>
      <c r="H51" s="233">
        <v>320800</v>
      </c>
      <c r="I51" s="508">
        <f t="shared" si="14"/>
        <v>7.9445565052866718E-4</v>
      </c>
      <c r="J51" s="233">
        <f t="shared" si="18"/>
        <v>-129200</v>
      </c>
      <c r="K51" s="232">
        <v>320800</v>
      </c>
      <c r="L51" s="344">
        <f t="shared" si="16"/>
        <v>8.0452717674495534E-4</v>
      </c>
      <c r="M51" s="233">
        <f t="shared" si="5"/>
        <v>0</v>
      </c>
      <c r="N51" s="234">
        <f t="shared" si="6"/>
        <v>100</v>
      </c>
    </row>
    <row r="52" spans="1:14">
      <c r="A52" s="209"/>
      <c r="B52" s="230"/>
      <c r="C52" s="256" t="s">
        <v>199</v>
      </c>
      <c r="D52" s="237">
        <v>45539456</v>
      </c>
      <c r="E52" s="506">
        <f t="shared" si="12"/>
        <v>0.10438758330619084</v>
      </c>
      <c r="F52" s="238">
        <f>SUM(F42:F51)</f>
        <v>78000000</v>
      </c>
      <c r="G52" s="508">
        <f t="shared" si="13"/>
        <v>0.1719072670491236</v>
      </c>
      <c r="H52" s="238">
        <f t="shared" ref="H52:K52" si="19">SUM(H42:H51)</f>
        <v>18750000</v>
      </c>
      <c r="I52" s="508">
        <f t="shared" si="14"/>
        <v>4.6434050646547723E-2</v>
      </c>
      <c r="J52" s="238">
        <f t="shared" si="19"/>
        <v>-59250000</v>
      </c>
      <c r="K52" s="238">
        <f t="shared" si="19"/>
        <v>18750000</v>
      </c>
      <c r="L52" s="506">
        <f t="shared" si="16"/>
        <v>4.7022707493665564E-2</v>
      </c>
      <c r="M52" s="238">
        <f t="shared" si="5"/>
        <v>0</v>
      </c>
      <c r="N52" s="239">
        <f t="shared" si="6"/>
        <v>100</v>
      </c>
    </row>
    <row r="53" spans="1:14">
      <c r="A53" s="209"/>
      <c r="B53" s="230" t="s">
        <v>197</v>
      </c>
      <c r="C53" s="251" t="s">
        <v>196</v>
      </c>
      <c r="D53" s="232"/>
      <c r="E53" s="344">
        <f t="shared" si="12"/>
        <v>0</v>
      </c>
      <c r="F53" s="233"/>
      <c r="G53" s="508">
        <f t="shared" si="13"/>
        <v>0</v>
      </c>
      <c r="H53" s="233"/>
      <c r="I53" s="508">
        <f t="shared" si="14"/>
        <v>0</v>
      </c>
      <c r="J53" s="233"/>
      <c r="K53" s="232"/>
      <c r="L53" s="344">
        <f t="shared" si="16"/>
        <v>0</v>
      </c>
      <c r="M53" s="233">
        <f t="shared" si="5"/>
        <v>0</v>
      </c>
      <c r="N53" s="234"/>
    </row>
    <row r="54" spans="1:14">
      <c r="A54" s="209"/>
      <c r="B54" s="230"/>
      <c r="C54" s="256" t="s">
        <v>198</v>
      </c>
      <c r="D54" s="237">
        <v>0</v>
      </c>
      <c r="E54" s="506">
        <f t="shared" si="12"/>
        <v>0</v>
      </c>
      <c r="F54" s="238">
        <v>0</v>
      </c>
      <c r="G54" s="508">
        <f t="shared" si="13"/>
        <v>0</v>
      </c>
      <c r="H54" s="238">
        <v>0</v>
      </c>
      <c r="I54" s="508">
        <f t="shared" si="14"/>
        <v>0</v>
      </c>
      <c r="J54" s="238">
        <v>0</v>
      </c>
      <c r="K54" s="237">
        <v>0</v>
      </c>
      <c r="L54" s="506">
        <f t="shared" si="16"/>
        <v>0</v>
      </c>
      <c r="M54" s="233">
        <f t="shared" si="5"/>
        <v>0</v>
      </c>
      <c r="N54" s="234"/>
    </row>
    <row r="55" spans="1:14">
      <c r="A55" s="209"/>
      <c r="B55" s="230" t="s">
        <v>197</v>
      </c>
      <c r="C55" s="251" t="s">
        <v>196</v>
      </c>
      <c r="D55" s="232"/>
      <c r="E55" s="344">
        <f t="shared" si="12"/>
        <v>0</v>
      </c>
      <c r="F55" s="233"/>
      <c r="G55" s="508">
        <f t="shared" si="13"/>
        <v>0</v>
      </c>
      <c r="H55" s="233"/>
      <c r="I55" s="508">
        <f t="shared" si="14"/>
        <v>0</v>
      </c>
      <c r="J55" s="233"/>
      <c r="K55" s="232"/>
      <c r="L55" s="344">
        <f t="shared" si="16"/>
        <v>0</v>
      </c>
      <c r="M55" s="233">
        <f t="shared" si="5"/>
        <v>0</v>
      </c>
      <c r="N55" s="234"/>
    </row>
    <row r="56" spans="1:14">
      <c r="A56" s="209"/>
      <c r="B56" s="230" t="s">
        <v>197</v>
      </c>
      <c r="C56" s="251" t="s">
        <v>196</v>
      </c>
      <c r="D56" s="232"/>
      <c r="E56" s="344">
        <f t="shared" si="12"/>
        <v>0</v>
      </c>
      <c r="F56" s="233"/>
      <c r="G56" s="508">
        <f t="shared" si="13"/>
        <v>0</v>
      </c>
      <c r="H56" s="233"/>
      <c r="I56" s="508">
        <f t="shared" si="14"/>
        <v>0</v>
      </c>
      <c r="J56" s="233"/>
      <c r="K56" s="232"/>
      <c r="L56" s="344">
        <f t="shared" si="16"/>
        <v>0</v>
      </c>
      <c r="M56" s="233">
        <f t="shared" si="5"/>
        <v>0</v>
      </c>
      <c r="N56" s="234"/>
    </row>
    <row r="57" spans="1:14" ht="15.75" thickBot="1">
      <c r="A57" s="209"/>
      <c r="B57" s="230"/>
      <c r="C57" s="258" t="s">
        <v>195</v>
      </c>
      <c r="D57" s="259">
        <v>436253571.13999999</v>
      </c>
      <c r="E57" s="354">
        <f t="shared" si="12"/>
        <v>1</v>
      </c>
      <c r="F57" s="260">
        <f>F36+F40</f>
        <v>453733000</v>
      </c>
      <c r="G57" s="508">
        <f t="shared" si="13"/>
        <v>1</v>
      </c>
      <c r="H57" s="260">
        <f t="shared" ref="H57:M57" si="20">H36+H40</f>
        <v>403798500</v>
      </c>
      <c r="I57" s="508">
        <f>H57/$H$57</f>
        <v>1</v>
      </c>
      <c r="J57" s="260">
        <f t="shared" si="20"/>
        <v>-49934500</v>
      </c>
      <c r="K57" s="260">
        <f t="shared" si="20"/>
        <v>398743522</v>
      </c>
      <c r="L57" s="354">
        <f t="shared" si="16"/>
        <v>1</v>
      </c>
      <c r="M57" s="260">
        <f t="shared" si="20"/>
        <v>5054978</v>
      </c>
      <c r="N57" s="416">
        <f t="shared" si="6"/>
        <v>98.748143442831022</v>
      </c>
    </row>
    <row r="58" spans="1:14" ht="15.75" thickTop="1">
      <c r="A58" s="209"/>
      <c r="B58" s="619"/>
      <c r="C58" s="619"/>
      <c r="D58" s="619"/>
      <c r="E58" s="619"/>
      <c r="F58" s="619"/>
      <c r="G58" s="619"/>
      <c r="H58" s="619"/>
      <c r="I58" s="619"/>
      <c r="J58" s="619"/>
      <c r="K58" s="619"/>
      <c r="L58" s="619"/>
      <c r="M58" s="619"/>
      <c r="N58" s="619"/>
    </row>
    <row r="59" spans="1:14">
      <c r="A59" s="209"/>
      <c r="B59" s="210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</row>
    <row r="60" spans="1:14" ht="27.75" customHeight="1">
      <c r="A60" s="209"/>
      <c r="B60" s="644" t="s">
        <v>194</v>
      </c>
      <c r="C60" s="276" t="s">
        <v>1466</v>
      </c>
      <c r="D60" s="645" t="s">
        <v>63</v>
      </c>
      <c r="E60" s="645"/>
      <c r="F60" s="263" t="s">
        <v>62</v>
      </c>
      <c r="G60" s="646" t="s">
        <v>288</v>
      </c>
      <c r="H60" s="646"/>
      <c r="I60" s="277"/>
      <c r="J60" s="277"/>
      <c r="K60" s="277"/>
      <c r="L60" s="277"/>
      <c r="M60" s="277"/>
      <c r="N60" s="209"/>
    </row>
    <row r="61" spans="1:14" ht="36" customHeight="1">
      <c r="A61" s="209"/>
      <c r="B61" s="644"/>
      <c r="C61" s="262" t="s">
        <v>64</v>
      </c>
      <c r="D61" s="645"/>
      <c r="E61" s="645"/>
      <c r="F61" s="263" t="s">
        <v>64</v>
      </c>
      <c r="G61" s="647"/>
      <c r="H61" s="647"/>
      <c r="I61" s="277"/>
      <c r="J61" s="277"/>
      <c r="K61" s="277"/>
      <c r="L61" s="277"/>
      <c r="M61" s="277"/>
      <c r="N61" s="209"/>
    </row>
    <row r="62" spans="1:14" ht="25.5" customHeight="1">
      <c r="A62" s="209"/>
      <c r="B62" s="644"/>
      <c r="C62" s="262" t="s">
        <v>65</v>
      </c>
      <c r="D62" s="645"/>
      <c r="E62" s="645"/>
      <c r="F62" s="263" t="s">
        <v>65</v>
      </c>
      <c r="G62" s="647"/>
      <c r="H62" s="647"/>
      <c r="I62" s="277"/>
      <c r="J62" s="277"/>
      <c r="K62" s="277"/>
      <c r="L62" s="277"/>
      <c r="M62" s="277"/>
      <c r="N62" s="209"/>
    </row>
  </sheetData>
  <mergeCells count="26"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13:C13"/>
    <mergeCell ref="B34:C34"/>
    <mergeCell ref="B58:N58"/>
    <mergeCell ref="B60:B62"/>
    <mergeCell ref="D60:E62"/>
    <mergeCell ref="G60:H60"/>
    <mergeCell ref="G61:H61"/>
    <mergeCell ref="G62:H62"/>
  </mergeCells>
  <pageMargins left="0" right="0" top="0" bottom="0" header="0" footer="0"/>
  <pageSetup scale="5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/>
    <pageSetUpPr fitToPage="1"/>
  </sheetPr>
  <dimension ref="A1:N63"/>
  <sheetViews>
    <sheetView topLeftCell="A41" workbookViewId="0">
      <selection activeCell="L43" sqref="L43"/>
    </sheetView>
  </sheetViews>
  <sheetFormatPr defaultRowHeight="12.75"/>
  <cols>
    <col min="1" max="1" width="3.28515625" style="419" customWidth="1"/>
    <col min="2" max="2" width="15" style="419" customWidth="1"/>
    <col min="3" max="3" width="51.7109375" style="419" customWidth="1"/>
    <col min="4" max="4" width="22.7109375" style="419" customWidth="1"/>
    <col min="5" max="5" width="11.140625" style="419" customWidth="1"/>
    <col min="6" max="6" width="20.85546875" style="419" customWidth="1"/>
    <col min="7" max="7" width="11.140625" style="419" customWidth="1"/>
    <col min="8" max="8" width="18.28515625" style="419" customWidth="1"/>
    <col min="9" max="9" width="14.5703125" style="419" customWidth="1"/>
    <col min="10" max="10" width="18.140625" style="419" customWidth="1"/>
    <col min="11" max="11" width="17.28515625" style="419" customWidth="1"/>
    <col min="12" max="12" width="11.140625" style="419" customWidth="1"/>
    <col min="13" max="13" width="17.5703125" style="419" customWidth="1"/>
    <col min="14" max="14" width="11.7109375" style="419" customWidth="1"/>
    <col min="15" max="16384" width="9.140625" style="419"/>
  </cols>
  <sheetData>
    <row r="1" spans="1:14">
      <c r="A1" s="417"/>
      <c r="B1" s="418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</row>
    <row r="2" spans="1:14">
      <c r="A2" s="417"/>
      <c r="B2" s="705" t="s">
        <v>237</v>
      </c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</row>
    <row r="3" spans="1:14">
      <c r="A3" s="417"/>
      <c r="B3" s="706" t="s">
        <v>287</v>
      </c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</row>
    <row r="4" spans="1:14">
      <c r="A4" s="417"/>
      <c r="B4" s="707" t="s">
        <v>1</v>
      </c>
      <c r="C4" s="707"/>
      <c r="D4" s="707"/>
      <c r="E4" s="707"/>
      <c r="F4" s="707"/>
      <c r="G4" s="707"/>
      <c r="H4" s="707"/>
      <c r="I4" s="707"/>
      <c r="J4" s="707"/>
      <c r="K4" s="707"/>
      <c r="L4" s="707"/>
      <c r="M4" s="707"/>
      <c r="N4" s="707"/>
    </row>
    <row r="5" spans="1:14" ht="13.5" thickBot="1">
      <c r="A5" s="708"/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</row>
    <row r="6" spans="1:14" ht="14.25" thickTop="1" thickBot="1">
      <c r="A6" s="708"/>
      <c r="B6" s="709" t="s">
        <v>2</v>
      </c>
      <c r="C6" s="710" t="s">
        <v>3</v>
      </c>
      <c r="D6" s="710"/>
      <c r="E6" s="710"/>
      <c r="F6" s="711" t="s">
        <v>4</v>
      </c>
      <c r="G6" s="711"/>
      <c r="H6" s="712" t="s">
        <v>5</v>
      </c>
      <c r="I6" s="712"/>
      <c r="J6" s="712"/>
      <c r="K6" s="712"/>
      <c r="L6" s="712"/>
      <c r="M6" s="712"/>
      <c r="N6" s="712"/>
    </row>
    <row r="7" spans="1:14" ht="13.5" thickTop="1">
      <c r="A7" s="417"/>
      <c r="B7" s="709"/>
      <c r="C7" s="710"/>
      <c r="D7" s="710"/>
      <c r="E7" s="710"/>
      <c r="F7" s="711"/>
      <c r="G7" s="711"/>
      <c r="H7" s="712"/>
      <c r="I7" s="712"/>
      <c r="J7" s="712"/>
      <c r="K7" s="712"/>
      <c r="L7" s="712"/>
      <c r="M7" s="712"/>
      <c r="N7" s="712"/>
    </row>
    <row r="8" spans="1:14">
      <c r="A8" s="417"/>
      <c r="B8" s="420" t="s">
        <v>6</v>
      </c>
      <c r="C8" s="697" t="s">
        <v>243</v>
      </c>
      <c r="D8" s="697"/>
      <c r="E8" s="697"/>
      <c r="F8" s="698" t="s">
        <v>8</v>
      </c>
      <c r="G8" s="698"/>
      <c r="H8" s="699" t="s">
        <v>244</v>
      </c>
      <c r="I8" s="699"/>
      <c r="J8" s="699"/>
      <c r="K8" s="699"/>
      <c r="L8" s="699"/>
      <c r="M8" s="699"/>
      <c r="N8" s="699"/>
    </row>
    <row r="9" spans="1:14" ht="13.5" thickBot="1">
      <c r="A9" s="417"/>
      <c r="B9" s="700" t="s">
        <v>236</v>
      </c>
      <c r="C9" s="700"/>
      <c r="D9" s="701" t="s">
        <v>235</v>
      </c>
      <c r="E9" s="701"/>
      <c r="F9" s="701"/>
      <c r="G9" s="701"/>
      <c r="H9" s="701"/>
      <c r="I9" s="701"/>
      <c r="J9" s="701"/>
      <c r="K9" s="701"/>
      <c r="L9" s="701"/>
      <c r="M9" s="701"/>
      <c r="N9" s="701"/>
    </row>
    <row r="10" spans="1:14" ht="27" thickTop="1" thickBot="1">
      <c r="A10" s="417"/>
      <c r="B10" s="700"/>
      <c r="C10" s="700"/>
      <c r="D10" s="421" t="s">
        <v>13</v>
      </c>
      <c r="E10" s="422">
        <v>2024</v>
      </c>
      <c r="F10" s="702" t="s">
        <v>190</v>
      </c>
      <c r="G10" s="702"/>
      <c r="H10" s="423" t="s">
        <v>190</v>
      </c>
      <c r="I10" s="423"/>
      <c r="J10" s="423" t="s">
        <v>190</v>
      </c>
      <c r="K10" s="423" t="s">
        <v>190</v>
      </c>
      <c r="L10" s="423"/>
      <c r="M10" s="703" t="s">
        <v>234</v>
      </c>
      <c r="N10" s="704" t="s">
        <v>233</v>
      </c>
    </row>
    <row r="11" spans="1:14" ht="52.5" thickTop="1" thickBot="1">
      <c r="A11" s="417"/>
      <c r="B11" s="700"/>
      <c r="C11" s="700"/>
      <c r="D11" s="424" t="s">
        <v>232</v>
      </c>
      <c r="E11" s="425" t="s">
        <v>227</v>
      </c>
      <c r="F11" s="423" t="s">
        <v>231</v>
      </c>
      <c r="G11" s="426" t="s">
        <v>227</v>
      </c>
      <c r="H11" s="423" t="s">
        <v>230</v>
      </c>
      <c r="I11" s="423" t="s">
        <v>227</v>
      </c>
      <c r="J11" s="423" t="s">
        <v>229</v>
      </c>
      <c r="K11" s="423" t="s">
        <v>228</v>
      </c>
      <c r="L11" s="423" t="s">
        <v>227</v>
      </c>
      <c r="M11" s="703"/>
      <c r="N11" s="704"/>
    </row>
    <row r="12" spans="1:14" ht="14.25" thickTop="1" thickBot="1">
      <c r="A12" s="417"/>
      <c r="B12" s="700"/>
      <c r="C12" s="700"/>
      <c r="D12" s="427" t="s">
        <v>31</v>
      </c>
      <c r="E12" s="427" t="s">
        <v>32</v>
      </c>
      <c r="F12" s="427" t="s">
        <v>33</v>
      </c>
      <c r="G12" s="427" t="s">
        <v>34</v>
      </c>
      <c r="H12" s="427" t="s">
        <v>35</v>
      </c>
      <c r="I12" s="427" t="s">
        <v>36</v>
      </c>
      <c r="J12" s="427" t="s">
        <v>226</v>
      </c>
      <c r="K12" s="427" t="s">
        <v>38</v>
      </c>
      <c r="L12" s="427" t="s">
        <v>39</v>
      </c>
      <c r="M12" s="427" t="s">
        <v>225</v>
      </c>
      <c r="N12" s="428" t="s">
        <v>224</v>
      </c>
    </row>
    <row r="13" spans="1:14" ht="13.5" thickTop="1">
      <c r="A13" s="417"/>
      <c r="B13" s="691" t="s">
        <v>223</v>
      </c>
      <c r="C13" s="691"/>
      <c r="D13" s="429"/>
      <c r="E13" s="430"/>
      <c r="F13" s="429"/>
      <c r="G13" s="430"/>
      <c r="H13" s="429"/>
      <c r="I13" s="430"/>
      <c r="J13" s="431"/>
      <c r="K13" s="429"/>
      <c r="L13" s="430"/>
      <c r="M13" s="429"/>
      <c r="N13" s="432"/>
    </row>
    <row r="14" spans="1:14">
      <c r="A14" s="417"/>
      <c r="B14" s="433" t="s">
        <v>93</v>
      </c>
      <c r="C14" s="434" t="s">
        <v>206</v>
      </c>
      <c r="D14" s="429"/>
      <c r="E14" s="430"/>
      <c r="F14" s="429"/>
      <c r="G14" s="430"/>
      <c r="H14" s="429"/>
      <c r="I14" s="430"/>
      <c r="J14" s="435"/>
      <c r="K14" s="429"/>
      <c r="L14" s="430"/>
      <c r="M14" s="429"/>
      <c r="N14" s="432"/>
    </row>
    <row r="15" spans="1:14">
      <c r="A15" s="417"/>
      <c r="B15" s="436" t="s">
        <v>85</v>
      </c>
      <c r="C15" s="437" t="s">
        <v>222</v>
      </c>
      <c r="D15" s="438">
        <v>52602482</v>
      </c>
      <c r="E15" s="521">
        <f>D15/$D$30</f>
        <v>0.51237229637866022</v>
      </c>
      <c r="F15" s="439">
        <v>68300000</v>
      </c>
      <c r="G15" s="523">
        <f>F15/$F$30</f>
        <v>0.33816401202140878</v>
      </c>
      <c r="H15" s="440">
        <v>59600000</v>
      </c>
      <c r="I15" s="525">
        <f>H15/$H$30</f>
        <v>0.4283086121651144</v>
      </c>
      <c r="J15" s="440">
        <f t="shared" ref="J15:J20" si="0">H15-F15</f>
        <v>-8700000</v>
      </c>
      <c r="K15" s="441">
        <v>59542102</v>
      </c>
      <c r="L15" s="523">
        <f>K15/$K$30</f>
        <v>0.49016803246170965</v>
      </c>
      <c r="M15" s="439">
        <f>H15-K15</f>
        <v>57898</v>
      </c>
      <c r="N15" s="442">
        <f>K15/H15*100</f>
        <v>99.902855704697984</v>
      </c>
    </row>
    <row r="16" spans="1:14">
      <c r="A16" s="417"/>
      <c r="B16" s="436" t="s">
        <v>84</v>
      </c>
      <c r="C16" s="437" t="s">
        <v>221</v>
      </c>
      <c r="D16" s="438">
        <v>8641178</v>
      </c>
      <c r="E16" s="521">
        <f t="shared" ref="E16:E33" si="1">D16/$D$30</f>
        <v>8.4169036268607209E-2</v>
      </c>
      <c r="F16" s="439">
        <v>11601000</v>
      </c>
      <c r="G16" s="523">
        <f t="shared" ref="G16:G33" si="2">F16/$F$30</f>
        <v>5.7438370475261548E-2</v>
      </c>
      <c r="H16" s="440">
        <v>9851000</v>
      </c>
      <c r="I16" s="525">
        <f t="shared" ref="I16:I30" si="3">H16/$H$30</f>
        <v>7.0793089571116477E-2</v>
      </c>
      <c r="J16" s="440">
        <f t="shared" si="0"/>
        <v>-1750000</v>
      </c>
      <c r="K16" s="441">
        <v>9799623</v>
      </c>
      <c r="L16" s="523">
        <f t="shared" ref="L16:L30" si="4">K16/$K$30</f>
        <v>8.0673368313005089E-2</v>
      </c>
      <c r="M16" s="439">
        <f t="shared" ref="M16:M21" si="5">H16-K16</f>
        <v>51377</v>
      </c>
      <c r="N16" s="442">
        <f t="shared" ref="N16:N53" si="6">K16/H16*100</f>
        <v>99.478459039691401</v>
      </c>
    </row>
    <row r="17" spans="1:14">
      <c r="A17" s="417"/>
      <c r="B17" s="436" t="s">
        <v>83</v>
      </c>
      <c r="C17" s="437" t="s">
        <v>220</v>
      </c>
      <c r="D17" s="438">
        <v>14850472</v>
      </c>
      <c r="E17" s="521">
        <f t="shared" si="1"/>
        <v>0.14465040719840927</v>
      </c>
      <c r="F17" s="439">
        <v>18024000</v>
      </c>
      <c r="G17" s="523">
        <f t="shared" si="2"/>
        <v>8.9239650844419802E-2</v>
      </c>
      <c r="H17" s="440">
        <v>17524000</v>
      </c>
      <c r="I17" s="525">
        <f t="shared" si="3"/>
        <v>0.12593423019431987</v>
      </c>
      <c r="J17" s="440">
        <f t="shared" si="0"/>
        <v>-500000</v>
      </c>
      <c r="K17" s="441">
        <v>12962366</v>
      </c>
      <c r="L17" s="523">
        <f t="shared" si="4"/>
        <v>0.10670999553002952</v>
      </c>
      <c r="M17" s="439">
        <f t="shared" si="5"/>
        <v>4561634</v>
      </c>
      <c r="N17" s="442">
        <f t="shared" si="6"/>
        <v>73.969219356311342</v>
      </c>
    </row>
    <row r="18" spans="1:14">
      <c r="A18" s="417"/>
      <c r="B18" s="436" t="s">
        <v>82</v>
      </c>
      <c r="C18" s="437" t="s">
        <v>219</v>
      </c>
      <c r="D18" s="438">
        <v>0</v>
      </c>
      <c r="E18" s="521">
        <f t="shared" si="1"/>
        <v>0</v>
      </c>
      <c r="F18" s="439">
        <v>0</v>
      </c>
      <c r="G18" s="523">
        <f t="shared" si="2"/>
        <v>0</v>
      </c>
      <c r="H18" s="440">
        <v>0</v>
      </c>
      <c r="I18" s="525">
        <f t="shared" si="3"/>
        <v>0</v>
      </c>
      <c r="J18" s="440">
        <f t="shared" si="0"/>
        <v>0</v>
      </c>
      <c r="K18" s="441">
        <v>0</v>
      </c>
      <c r="L18" s="523">
        <f t="shared" si="4"/>
        <v>0</v>
      </c>
      <c r="M18" s="439">
        <f t="shared" si="5"/>
        <v>0</v>
      </c>
      <c r="N18" s="442"/>
    </row>
    <row r="19" spans="1:14">
      <c r="A19" s="417"/>
      <c r="B19" s="436" t="s">
        <v>81</v>
      </c>
      <c r="C19" s="437" t="s">
        <v>218</v>
      </c>
      <c r="D19" s="438">
        <v>0</v>
      </c>
      <c r="E19" s="521">
        <f t="shared" si="1"/>
        <v>0</v>
      </c>
      <c r="F19" s="439">
        <v>0</v>
      </c>
      <c r="G19" s="523">
        <f t="shared" si="2"/>
        <v>0</v>
      </c>
      <c r="H19" s="440">
        <v>0</v>
      </c>
      <c r="I19" s="525">
        <f t="shared" si="3"/>
        <v>0</v>
      </c>
      <c r="J19" s="440">
        <f t="shared" si="0"/>
        <v>0</v>
      </c>
      <c r="K19" s="441">
        <v>0</v>
      </c>
      <c r="L19" s="523">
        <f t="shared" si="4"/>
        <v>0</v>
      </c>
      <c r="M19" s="439">
        <f t="shared" si="5"/>
        <v>0</v>
      </c>
      <c r="N19" s="442"/>
    </row>
    <row r="20" spans="1:14">
      <c r="A20" s="417"/>
      <c r="B20" s="436" t="s">
        <v>80</v>
      </c>
      <c r="C20" s="437" t="s">
        <v>217</v>
      </c>
      <c r="D20" s="438">
        <v>0</v>
      </c>
      <c r="E20" s="521">
        <f t="shared" si="1"/>
        <v>0</v>
      </c>
      <c r="F20" s="439">
        <v>0</v>
      </c>
      <c r="G20" s="523">
        <f t="shared" si="2"/>
        <v>0</v>
      </c>
      <c r="H20" s="440">
        <v>0</v>
      </c>
      <c r="I20" s="525">
        <f t="shared" si="3"/>
        <v>0</v>
      </c>
      <c r="J20" s="440">
        <f t="shared" si="0"/>
        <v>0</v>
      </c>
      <c r="K20" s="441">
        <v>0</v>
      </c>
      <c r="L20" s="523">
        <f t="shared" si="4"/>
        <v>0</v>
      </c>
      <c r="M20" s="439">
        <f t="shared" si="5"/>
        <v>0</v>
      </c>
      <c r="N20" s="442"/>
    </row>
    <row r="21" spans="1:14">
      <c r="A21" s="417"/>
      <c r="B21" s="436" t="s">
        <v>79</v>
      </c>
      <c r="C21" s="437" t="s">
        <v>216</v>
      </c>
      <c r="D21" s="438">
        <v>296249</v>
      </c>
      <c r="E21" s="521">
        <f t="shared" si="1"/>
        <v>2.885601109656417E-3</v>
      </c>
      <c r="F21" s="439">
        <v>48000</v>
      </c>
      <c r="G21" s="523">
        <f t="shared" si="2"/>
        <v>2.3765552821416723E-4</v>
      </c>
      <c r="H21" s="440">
        <v>119000</v>
      </c>
      <c r="I21" s="525">
        <f t="shared" si="3"/>
        <v>8.5517994710819826E-4</v>
      </c>
      <c r="J21" s="440">
        <f>H21-F21</f>
        <v>71000</v>
      </c>
      <c r="K21" s="441">
        <v>85933</v>
      </c>
      <c r="L21" s="523">
        <f t="shared" si="4"/>
        <v>7.0742563864359539E-4</v>
      </c>
      <c r="M21" s="439">
        <f t="shared" si="5"/>
        <v>33067</v>
      </c>
      <c r="N21" s="442">
        <f t="shared" si="6"/>
        <v>72.212605042016804</v>
      </c>
    </row>
    <row r="22" spans="1:14">
      <c r="A22" s="417"/>
      <c r="B22" s="443"/>
      <c r="C22" s="444" t="s">
        <v>215</v>
      </c>
      <c r="D22" s="445">
        <v>76390381</v>
      </c>
      <c r="E22" s="522">
        <f t="shared" si="1"/>
        <v>0.74407734095533307</v>
      </c>
      <c r="F22" s="445">
        <f>SUM(F15:F21)</f>
        <v>97973000</v>
      </c>
      <c r="G22" s="524">
        <f t="shared" si="2"/>
        <v>0.4850796888693043</v>
      </c>
      <c r="H22" s="447">
        <f>SUM(H15:H21)</f>
        <v>87094000</v>
      </c>
      <c r="I22" s="526">
        <f t="shared" si="3"/>
        <v>0.625891111877659</v>
      </c>
      <c r="J22" s="447">
        <f t="shared" ref="J22" si="7">SUM(J15:J21)</f>
        <v>-10879000</v>
      </c>
      <c r="K22" s="447">
        <f>SUM(K15:K21)</f>
        <v>82390024</v>
      </c>
      <c r="L22" s="524">
        <f t="shared" si="4"/>
        <v>0.67825882194338782</v>
      </c>
      <c r="M22" s="445">
        <f>SUM(M15:M21)</f>
        <v>4703976</v>
      </c>
      <c r="N22" s="442">
        <f t="shared" si="6"/>
        <v>94.598966633752042</v>
      </c>
    </row>
    <row r="23" spans="1:14">
      <c r="A23" s="417"/>
      <c r="B23" s="436" t="s">
        <v>87</v>
      </c>
      <c r="C23" s="437" t="s">
        <v>214</v>
      </c>
      <c r="D23" s="438">
        <v>0</v>
      </c>
      <c r="E23" s="521">
        <f t="shared" si="1"/>
        <v>0</v>
      </c>
      <c r="F23" s="439">
        <v>14126000</v>
      </c>
      <c r="G23" s="523">
        <f t="shared" si="2"/>
        <v>6.9940041490694299E-2</v>
      </c>
      <c r="H23" s="440">
        <v>0</v>
      </c>
      <c r="I23" s="525">
        <f t="shared" si="3"/>
        <v>0</v>
      </c>
      <c r="J23" s="440">
        <f t="shared" ref="J23:J24" si="8">H23-F23</f>
        <v>-14126000</v>
      </c>
      <c r="K23" s="441">
        <v>0</v>
      </c>
      <c r="L23" s="523">
        <f t="shared" si="4"/>
        <v>0</v>
      </c>
      <c r="M23" s="439">
        <f>H23-K23</f>
        <v>0</v>
      </c>
      <c r="N23" s="442" t="e">
        <f t="shared" si="6"/>
        <v>#DIV/0!</v>
      </c>
    </row>
    <row r="24" spans="1:14">
      <c r="A24" s="417"/>
      <c r="B24" s="436" t="s">
        <v>86</v>
      </c>
      <c r="C24" s="437" t="s">
        <v>213</v>
      </c>
      <c r="D24" s="438">
        <v>26274190</v>
      </c>
      <c r="E24" s="521">
        <f t="shared" si="1"/>
        <v>0.25592265904466693</v>
      </c>
      <c r="F24" s="439">
        <v>89874000</v>
      </c>
      <c r="G24" s="523">
        <f t="shared" si="2"/>
        <v>0.44498026964000137</v>
      </c>
      <c r="H24" s="440">
        <v>52058000</v>
      </c>
      <c r="I24" s="525">
        <f t="shared" si="3"/>
        <v>0.37410888812234105</v>
      </c>
      <c r="J24" s="440">
        <f t="shared" si="8"/>
        <v>-37816000</v>
      </c>
      <c r="K24" s="441">
        <v>39082814</v>
      </c>
      <c r="L24" s="523">
        <f t="shared" si="4"/>
        <v>0.32174117805661212</v>
      </c>
      <c r="M24" s="439">
        <f>H24-K24</f>
        <v>12975186</v>
      </c>
      <c r="N24" s="442">
        <f t="shared" si="6"/>
        <v>75.07551961273964</v>
      </c>
    </row>
    <row r="25" spans="1:14">
      <c r="A25" s="417"/>
      <c r="B25" s="443"/>
      <c r="C25" s="444" t="s">
        <v>199</v>
      </c>
      <c r="D25" s="445">
        <v>26274190</v>
      </c>
      <c r="E25" s="522">
        <f t="shared" si="1"/>
        <v>0.25592265904466693</v>
      </c>
      <c r="F25" s="445">
        <f>SUM(F23:F24)</f>
        <v>104000000</v>
      </c>
      <c r="G25" s="524">
        <f t="shared" si="2"/>
        <v>0.5149203111306957</v>
      </c>
      <c r="H25" s="447">
        <f>SUM(H23:H24)</f>
        <v>52058000</v>
      </c>
      <c r="I25" s="526">
        <f t="shared" si="3"/>
        <v>0.37410888812234105</v>
      </c>
      <c r="J25" s="447">
        <f t="shared" ref="J25" si="9">SUM(J23:J24)</f>
        <v>-51942000</v>
      </c>
      <c r="K25" s="447">
        <f>SUM(K23:K24)</f>
        <v>39082814</v>
      </c>
      <c r="L25" s="524">
        <f t="shared" si="4"/>
        <v>0.32174117805661212</v>
      </c>
      <c r="M25" s="445">
        <f>SUM(M23:M24)</f>
        <v>12975186</v>
      </c>
      <c r="N25" s="442">
        <f t="shared" si="6"/>
        <v>75.07551961273964</v>
      </c>
    </row>
    <row r="26" spans="1:14">
      <c r="A26" s="417"/>
      <c r="B26" s="436" t="s">
        <v>87</v>
      </c>
      <c r="C26" s="437" t="s">
        <v>214</v>
      </c>
      <c r="D26" s="438">
        <v>0</v>
      </c>
      <c r="E26" s="521">
        <f t="shared" si="1"/>
        <v>0</v>
      </c>
      <c r="F26" s="439">
        <v>0</v>
      </c>
      <c r="G26" s="523">
        <f t="shared" si="2"/>
        <v>0</v>
      </c>
      <c r="H26" s="440">
        <v>0</v>
      </c>
      <c r="I26" s="525">
        <f t="shared" si="3"/>
        <v>0</v>
      </c>
      <c r="J26" s="440">
        <v>0</v>
      </c>
      <c r="K26" s="441">
        <v>0</v>
      </c>
      <c r="L26" s="521">
        <f t="shared" si="4"/>
        <v>0</v>
      </c>
      <c r="M26" s="439">
        <v>0</v>
      </c>
      <c r="N26" s="442"/>
    </row>
    <row r="27" spans="1:14">
      <c r="A27" s="417"/>
      <c r="B27" s="436" t="s">
        <v>86</v>
      </c>
      <c r="C27" s="437" t="s">
        <v>213</v>
      </c>
      <c r="D27" s="438">
        <v>0</v>
      </c>
      <c r="E27" s="521">
        <f t="shared" si="1"/>
        <v>0</v>
      </c>
      <c r="F27" s="439">
        <v>0</v>
      </c>
      <c r="G27" s="521">
        <f t="shared" si="2"/>
        <v>0</v>
      </c>
      <c r="H27" s="440">
        <v>0</v>
      </c>
      <c r="I27" s="525">
        <f t="shared" si="3"/>
        <v>0</v>
      </c>
      <c r="J27" s="440">
        <v>0</v>
      </c>
      <c r="K27" s="441">
        <v>0</v>
      </c>
      <c r="L27" s="521">
        <f t="shared" si="4"/>
        <v>0</v>
      </c>
      <c r="M27" s="439">
        <v>0</v>
      </c>
      <c r="N27" s="442"/>
    </row>
    <row r="28" spans="1:14">
      <c r="A28" s="417"/>
      <c r="B28" s="443"/>
      <c r="C28" s="444" t="s">
        <v>198</v>
      </c>
      <c r="D28" s="445">
        <v>0</v>
      </c>
      <c r="E28" s="522">
        <f t="shared" si="1"/>
        <v>0</v>
      </c>
      <c r="F28" s="446">
        <v>0</v>
      </c>
      <c r="G28" s="522">
        <f t="shared" si="2"/>
        <v>0</v>
      </c>
      <c r="H28" s="448">
        <v>0</v>
      </c>
      <c r="I28" s="526">
        <f t="shared" si="3"/>
        <v>0</v>
      </c>
      <c r="J28" s="448">
        <v>0</v>
      </c>
      <c r="K28" s="447">
        <v>0</v>
      </c>
      <c r="L28" s="522">
        <f t="shared" si="4"/>
        <v>0</v>
      </c>
      <c r="M28" s="446">
        <v>0</v>
      </c>
      <c r="N28" s="442"/>
    </row>
    <row r="29" spans="1:14">
      <c r="A29" s="417"/>
      <c r="B29" s="348"/>
      <c r="C29" s="349" t="s">
        <v>212</v>
      </c>
      <c r="D29" s="449">
        <v>26274190</v>
      </c>
      <c r="E29" s="351">
        <f t="shared" si="1"/>
        <v>0.25592265904466693</v>
      </c>
      <c r="F29" s="350">
        <f>F25+F28</f>
        <v>104000000</v>
      </c>
      <c r="G29" s="351">
        <f t="shared" si="2"/>
        <v>0.5149203111306957</v>
      </c>
      <c r="H29" s="450">
        <f>H25+H28</f>
        <v>52058000</v>
      </c>
      <c r="I29" s="527">
        <f t="shared" si="3"/>
        <v>0.37410888812234105</v>
      </c>
      <c r="J29" s="450">
        <f t="shared" ref="J29:M29" si="10">J25+J28</f>
        <v>-51942000</v>
      </c>
      <c r="K29" s="450">
        <f t="shared" si="10"/>
        <v>39082814</v>
      </c>
      <c r="L29" s="351">
        <f t="shared" si="4"/>
        <v>0.32174117805661212</v>
      </c>
      <c r="M29" s="350">
        <f t="shared" si="10"/>
        <v>12975186</v>
      </c>
      <c r="N29" s="442">
        <f t="shared" si="6"/>
        <v>75.07551961273964</v>
      </c>
    </row>
    <row r="30" spans="1:14">
      <c r="A30" s="417"/>
      <c r="B30" s="348"/>
      <c r="C30" s="349" t="s">
        <v>211</v>
      </c>
      <c r="D30" s="449">
        <v>102664571</v>
      </c>
      <c r="E30" s="351">
        <f t="shared" si="1"/>
        <v>1</v>
      </c>
      <c r="F30" s="350">
        <f>F22+F29</f>
        <v>201973000</v>
      </c>
      <c r="G30" s="351">
        <f t="shared" si="2"/>
        <v>1</v>
      </c>
      <c r="H30" s="450">
        <f>H22+H29</f>
        <v>139152000</v>
      </c>
      <c r="I30" s="527">
        <f t="shared" si="3"/>
        <v>1</v>
      </c>
      <c r="J30" s="450">
        <f t="shared" ref="J30" si="11">J22+J29</f>
        <v>-62821000</v>
      </c>
      <c r="K30" s="451">
        <f>K22+K29</f>
        <v>121472838</v>
      </c>
      <c r="L30" s="351">
        <f t="shared" si="4"/>
        <v>1</v>
      </c>
      <c r="M30" s="449">
        <f>M22+M29</f>
        <v>17679162</v>
      </c>
      <c r="N30" s="442">
        <f t="shared" si="6"/>
        <v>87.295071576405661</v>
      </c>
    </row>
    <row r="31" spans="1:14">
      <c r="A31" s="417"/>
      <c r="B31" s="443"/>
      <c r="C31" s="444" t="s">
        <v>210</v>
      </c>
      <c r="D31" s="445">
        <v>0</v>
      </c>
      <c r="E31" s="522">
        <f t="shared" si="1"/>
        <v>0</v>
      </c>
      <c r="F31" s="446"/>
      <c r="G31" s="522">
        <f t="shared" si="2"/>
        <v>0</v>
      </c>
      <c r="H31" s="448"/>
      <c r="I31" s="448"/>
      <c r="J31" s="448"/>
      <c r="K31" s="447">
        <v>0</v>
      </c>
      <c r="L31" s="446"/>
      <c r="M31" s="446"/>
      <c r="N31" s="442"/>
    </row>
    <row r="32" spans="1:14">
      <c r="A32" s="417"/>
      <c r="B32" s="443"/>
      <c r="C32" s="444" t="s">
        <v>209</v>
      </c>
      <c r="D32" s="445">
        <v>0</v>
      </c>
      <c r="E32" s="522">
        <f t="shared" si="1"/>
        <v>0</v>
      </c>
      <c r="F32" s="446"/>
      <c r="G32" s="522">
        <f t="shared" si="2"/>
        <v>0</v>
      </c>
      <c r="H32" s="448"/>
      <c r="I32" s="448"/>
      <c r="J32" s="448"/>
      <c r="K32" s="447">
        <v>0</v>
      </c>
      <c r="L32" s="446"/>
      <c r="M32" s="446"/>
      <c r="N32" s="442"/>
    </row>
    <row r="33" spans="1:14" ht="13.5" thickBot="1">
      <c r="A33" s="417"/>
      <c r="B33" s="348"/>
      <c r="C33" s="349" t="s">
        <v>195</v>
      </c>
      <c r="D33" s="449">
        <v>102664571</v>
      </c>
      <c r="E33" s="351">
        <f t="shared" si="1"/>
        <v>1</v>
      </c>
      <c r="F33" s="350"/>
      <c r="G33" s="351">
        <f t="shared" si="2"/>
        <v>0</v>
      </c>
      <c r="H33" s="450"/>
      <c r="I33" s="450"/>
      <c r="J33" s="450"/>
      <c r="K33" s="451">
        <f>K30</f>
        <v>121472838</v>
      </c>
      <c r="L33" s="350"/>
      <c r="M33" s="350"/>
      <c r="N33" s="442"/>
    </row>
    <row r="34" spans="1:14" ht="13.5" thickTop="1">
      <c r="A34" s="417"/>
      <c r="B34" s="692" t="s">
        <v>208</v>
      </c>
      <c r="C34" s="692"/>
      <c r="D34" s="452"/>
      <c r="E34" s="453"/>
      <c r="F34" s="452"/>
      <c r="G34" s="453"/>
      <c r="H34" s="452"/>
      <c r="I34" s="453"/>
      <c r="J34" s="454"/>
      <c r="K34" s="452"/>
      <c r="L34" s="453"/>
      <c r="M34" s="452"/>
      <c r="N34" s="442"/>
    </row>
    <row r="35" spans="1:14">
      <c r="A35" s="417"/>
      <c r="B35" s="433" t="s">
        <v>207</v>
      </c>
      <c r="C35" s="434" t="s">
        <v>206</v>
      </c>
      <c r="D35" s="429"/>
      <c r="E35" s="430"/>
      <c r="F35" s="429"/>
      <c r="G35" s="430"/>
      <c r="H35" s="429"/>
      <c r="I35" s="430"/>
      <c r="J35" s="435"/>
      <c r="K35" s="429"/>
      <c r="L35" s="430"/>
      <c r="M35" s="429"/>
      <c r="N35" s="442"/>
    </row>
    <row r="36" spans="1:14">
      <c r="A36" s="417"/>
      <c r="B36" s="436"/>
      <c r="C36" s="455" t="s">
        <v>205</v>
      </c>
      <c r="D36" s="449">
        <v>76390381</v>
      </c>
      <c r="E36" s="351">
        <f>D36/$D$58</f>
        <v>0.74407734095533307</v>
      </c>
      <c r="F36" s="350">
        <f>SUM(F38:F39)</f>
        <v>97973000</v>
      </c>
      <c r="G36" s="351">
        <f>F36/$F$58</f>
        <v>0.4850796888693043</v>
      </c>
      <c r="H36" s="450">
        <f t="shared" ref="H36:M36" si="12">SUM(H38:H39)</f>
        <v>87094000</v>
      </c>
      <c r="I36" s="351">
        <f>H36/$H$58</f>
        <v>0.625891111877659</v>
      </c>
      <c r="J36" s="450">
        <f t="shared" si="12"/>
        <v>-10879000</v>
      </c>
      <c r="K36" s="450">
        <f t="shared" si="12"/>
        <v>82390024</v>
      </c>
      <c r="L36" s="351">
        <f>K36/$K$58</f>
        <v>0.67825882194338782</v>
      </c>
      <c r="M36" s="350">
        <f t="shared" si="12"/>
        <v>4703976</v>
      </c>
      <c r="N36" s="442">
        <f t="shared" si="6"/>
        <v>94.598966633752042</v>
      </c>
    </row>
    <row r="37" spans="1:14">
      <c r="A37" s="417"/>
      <c r="B37" s="436" t="s">
        <v>197</v>
      </c>
      <c r="C37" s="456" t="s">
        <v>196</v>
      </c>
      <c r="D37" s="438"/>
      <c r="E37" s="521"/>
      <c r="F37" s="439"/>
      <c r="G37" s="521"/>
      <c r="H37" s="440"/>
      <c r="I37" s="521"/>
      <c r="J37" s="440"/>
      <c r="K37" s="441"/>
      <c r="L37" s="521"/>
      <c r="M37" s="439"/>
      <c r="N37" s="442"/>
    </row>
    <row r="38" spans="1:14" ht="25.5">
      <c r="A38" s="417"/>
      <c r="B38" s="436" t="s">
        <v>1467</v>
      </c>
      <c r="C38" s="456" t="s">
        <v>1468</v>
      </c>
      <c r="D38" s="438">
        <v>36966130</v>
      </c>
      <c r="E38" s="521">
        <f t="shared" ref="E38:E53" si="13">D38/$D$58</f>
        <v>0.36006705760256869</v>
      </c>
      <c r="F38" s="439">
        <v>41600000</v>
      </c>
      <c r="G38" s="521">
        <f t="shared" ref="G38:G55" si="14">F38/$F$58</f>
        <v>0.20596812445227827</v>
      </c>
      <c r="H38" s="440">
        <v>37821000</v>
      </c>
      <c r="I38" s="521">
        <f t="shared" ref="I38:I53" si="15">H38/$H$58</f>
        <v>0.27179630907209384</v>
      </c>
      <c r="J38" s="440">
        <f t="shared" ref="J38:J39" si="16">H38-F38</f>
        <v>-3779000</v>
      </c>
      <c r="K38" s="441">
        <v>36365968</v>
      </c>
      <c r="L38" s="521">
        <f t="shared" ref="L38:L53" si="17">K38/$K$58</f>
        <v>0.2993753056135891</v>
      </c>
      <c r="M38" s="439">
        <f>H38-K38</f>
        <v>1455032</v>
      </c>
      <c r="N38" s="442">
        <f t="shared" si="6"/>
        <v>96.152846302318821</v>
      </c>
    </row>
    <row r="39" spans="1:14" ht="25.5">
      <c r="A39" s="417"/>
      <c r="B39" s="436" t="s">
        <v>1469</v>
      </c>
      <c r="C39" s="456" t="s">
        <v>1470</v>
      </c>
      <c r="D39" s="438">
        <v>39424251</v>
      </c>
      <c r="E39" s="521">
        <f t="shared" si="13"/>
        <v>0.38401028335276444</v>
      </c>
      <c r="F39" s="439">
        <v>56373000</v>
      </c>
      <c r="G39" s="521">
        <f t="shared" si="14"/>
        <v>0.27911156441702606</v>
      </c>
      <c r="H39" s="440">
        <v>49273000</v>
      </c>
      <c r="I39" s="521">
        <f t="shared" si="15"/>
        <v>0.35409480280556516</v>
      </c>
      <c r="J39" s="440">
        <f t="shared" si="16"/>
        <v>-7100000</v>
      </c>
      <c r="K39" s="441">
        <v>46024056</v>
      </c>
      <c r="L39" s="521">
        <f t="shared" si="17"/>
        <v>0.37888351632979878</v>
      </c>
      <c r="M39" s="439">
        <f>H39-K39</f>
        <v>3248944</v>
      </c>
      <c r="N39" s="442">
        <f t="shared" si="6"/>
        <v>93.406238710855845</v>
      </c>
    </row>
    <row r="40" spans="1:14">
      <c r="A40" s="417"/>
      <c r="B40" s="436"/>
      <c r="C40" s="455" t="s">
        <v>203</v>
      </c>
      <c r="D40" s="449">
        <v>26274190</v>
      </c>
      <c r="E40" s="351">
        <f t="shared" si="13"/>
        <v>0.25592265904466693</v>
      </c>
      <c r="F40" s="350">
        <f>F53+F55</f>
        <v>104000000</v>
      </c>
      <c r="G40" s="351">
        <f t="shared" si="14"/>
        <v>0.5149203111306957</v>
      </c>
      <c r="H40" s="450">
        <f t="shared" ref="H40:M40" si="18">H53+H55</f>
        <v>52058000</v>
      </c>
      <c r="I40" s="351">
        <f t="shared" si="15"/>
        <v>0.37410888812234105</v>
      </c>
      <c r="J40" s="450">
        <f t="shared" si="18"/>
        <v>-51942000</v>
      </c>
      <c r="K40" s="450">
        <f t="shared" si="18"/>
        <v>39082814</v>
      </c>
      <c r="L40" s="351">
        <f t="shared" si="17"/>
        <v>0.32174117805661212</v>
      </c>
      <c r="M40" s="350">
        <f t="shared" si="18"/>
        <v>12975186</v>
      </c>
      <c r="N40" s="442">
        <f t="shared" si="6"/>
        <v>75.07551961273964</v>
      </c>
    </row>
    <row r="41" spans="1:14">
      <c r="A41" s="417"/>
      <c r="B41" s="436" t="s">
        <v>197</v>
      </c>
      <c r="C41" s="456" t="s">
        <v>196</v>
      </c>
      <c r="D41" s="438"/>
      <c r="E41" s="521">
        <f t="shared" si="13"/>
        <v>0</v>
      </c>
      <c r="F41" s="439"/>
      <c r="G41" s="521">
        <f t="shared" si="14"/>
        <v>0</v>
      </c>
      <c r="H41" s="440"/>
      <c r="I41" s="525">
        <f t="shared" si="15"/>
        <v>0</v>
      </c>
      <c r="J41" s="440"/>
      <c r="K41" s="441"/>
      <c r="L41" s="525">
        <f t="shared" si="17"/>
        <v>0</v>
      </c>
      <c r="M41" s="439"/>
      <c r="N41" s="442"/>
    </row>
    <row r="42" spans="1:14" hidden="1">
      <c r="A42" s="417"/>
      <c r="B42" s="436" t="s">
        <v>1471</v>
      </c>
      <c r="C42" s="456" t="s">
        <v>1472</v>
      </c>
      <c r="D42" s="438">
        <v>120000</v>
      </c>
      <c r="E42" s="521">
        <f t="shared" si="13"/>
        <v>1.1688550278946765E-3</v>
      </c>
      <c r="F42" s="439">
        <v>0</v>
      </c>
      <c r="G42" s="521">
        <f t="shared" si="14"/>
        <v>0</v>
      </c>
      <c r="H42" s="440">
        <v>0</v>
      </c>
      <c r="I42" s="525">
        <f t="shared" si="15"/>
        <v>0</v>
      </c>
      <c r="J42" s="440">
        <f t="shared" ref="J42:J52" si="19">H42-F42</f>
        <v>0</v>
      </c>
      <c r="K42" s="441">
        <v>0</v>
      </c>
      <c r="L42" s="525">
        <f t="shared" si="17"/>
        <v>0</v>
      </c>
      <c r="M42" s="439">
        <f>H42-K42</f>
        <v>0</v>
      </c>
      <c r="N42" s="442"/>
    </row>
    <row r="43" spans="1:14">
      <c r="A43" s="417"/>
      <c r="B43" s="436" t="s">
        <v>1473</v>
      </c>
      <c r="C43" s="456" t="s">
        <v>1474</v>
      </c>
      <c r="D43" s="438">
        <v>0</v>
      </c>
      <c r="E43" s="521">
        <f t="shared" si="13"/>
        <v>0</v>
      </c>
      <c r="F43" s="439">
        <v>1449000</v>
      </c>
      <c r="G43" s="521">
        <f t="shared" si="14"/>
        <v>7.1742262579651732E-3</v>
      </c>
      <c r="H43" s="440">
        <v>949000</v>
      </c>
      <c r="I43" s="521">
        <f t="shared" si="15"/>
        <v>6.8198804185351271E-3</v>
      </c>
      <c r="J43" s="440">
        <f t="shared" si="19"/>
        <v>-500000</v>
      </c>
      <c r="K43" s="441">
        <v>474499</v>
      </c>
      <c r="L43" s="521">
        <f t="shared" si="17"/>
        <v>3.9062148198101701E-3</v>
      </c>
      <c r="M43" s="439">
        <f>H43-K43</f>
        <v>474501</v>
      </c>
      <c r="N43" s="442">
        <f t="shared" si="6"/>
        <v>49.999894625922025</v>
      </c>
    </row>
    <row r="44" spans="1:14">
      <c r="A44" s="417"/>
      <c r="B44" s="436" t="s">
        <v>1475</v>
      </c>
      <c r="C44" s="456" t="s">
        <v>1476</v>
      </c>
      <c r="D44" s="438"/>
      <c r="E44" s="521">
        <f t="shared" si="13"/>
        <v>0</v>
      </c>
      <c r="F44" s="439">
        <v>0</v>
      </c>
      <c r="G44" s="521">
        <f t="shared" si="14"/>
        <v>0</v>
      </c>
      <c r="H44" s="440">
        <v>500000</v>
      </c>
      <c r="I44" s="521">
        <f t="shared" si="15"/>
        <v>3.5931930550764631E-3</v>
      </c>
      <c r="J44" s="440">
        <f t="shared" si="19"/>
        <v>500000</v>
      </c>
      <c r="K44" s="441">
        <v>0</v>
      </c>
      <c r="L44" s="521">
        <f t="shared" si="17"/>
        <v>0</v>
      </c>
      <c r="M44" s="439">
        <f>H44-K44</f>
        <v>500000</v>
      </c>
      <c r="N44" s="442">
        <f t="shared" si="6"/>
        <v>0</v>
      </c>
    </row>
    <row r="45" spans="1:14">
      <c r="A45" s="417"/>
      <c r="B45" s="436" t="s">
        <v>1477</v>
      </c>
      <c r="C45" s="456" t="s">
        <v>1478</v>
      </c>
      <c r="D45" s="438">
        <v>0</v>
      </c>
      <c r="E45" s="521">
        <f t="shared" si="13"/>
        <v>0</v>
      </c>
      <c r="F45" s="439">
        <v>7000000</v>
      </c>
      <c r="G45" s="521">
        <f t="shared" si="14"/>
        <v>3.4658097864566056E-2</v>
      </c>
      <c r="H45" s="440">
        <v>7000000</v>
      </c>
      <c r="I45" s="521">
        <f t="shared" si="15"/>
        <v>5.0304702771070485E-2</v>
      </c>
      <c r="J45" s="440">
        <f t="shared" si="19"/>
        <v>0</v>
      </c>
      <c r="K45" s="441">
        <v>0</v>
      </c>
      <c r="L45" s="521">
        <f t="shared" si="17"/>
        <v>0</v>
      </c>
      <c r="M45" s="439">
        <f t="shared" ref="M45:M52" si="20">H45-K45</f>
        <v>7000000</v>
      </c>
      <c r="N45" s="442">
        <f t="shared" si="6"/>
        <v>0</v>
      </c>
    </row>
    <row r="46" spans="1:14">
      <c r="A46" s="417"/>
      <c r="B46" s="436" t="s">
        <v>1479</v>
      </c>
      <c r="C46" s="456" t="s">
        <v>1480</v>
      </c>
      <c r="D46" s="438">
        <v>0</v>
      </c>
      <c r="E46" s="521">
        <f t="shared" si="13"/>
        <v>0</v>
      </c>
      <c r="F46" s="439">
        <v>3000000</v>
      </c>
      <c r="G46" s="521">
        <f t="shared" si="14"/>
        <v>1.4853470513385453E-2</v>
      </c>
      <c r="H46" s="440">
        <v>2250000</v>
      </c>
      <c r="I46" s="521">
        <f t="shared" si="15"/>
        <v>1.6169368747844085E-2</v>
      </c>
      <c r="J46" s="440">
        <f t="shared" si="19"/>
        <v>-750000</v>
      </c>
      <c r="K46" s="441">
        <v>2250000</v>
      </c>
      <c r="L46" s="521">
        <f t="shared" si="17"/>
        <v>1.8522659361922541E-2</v>
      </c>
      <c r="M46" s="439">
        <f t="shared" si="20"/>
        <v>0</v>
      </c>
      <c r="N46" s="442">
        <f t="shared" si="6"/>
        <v>100</v>
      </c>
    </row>
    <row r="47" spans="1:14" ht="25.5">
      <c r="A47" s="417"/>
      <c r="B47" s="436" t="s">
        <v>1481</v>
      </c>
      <c r="C47" s="456" t="s">
        <v>1482</v>
      </c>
      <c r="D47" s="438">
        <v>0</v>
      </c>
      <c r="E47" s="521">
        <f t="shared" si="13"/>
        <v>0</v>
      </c>
      <c r="F47" s="439">
        <v>0</v>
      </c>
      <c r="G47" s="521">
        <f t="shared" si="14"/>
        <v>0</v>
      </c>
      <c r="H47" s="440">
        <v>0</v>
      </c>
      <c r="I47" s="521">
        <f t="shared" si="15"/>
        <v>0</v>
      </c>
      <c r="J47" s="440">
        <f t="shared" si="19"/>
        <v>0</v>
      </c>
      <c r="K47" s="441">
        <v>0</v>
      </c>
      <c r="L47" s="521">
        <f t="shared" si="17"/>
        <v>0</v>
      </c>
      <c r="M47" s="439">
        <f t="shared" si="20"/>
        <v>0</v>
      </c>
      <c r="N47" s="442"/>
    </row>
    <row r="48" spans="1:14" ht="21" customHeight="1">
      <c r="A48" s="417"/>
      <c r="B48" s="436" t="s">
        <v>109</v>
      </c>
      <c r="C48" s="456" t="s">
        <v>108</v>
      </c>
      <c r="D48" s="438">
        <v>25162174</v>
      </c>
      <c r="E48" s="521">
        <f t="shared" si="13"/>
        <v>0.24509111327217253</v>
      </c>
      <c r="F48" s="439">
        <v>73425000</v>
      </c>
      <c r="G48" s="521">
        <f t="shared" si="14"/>
        <v>0.36353869081510892</v>
      </c>
      <c r="H48" s="440">
        <v>36359000</v>
      </c>
      <c r="I48" s="521">
        <f t="shared" si="15"/>
        <v>0.26128981257905026</v>
      </c>
      <c r="J48" s="440">
        <f t="shared" si="19"/>
        <v>-37066000</v>
      </c>
      <c r="K48" s="441">
        <v>36358315</v>
      </c>
      <c r="L48" s="521">
        <f t="shared" si="17"/>
        <v>0.29931230387487939</v>
      </c>
      <c r="M48" s="439">
        <f t="shared" si="20"/>
        <v>685</v>
      </c>
      <c r="N48" s="442">
        <f t="shared" si="6"/>
        <v>99.998116009791246</v>
      </c>
    </row>
    <row r="49" spans="1:14" ht="24" customHeight="1">
      <c r="A49" s="417"/>
      <c r="B49" s="436" t="s">
        <v>1483</v>
      </c>
      <c r="C49" s="456" t="s">
        <v>1484</v>
      </c>
      <c r="D49" s="438">
        <v>0</v>
      </c>
      <c r="E49" s="521">
        <f t="shared" si="13"/>
        <v>0</v>
      </c>
      <c r="F49" s="439">
        <v>0</v>
      </c>
      <c r="G49" s="521">
        <f t="shared" si="14"/>
        <v>0</v>
      </c>
      <c r="H49" s="440">
        <v>0</v>
      </c>
      <c r="I49" s="521">
        <f t="shared" si="15"/>
        <v>0</v>
      </c>
      <c r="J49" s="440">
        <f t="shared" si="19"/>
        <v>0</v>
      </c>
      <c r="K49" s="441">
        <v>0</v>
      </c>
      <c r="L49" s="521">
        <f t="shared" si="17"/>
        <v>0</v>
      </c>
      <c r="M49" s="439">
        <f t="shared" si="20"/>
        <v>0</v>
      </c>
      <c r="N49" s="442"/>
    </row>
    <row r="50" spans="1:14" ht="25.5">
      <c r="A50" s="417"/>
      <c r="B50" s="436" t="s">
        <v>1485</v>
      </c>
      <c r="C50" s="456" t="s">
        <v>1486</v>
      </c>
      <c r="D50" s="438">
        <v>0</v>
      </c>
      <c r="E50" s="521">
        <f t="shared" si="13"/>
        <v>0</v>
      </c>
      <c r="F50" s="439">
        <v>0</v>
      </c>
      <c r="G50" s="521">
        <f t="shared" si="14"/>
        <v>0</v>
      </c>
      <c r="H50" s="440">
        <v>0</v>
      </c>
      <c r="I50" s="521">
        <f t="shared" si="15"/>
        <v>0</v>
      </c>
      <c r="J50" s="440">
        <f t="shared" si="19"/>
        <v>0</v>
      </c>
      <c r="K50" s="441">
        <v>0</v>
      </c>
      <c r="L50" s="521">
        <f t="shared" si="17"/>
        <v>0</v>
      </c>
      <c r="M50" s="439">
        <f t="shared" si="20"/>
        <v>0</v>
      </c>
      <c r="N50" s="442"/>
    </row>
    <row r="51" spans="1:14" ht="25.5">
      <c r="A51" s="417"/>
      <c r="B51" s="436" t="s">
        <v>1487</v>
      </c>
      <c r="C51" s="456" t="s">
        <v>1488</v>
      </c>
      <c r="D51" s="438">
        <v>0</v>
      </c>
      <c r="E51" s="521">
        <f t="shared" si="13"/>
        <v>0</v>
      </c>
      <c r="F51" s="439">
        <v>14126000</v>
      </c>
      <c r="G51" s="521">
        <f t="shared" si="14"/>
        <v>6.9940041490694299E-2</v>
      </c>
      <c r="H51" s="440">
        <v>0</v>
      </c>
      <c r="I51" s="521">
        <f t="shared" si="15"/>
        <v>0</v>
      </c>
      <c r="J51" s="440">
        <f t="shared" si="19"/>
        <v>-14126000</v>
      </c>
      <c r="K51" s="441">
        <v>0</v>
      </c>
      <c r="L51" s="521">
        <f t="shared" si="17"/>
        <v>0</v>
      </c>
      <c r="M51" s="439">
        <f t="shared" si="20"/>
        <v>0</v>
      </c>
      <c r="N51" s="442" t="e">
        <f t="shared" si="6"/>
        <v>#DIV/0!</v>
      </c>
    </row>
    <row r="52" spans="1:14">
      <c r="A52" s="417"/>
      <c r="B52" s="436" t="s">
        <v>1489</v>
      </c>
      <c r="C52" s="456" t="s">
        <v>1490</v>
      </c>
      <c r="D52" s="438">
        <v>992016</v>
      </c>
      <c r="E52" s="521">
        <f t="shared" si="13"/>
        <v>9.6626907445997116E-3</v>
      </c>
      <c r="F52" s="439">
        <v>5000000</v>
      </c>
      <c r="G52" s="521">
        <f t="shared" si="14"/>
        <v>2.4755784188975755E-2</v>
      </c>
      <c r="H52" s="440">
        <v>5000000</v>
      </c>
      <c r="I52" s="521">
        <f t="shared" si="15"/>
        <v>3.5931930550764629E-2</v>
      </c>
      <c r="J52" s="440">
        <f t="shared" si="19"/>
        <v>0</v>
      </c>
      <c r="K52" s="441">
        <v>0</v>
      </c>
      <c r="L52" s="521">
        <f t="shared" si="17"/>
        <v>0</v>
      </c>
      <c r="M52" s="439">
        <f t="shared" si="20"/>
        <v>5000000</v>
      </c>
      <c r="N52" s="442">
        <f t="shared" si="6"/>
        <v>0</v>
      </c>
    </row>
    <row r="53" spans="1:14" ht="25.5">
      <c r="A53" s="417"/>
      <c r="B53" s="436"/>
      <c r="C53" s="457" t="s">
        <v>199</v>
      </c>
      <c r="D53" s="445">
        <v>26274190</v>
      </c>
      <c r="E53" s="522">
        <f t="shared" si="13"/>
        <v>0.25592265904466693</v>
      </c>
      <c r="F53" s="446">
        <f>SUM(F42:F52)</f>
        <v>104000000</v>
      </c>
      <c r="G53" s="522">
        <f t="shared" si="14"/>
        <v>0.5149203111306957</v>
      </c>
      <c r="H53" s="448">
        <f t="shared" ref="H53:M53" si="21">SUM(H42:H52)</f>
        <v>52058000</v>
      </c>
      <c r="I53" s="522">
        <f t="shared" si="15"/>
        <v>0.37410888812234105</v>
      </c>
      <c r="J53" s="448">
        <f t="shared" si="21"/>
        <v>-51942000</v>
      </c>
      <c r="K53" s="448">
        <f t="shared" si="21"/>
        <v>39082814</v>
      </c>
      <c r="L53" s="522">
        <f t="shared" si="17"/>
        <v>0.32174117805661212</v>
      </c>
      <c r="M53" s="446">
        <f t="shared" si="21"/>
        <v>12975186</v>
      </c>
      <c r="N53" s="442">
        <f t="shared" si="6"/>
        <v>75.07551961273964</v>
      </c>
    </row>
    <row r="54" spans="1:14">
      <c r="A54" s="417"/>
      <c r="B54" s="436" t="s">
        <v>197</v>
      </c>
      <c r="C54" s="456" t="s">
        <v>196</v>
      </c>
      <c r="D54" s="438"/>
      <c r="E54" s="521"/>
      <c r="F54" s="439"/>
      <c r="G54" s="521">
        <f t="shared" si="14"/>
        <v>0</v>
      </c>
      <c r="H54" s="440"/>
      <c r="I54" s="440"/>
      <c r="J54" s="440"/>
      <c r="K54" s="441"/>
      <c r="L54" s="439"/>
      <c r="M54" s="439"/>
      <c r="N54" s="442"/>
    </row>
    <row r="55" spans="1:14">
      <c r="A55" s="417"/>
      <c r="B55" s="436"/>
      <c r="C55" s="457" t="s">
        <v>198</v>
      </c>
      <c r="D55" s="445">
        <v>0</v>
      </c>
      <c r="E55" s="522">
        <v>0</v>
      </c>
      <c r="F55" s="446">
        <v>0</v>
      </c>
      <c r="G55" s="522">
        <f t="shared" si="14"/>
        <v>0</v>
      </c>
      <c r="H55" s="448">
        <v>0</v>
      </c>
      <c r="I55" s="448"/>
      <c r="J55" s="448">
        <v>0</v>
      </c>
      <c r="K55" s="447">
        <v>0</v>
      </c>
      <c r="L55" s="446">
        <v>0</v>
      </c>
      <c r="M55" s="446">
        <v>0</v>
      </c>
      <c r="N55" s="458">
        <v>0</v>
      </c>
    </row>
    <row r="56" spans="1:14">
      <c r="A56" s="417"/>
      <c r="B56" s="436" t="s">
        <v>197</v>
      </c>
      <c r="C56" s="456" t="s">
        <v>196</v>
      </c>
      <c r="D56" s="438"/>
      <c r="E56" s="439"/>
      <c r="F56" s="439"/>
      <c r="G56" s="439"/>
      <c r="H56" s="440"/>
      <c r="I56" s="440"/>
      <c r="J56" s="440"/>
      <c r="K56" s="441"/>
      <c r="L56" s="439"/>
      <c r="M56" s="439"/>
      <c r="N56" s="442"/>
    </row>
    <row r="57" spans="1:14">
      <c r="A57" s="417"/>
      <c r="B57" s="436" t="s">
        <v>197</v>
      </c>
      <c r="C57" s="456" t="s">
        <v>196</v>
      </c>
      <c r="D57" s="438"/>
      <c r="E57" s="439"/>
      <c r="F57" s="439"/>
      <c r="G57" s="439"/>
      <c r="H57" s="440"/>
      <c r="I57" s="440"/>
      <c r="J57" s="440"/>
      <c r="K57" s="441"/>
      <c r="L57" s="439"/>
      <c r="M57" s="439"/>
      <c r="N57" s="442"/>
    </row>
    <row r="58" spans="1:14" ht="13.5" thickBot="1">
      <c r="A58" s="417"/>
      <c r="B58" s="436"/>
      <c r="C58" s="459" t="s">
        <v>195</v>
      </c>
      <c r="D58" s="460">
        <v>102664571</v>
      </c>
      <c r="E58" s="461"/>
      <c r="F58" s="461">
        <f>F36+F40</f>
        <v>201973000</v>
      </c>
      <c r="G58" s="461"/>
      <c r="H58" s="462">
        <f t="shared" ref="H58:M58" si="22">H36+H40</f>
        <v>139152000</v>
      </c>
      <c r="I58" s="462"/>
      <c r="J58" s="462">
        <f t="shared" si="22"/>
        <v>-62821000</v>
      </c>
      <c r="K58" s="462">
        <f>K36+K40</f>
        <v>121472838</v>
      </c>
      <c r="L58" s="461"/>
      <c r="M58" s="461">
        <f t="shared" si="22"/>
        <v>17679162</v>
      </c>
      <c r="N58" s="463">
        <f>K58/H58*100</f>
        <v>87.295071576405661</v>
      </c>
    </row>
    <row r="59" spans="1:14" ht="13.5" thickTop="1">
      <c r="A59" s="417"/>
      <c r="B59" s="693"/>
      <c r="C59" s="693"/>
      <c r="D59" s="693"/>
      <c r="E59" s="693"/>
      <c r="F59" s="693"/>
      <c r="G59" s="693"/>
      <c r="H59" s="693"/>
      <c r="I59" s="693"/>
      <c r="J59" s="693"/>
      <c r="K59" s="693"/>
      <c r="L59" s="693"/>
      <c r="M59" s="693"/>
      <c r="N59" s="693"/>
    </row>
    <row r="60" spans="1:14">
      <c r="A60" s="417"/>
      <c r="B60" s="418"/>
      <c r="C60" s="417"/>
      <c r="D60" s="417"/>
      <c r="E60" s="417"/>
      <c r="F60" s="417"/>
      <c r="G60" s="417"/>
      <c r="H60" s="417"/>
      <c r="I60" s="417"/>
      <c r="J60" s="417"/>
      <c r="K60" s="417"/>
      <c r="L60" s="417"/>
      <c r="M60" s="417"/>
      <c r="N60" s="417"/>
    </row>
    <row r="61" spans="1:14" ht="39" customHeight="1">
      <c r="A61" s="417"/>
      <c r="B61" s="694" t="s">
        <v>194</v>
      </c>
      <c r="C61" s="464" t="s">
        <v>1491</v>
      </c>
      <c r="D61" s="695" t="s">
        <v>63</v>
      </c>
      <c r="E61" s="695"/>
      <c r="F61" s="465" t="s">
        <v>62</v>
      </c>
      <c r="G61" s="696" t="s">
        <v>288</v>
      </c>
      <c r="H61" s="696"/>
      <c r="I61" s="466"/>
      <c r="J61" s="466"/>
      <c r="K61" s="466"/>
      <c r="L61" s="466"/>
      <c r="M61" s="466"/>
      <c r="N61" s="417"/>
    </row>
    <row r="62" spans="1:14" ht="30.75" customHeight="1">
      <c r="A62" s="417"/>
      <c r="B62" s="694"/>
      <c r="C62" s="464" t="s">
        <v>64</v>
      </c>
      <c r="D62" s="695"/>
      <c r="E62" s="695"/>
      <c r="F62" s="465" t="s">
        <v>64</v>
      </c>
      <c r="G62" s="696"/>
      <c r="H62" s="696"/>
      <c r="I62" s="466"/>
      <c r="J62" s="466"/>
      <c r="K62" s="466"/>
      <c r="L62" s="466"/>
      <c r="M62" s="466"/>
      <c r="N62" s="417"/>
    </row>
    <row r="63" spans="1:14" ht="32.25" customHeight="1">
      <c r="A63" s="417"/>
      <c r="B63" s="694"/>
      <c r="C63" s="464" t="s">
        <v>65</v>
      </c>
      <c r="D63" s="695"/>
      <c r="E63" s="695"/>
      <c r="F63" s="465" t="s">
        <v>65</v>
      </c>
      <c r="G63" s="696"/>
      <c r="H63" s="696"/>
      <c r="I63" s="466"/>
      <c r="J63" s="466"/>
      <c r="K63" s="466"/>
      <c r="L63" s="466"/>
      <c r="M63" s="466"/>
      <c r="N63" s="417"/>
    </row>
  </sheetData>
  <mergeCells count="24"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M10:M11"/>
    <mergeCell ref="N10:N11"/>
    <mergeCell ref="B13:C13"/>
    <mergeCell ref="B34:C34"/>
    <mergeCell ref="B59:N59"/>
    <mergeCell ref="B61:B63"/>
    <mergeCell ref="D61:E63"/>
    <mergeCell ref="G61:H61"/>
    <mergeCell ref="G62:H62"/>
    <mergeCell ref="G63:H63"/>
  </mergeCells>
  <pageMargins left="0" right="0" top="0" bottom="0" header="0" footer="0"/>
  <pageSetup scale="55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R366"/>
  <sheetViews>
    <sheetView topLeftCell="B1" zoomScale="120" zoomScaleNormal="120" workbookViewId="0">
      <pane ySplit="11" topLeftCell="A12" activePane="bottomLeft" state="frozen"/>
      <selection pane="bottomLeft" activeCell="K362" sqref="K362"/>
    </sheetView>
  </sheetViews>
  <sheetFormatPr defaultRowHeight="15"/>
  <cols>
    <col min="1" max="1" width="3.7109375" style="211" customWidth="1"/>
    <col min="2" max="2" width="17.140625" style="211" customWidth="1"/>
    <col min="3" max="3" width="46.140625" style="211" customWidth="1"/>
    <col min="4" max="4" width="13" style="211" customWidth="1"/>
    <col min="5" max="5" width="9.140625" style="211" customWidth="1"/>
    <col min="6" max="6" width="12.28515625" style="211" customWidth="1"/>
    <col min="7" max="7" width="11" style="211" customWidth="1"/>
    <col min="8" max="8" width="13" style="211" customWidth="1"/>
    <col min="9" max="9" width="9.85546875" style="211" customWidth="1"/>
    <col min="10" max="10" width="11.42578125" style="211" customWidth="1"/>
    <col min="11" max="11" width="12.7109375" style="211" customWidth="1"/>
    <col min="12" max="12" width="10" style="211" customWidth="1"/>
    <col min="13" max="13" width="12.5703125" style="211" customWidth="1"/>
    <col min="14" max="14" width="11.5703125" style="211" customWidth="1"/>
    <col min="15" max="15" width="16.140625" style="211" bestFit="1" customWidth="1"/>
    <col min="16" max="16" width="20.28515625" style="211" customWidth="1"/>
    <col min="17" max="16384" width="9.140625" style="211"/>
  </cols>
  <sheetData>
    <row r="1" spans="1:14">
      <c r="A1" s="209"/>
      <c r="B1" s="210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>
      <c r="A2" s="209"/>
      <c r="B2" s="636" t="s">
        <v>237</v>
      </c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</row>
    <row r="3" spans="1:14">
      <c r="A3" s="209"/>
      <c r="B3" s="637" t="s">
        <v>287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</row>
    <row r="4" spans="1:14" ht="10.5" customHeight="1">
      <c r="A4" s="209"/>
      <c r="B4" s="638" t="s">
        <v>1</v>
      </c>
      <c r="C4" s="638"/>
      <c r="D4" s="638"/>
      <c r="E4" s="638"/>
      <c r="F4" s="638"/>
      <c r="G4" s="638"/>
      <c r="H4" s="638"/>
      <c r="I4" s="638"/>
      <c r="J4" s="638"/>
      <c r="K4" s="638"/>
      <c r="L4" s="638"/>
      <c r="M4" s="638"/>
      <c r="N4" s="638"/>
    </row>
    <row r="5" spans="1:14" ht="6" customHeight="1" thickBot="1">
      <c r="A5" s="63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</row>
    <row r="6" spans="1:14" ht="16.5" thickTop="1" thickBot="1">
      <c r="A6" s="639"/>
      <c r="B6" s="640" t="s">
        <v>2</v>
      </c>
      <c r="C6" s="641" t="s">
        <v>3</v>
      </c>
      <c r="D6" s="641"/>
      <c r="E6" s="641"/>
      <c r="F6" s="642" t="s">
        <v>4</v>
      </c>
      <c r="G6" s="642"/>
      <c r="H6" s="643" t="s">
        <v>5</v>
      </c>
      <c r="I6" s="643"/>
      <c r="J6" s="643"/>
      <c r="K6" s="643"/>
      <c r="L6" s="643"/>
      <c r="M6" s="643"/>
      <c r="N6" s="643"/>
    </row>
    <row r="7" spans="1:14" ht="14.25" customHeight="1" thickTop="1">
      <c r="A7" s="209"/>
      <c r="B7" s="640"/>
      <c r="C7" s="641"/>
      <c r="D7" s="641"/>
      <c r="E7" s="641"/>
      <c r="F7" s="642"/>
      <c r="G7" s="642"/>
      <c r="H7" s="643"/>
      <c r="I7" s="643"/>
      <c r="J7" s="643"/>
      <c r="K7" s="643"/>
      <c r="L7" s="643"/>
      <c r="M7" s="643"/>
      <c r="N7" s="643"/>
    </row>
    <row r="8" spans="1:14">
      <c r="A8" s="209"/>
      <c r="B8" s="212" t="s">
        <v>6</v>
      </c>
      <c r="C8" s="628" t="s">
        <v>253</v>
      </c>
      <c r="D8" s="628"/>
      <c r="E8" s="628"/>
      <c r="F8" s="629" t="s">
        <v>8</v>
      </c>
      <c r="G8" s="629"/>
      <c r="H8" s="630" t="s">
        <v>254</v>
      </c>
      <c r="I8" s="630"/>
      <c r="J8" s="630"/>
      <c r="K8" s="630"/>
      <c r="L8" s="630"/>
      <c r="M8" s="630"/>
      <c r="N8" s="630"/>
    </row>
    <row r="9" spans="1:14" ht="15.75" thickBot="1">
      <c r="A9" s="209"/>
      <c r="B9" s="631" t="s">
        <v>236</v>
      </c>
      <c r="C9" s="631"/>
      <c r="D9" s="632" t="s">
        <v>235</v>
      </c>
      <c r="E9" s="632"/>
      <c r="F9" s="632"/>
      <c r="G9" s="632"/>
      <c r="H9" s="632"/>
      <c r="I9" s="632"/>
      <c r="J9" s="632"/>
      <c r="K9" s="632"/>
      <c r="L9" s="632"/>
      <c r="M9" s="632"/>
      <c r="N9" s="632"/>
    </row>
    <row r="10" spans="1:14" ht="16.5" thickTop="1" thickBot="1">
      <c r="A10" s="209"/>
      <c r="B10" s="631"/>
      <c r="C10" s="631"/>
      <c r="D10" s="213" t="s">
        <v>13</v>
      </c>
      <c r="E10" s="214">
        <v>2024</v>
      </c>
      <c r="F10" s="633" t="s">
        <v>190</v>
      </c>
      <c r="G10" s="633"/>
      <c r="H10" s="633" t="s">
        <v>190</v>
      </c>
      <c r="I10" s="633"/>
      <c r="J10" s="215" t="s">
        <v>190</v>
      </c>
      <c r="K10" s="633" t="s">
        <v>190</v>
      </c>
      <c r="L10" s="633"/>
      <c r="M10" s="634" t="s">
        <v>234</v>
      </c>
      <c r="N10" s="635" t="s">
        <v>233</v>
      </c>
    </row>
    <row r="11" spans="1:14" ht="44.25" customHeight="1" thickTop="1" thickBot="1">
      <c r="A11" s="209"/>
      <c r="B11" s="631"/>
      <c r="C11" s="631"/>
      <c r="D11" s="216" t="s">
        <v>232</v>
      </c>
      <c r="E11" s="217" t="s">
        <v>227</v>
      </c>
      <c r="F11" s="218" t="s">
        <v>231</v>
      </c>
      <c r="G11" s="219" t="s">
        <v>227</v>
      </c>
      <c r="H11" s="218" t="s">
        <v>230</v>
      </c>
      <c r="I11" s="219" t="s">
        <v>227</v>
      </c>
      <c r="J11" s="220" t="s">
        <v>229</v>
      </c>
      <c r="K11" s="218" t="s">
        <v>228</v>
      </c>
      <c r="L11" s="219" t="s">
        <v>227</v>
      </c>
      <c r="M11" s="634"/>
      <c r="N11" s="635"/>
    </row>
    <row r="12" spans="1:14" ht="16.5" thickTop="1" thickBot="1">
      <c r="A12" s="209"/>
      <c r="B12" s="631"/>
      <c r="C12" s="631"/>
      <c r="D12" s="221" t="s">
        <v>31</v>
      </c>
      <c r="E12" s="221" t="s">
        <v>32</v>
      </c>
      <c r="F12" s="221" t="s">
        <v>33</v>
      </c>
      <c r="G12" s="221" t="s">
        <v>34</v>
      </c>
      <c r="H12" s="221" t="s">
        <v>35</v>
      </c>
      <c r="I12" s="221" t="s">
        <v>36</v>
      </c>
      <c r="J12" s="221" t="s">
        <v>226</v>
      </c>
      <c r="K12" s="467" t="s">
        <v>38</v>
      </c>
      <c r="L12" s="221" t="s">
        <v>39</v>
      </c>
      <c r="M12" s="221" t="s">
        <v>225</v>
      </c>
      <c r="N12" s="222" t="s">
        <v>224</v>
      </c>
    </row>
    <row r="13" spans="1:14" ht="15.75" thickTop="1">
      <c r="A13" s="209"/>
      <c r="B13" s="617" t="s">
        <v>223</v>
      </c>
      <c r="C13" s="617"/>
      <c r="D13" s="223"/>
      <c r="E13" s="224"/>
      <c r="F13" s="223"/>
      <c r="G13" s="224"/>
      <c r="H13" s="223"/>
      <c r="I13" s="224"/>
      <c r="J13" s="225"/>
      <c r="K13" s="468"/>
      <c r="L13" s="224"/>
      <c r="M13" s="223"/>
      <c r="N13" s="226"/>
    </row>
    <row r="14" spans="1:14">
      <c r="A14" s="209"/>
      <c r="B14" s="227" t="s">
        <v>93</v>
      </c>
      <c r="C14" s="228" t="s">
        <v>206</v>
      </c>
      <c r="D14" s="223"/>
      <c r="E14" s="224"/>
      <c r="F14" s="223"/>
      <c r="G14" s="224"/>
      <c r="H14" s="223"/>
      <c r="I14" s="224"/>
      <c r="J14" s="229"/>
      <c r="K14" s="468"/>
      <c r="L14" s="224"/>
      <c r="M14" s="223"/>
      <c r="N14" s="226"/>
    </row>
    <row r="15" spans="1:14" ht="18" customHeight="1">
      <c r="A15" s="209"/>
      <c r="B15" s="230" t="s">
        <v>85</v>
      </c>
      <c r="C15" s="231" t="s">
        <v>222</v>
      </c>
      <c r="D15" s="469">
        <v>267223530</v>
      </c>
      <c r="E15" s="470">
        <f>D15/$D$31</f>
        <v>6.353944128283385E-3</v>
      </c>
      <c r="F15" s="469">
        <v>320315000</v>
      </c>
      <c r="G15" s="470">
        <f>F15/$F$31</f>
        <v>9.5658839036200649E-3</v>
      </c>
      <c r="H15" s="469">
        <v>314427000</v>
      </c>
      <c r="I15" s="470">
        <f>H15/$H$31</f>
        <v>7.0943667794827053E-3</v>
      </c>
      <c r="J15" s="469">
        <f>H15-F15</f>
        <v>-5888000</v>
      </c>
      <c r="K15" s="469">
        <v>314128971</v>
      </c>
      <c r="L15" s="470">
        <f>K15/$K$31</f>
        <v>7.5287654261022643E-3</v>
      </c>
      <c r="M15" s="469">
        <f>H15-K15</f>
        <v>298029</v>
      </c>
      <c r="N15" s="471">
        <f>K15/H15</f>
        <v>0.99905215200984643</v>
      </c>
    </row>
    <row r="16" spans="1:14" ht="18" customHeight="1">
      <c r="A16" s="209"/>
      <c r="B16" s="230" t="s">
        <v>84</v>
      </c>
      <c r="C16" s="231" t="s">
        <v>221</v>
      </c>
      <c r="D16" s="469">
        <v>44684210</v>
      </c>
      <c r="E16" s="470">
        <f t="shared" ref="E16:E31" si="0">D16/$D$31</f>
        <v>1.0624849307113101E-3</v>
      </c>
      <c r="F16" s="469">
        <v>55420000</v>
      </c>
      <c r="G16" s="470">
        <f t="shared" ref="G16:G31" si="1">F16/$F$31</f>
        <v>1.6550623165903064E-3</v>
      </c>
      <c r="H16" s="469">
        <v>52586000</v>
      </c>
      <c r="I16" s="470">
        <f t="shared" ref="I16:I31" si="2">H16/$H$31</f>
        <v>1.1864896191035679E-3</v>
      </c>
      <c r="J16" s="469">
        <f t="shared" ref="J16:J21" si="3">H16-F16</f>
        <v>-2834000</v>
      </c>
      <c r="K16" s="469">
        <v>52308277</v>
      </c>
      <c r="L16" s="470">
        <f t="shared" ref="L16:L31" si="4">K16/$K$31</f>
        <v>1.2536785324922491E-3</v>
      </c>
      <c r="M16" s="469">
        <f t="shared" ref="M16:M21" si="5">H16-K16</f>
        <v>277723</v>
      </c>
      <c r="N16" s="471">
        <f>K16/H16</f>
        <v>0.9947186893850074</v>
      </c>
    </row>
    <row r="17" spans="1:16" ht="18" customHeight="1">
      <c r="A17" s="209"/>
      <c r="B17" s="230" t="s">
        <v>83</v>
      </c>
      <c r="C17" s="231" t="s">
        <v>220</v>
      </c>
      <c r="D17" s="469">
        <v>3721124965.77</v>
      </c>
      <c r="E17" s="470">
        <f t="shared" si="0"/>
        <v>8.8479559142351741E-2</v>
      </c>
      <c r="F17" s="469">
        <v>3284387000</v>
      </c>
      <c r="G17" s="470">
        <f t="shared" si="1"/>
        <v>9.8084899978330684E-2</v>
      </c>
      <c r="H17" s="469">
        <v>4354270000</v>
      </c>
      <c r="I17" s="470">
        <f t="shared" si="2"/>
        <v>9.8244706837829321E-2</v>
      </c>
      <c r="J17" s="469">
        <f t="shared" si="3"/>
        <v>1069883000</v>
      </c>
      <c r="K17" s="469">
        <v>4234840295</v>
      </c>
      <c r="L17" s="470">
        <f t="shared" si="4"/>
        <v>0.10149690777187409</v>
      </c>
      <c r="M17" s="469">
        <f t="shared" si="5"/>
        <v>119429705</v>
      </c>
      <c r="N17" s="471">
        <f>K17/H17</f>
        <v>0.97257181915682767</v>
      </c>
    </row>
    <row r="18" spans="1:16" ht="18" customHeight="1">
      <c r="A18" s="209"/>
      <c r="B18" s="230" t="s">
        <v>82</v>
      </c>
      <c r="C18" s="231" t="s">
        <v>219</v>
      </c>
      <c r="D18" s="469">
        <v>0</v>
      </c>
      <c r="E18" s="470">
        <f t="shared" si="0"/>
        <v>0</v>
      </c>
      <c r="F18" s="469">
        <v>0</v>
      </c>
      <c r="G18" s="470">
        <f t="shared" si="1"/>
        <v>0</v>
      </c>
      <c r="H18" s="469">
        <v>0</v>
      </c>
      <c r="I18" s="470">
        <f t="shared" si="2"/>
        <v>0</v>
      </c>
      <c r="J18" s="469">
        <f t="shared" si="3"/>
        <v>0</v>
      </c>
      <c r="K18" s="469">
        <v>0</v>
      </c>
      <c r="L18" s="470">
        <f t="shared" si="4"/>
        <v>0</v>
      </c>
      <c r="M18" s="469">
        <f t="shared" si="5"/>
        <v>0</v>
      </c>
      <c r="N18" s="471">
        <v>0</v>
      </c>
    </row>
    <row r="19" spans="1:16" ht="18" customHeight="1">
      <c r="A19" s="209"/>
      <c r="B19" s="230" t="s">
        <v>81</v>
      </c>
      <c r="C19" s="231" t="s">
        <v>218</v>
      </c>
      <c r="D19" s="469">
        <v>0</v>
      </c>
      <c r="E19" s="470">
        <f t="shared" si="0"/>
        <v>0</v>
      </c>
      <c r="F19" s="469">
        <v>0</v>
      </c>
      <c r="G19" s="470">
        <f t="shared" si="1"/>
        <v>0</v>
      </c>
      <c r="H19" s="469">
        <v>0</v>
      </c>
      <c r="I19" s="470">
        <f t="shared" si="2"/>
        <v>0</v>
      </c>
      <c r="J19" s="469">
        <f t="shared" si="3"/>
        <v>0</v>
      </c>
      <c r="K19" s="469">
        <v>0</v>
      </c>
      <c r="L19" s="470">
        <f t="shared" si="4"/>
        <v>0</v>
      </c>
      <c r="M19" s="469">
        <f t="shared" si="5"/>
        <v>0</v>
      </c>
      <c r="N19" s="471">
        <v>0</v>
      </c>
    </row>
    <row r="20" spans="1:16" ht="18" customHeight="1">
      <c r="A20" s="209"/>
      <c r="B20" s="230" t="s">
        <v>80</v>
      </c>
      <c r="C20" s="231" t="s">
        <v>217</v>
      </c>
      <c r="D20" s="469">
        <v>0</v>
      </c>
      <c r="E20" s="470">
        <f t="shared" si="0"/>
        <v>0</v>
      </c>
      <c r="F20" s="469">
        <v>0</v>
      </c>
      <c r="G20" s="470">
        <f t="shared" si="1"/>
        <v>0</v>
      </c>
      <c r="H20" s="469">
        <v>0</v>
      </c>
      <c r="I20" s="470">
        <f t="shared" si="2"/>
        <v>0</v>
      </c>
      <c r="J20" s="469">
        <f t="shared" si="3"/>
        <v>0</v>
      </c>
      <c r="K20" s="469">
        <v>0</v>
      </c>
      <c r="L20" s="470">
        <f t="shared" si="4"/>
        <v>0</v>
      </c>
      <c r="M20" s="469">
        <f t="shared" si="5"/>
        <v>0</v>
      </c>
      <c r="N20" s="471">
        <v>0</v>
      </c>
    </row>
    <row r="21" spans="1:16" ht="18" customHeight="1">
      <c r="A21" s="209"/>
      <c r="B21" s="230" t="s">
        <v>79</v>
      </c>
      <c r="C21" s="231" t="s">
        <v>216</v>
      </c>
      <c r="D21" s="469">
        <v>2067235</v>
      </c>
      <c r="E21" s="470">
        <f t="shared" si="0"/>
        <v>4.9153963687374029E-5</v>
      </c>
      <c r="F21" s="469">
        <v>0</v>
      </c>
      <c r="G21" s="470">
        <f t="shared" si="1"/>
        <v>0</v>
      </c>
      <c r="H21" s="469">
        <v>1453470</v>
      </c>
      <c r="I21" s="470">
        <f t="shared" si="2"/>
        <v>3.2794414229613641E-5</v>
      </c>
      <c r="J21" s="469">
        <f t="shared" si="3"/>
        <v>1453470</v>
      </c>
      <c r="K21" s="469">
        <v>830977</v>
      </c>
      <c r="L21" s="470">
        <f t="shared" si="4"/>
        <v>1.9916121991454844E-5</v>
      </c>
      <c r="M21" s="469">
        <f t="shared" si="5"/>
        <v>622493</v>
      </c>
      <c r="N21" s="471">
        <f>K21/H21</f>
        <v>0.57171940253324804</v>
      </c>
    </row>
    <row r="22" spans="1:16" s="721" customFormat="1" ht="18" customHeight="1">
      <c r="A22" s="714"/>
      <c r="B22" s="723"/>
      <c r="C22" s="724" t="s">
        <v>215</v>
      </c>
      <c r="D22" s="727">
        <v>4035099940.77</v>
      </c>
      <c r="E22" s="726">
        <f t="shared" si="0"/>
        <v>9.5945142165033803E-2</v>
      </c>
      <c r="F22" s="727">
        <v>3660122000</v>
      </c>
      <c r="G22" s="726">
        <f t="shared" si="1"/>
        <v>0.10930584619854106</v>
      </c>
      <c r="H22" s="727">
        <f>SUM(H15:H21)</f>
        <v>4722736470</v>
      </c>
      <c r="I22" s="726">
        <f t="shared" si="2"/>
        <v>0.1065583576506452</v>
      </c>
      <c r="J22" s="727">
        <f>SUM(J15:J21)</f>
        <v>1062614470</v>
      </c>
      <c r="K22" s="727">
        <f>SUM(K15:K21)</f>
        <v>4602108520</v>
      </c>
      <c r="L22" s="726">
        <f t="shared" si="4"/>
        <v>0.11029926785246007</v>
      </c>
      <c r="M22" s="727">
        <f>SUM(M15:M21)</f>
        <v>120627950</v>
      </c>
      <c r="N22" s="749">
        <f>K22/H22</f>
        <v>0.97445803915457518</v>
      </c>
      <c r="P22" s="747"/>
    </row>
    <row r="23" spans="1:16" s="721" customFormat="1" ht="15.75" customHeight="1">
      <c r="A23" s="714"/>
      <c r="B23" s="715" t="s">
        <v>87</v>
      </c>
      <c r="C23" s="731" t="s">
        <v>214</v>
      </c>
      <c r="D23" s="734">
        <v>150413974</v>
      </c>
      <c r="E23" s="733">
        <f t="shared" si="0"/>
        <v>3.5764888926849733E-3</v>
      </c>
      <c r="F23" s="734">
        <v>121682000</v>
      </c>
      <c r="G23" s="733">
        <f t="shared" si="1"/>
        <v>3.6339100109588898E-3</v>
      </c>
      <c r="H23" s="734">
        <v>214112997</v>
      </c>
      <c r="I23" s="733">
        <f t="shared" si="2"/>
        <v>4.8309977609183692E-3</v>
      </c>
      <c r="J23" s="734">
        <f>H23-F23</f>
        <v>92430997</v>
      </c>
      <c r="K23" s="734">
        <v>211477797</v>
      </c>
      <c r="L23" s="733">
        <f t="shared" si="4"/>
        <v>5.0685128511813483E-3</v>
      </c>
      <c r="M23" s="734">
        <f>H23-K23</f>
        <v>2635200</v>
      </c>
      <c r="N23" s="750">
        <f t="shared" ref="N23:N30" si="6">K23/H23</f>
        <v>0.98769247996654774</v>
      </c>
      <c r="P23" s="747"/>
    </row>
    <row r="24" spans="1:16" s="721" customFormat="1" ht="18.75" customHeight="1">
      <c r="A24" s="714"/>
      <c r="B24" s="715" t="s">
        <v>86</v>
      </c>
      <c r="C24" s="731" t="s">
        <v>213</v>
      </c>
      <c r="D24" s="734">
        <v>34544021633</v>
      </c>
      <c r="E24" s="733">
        <f t="shared" si="0"/>
        <v>0.82137521131576474</v>
      </c>
      <c r="F24" s="734">
        <v>26115017000</v>
      </c>
      <c r="G24" s="733">
        <f t="shared" si="1"/>
        <v>0.77989860219803742</v>
      </c>
      <c r="H24" s="734">
        <v>34286787003</v>
      </c>
      <c r="I24" s="733">
        <f t="shared" si="2"/>
        <v>0.77360736415537656</v>
      </c>
      <c r="J24" s="734">
        <f t="shared" ref="J24:J25" si="7">H24-F24</f>
        <v>8171770003</v>
      </c>
      <c r="K24" s="734">
        <v>34084296893</v>
      </c>
      <c r="L24" s="733">
        <f t="shared" si="4"/>
        <v>0.81690229081425036</v>
      </c>
      <c r="M24" s="734">
        <f>H24-K24</f>
        <v>202490110</v>
      </c>
      <c r="N24" s="750">
        <f t="shared" si="6"/>
        <v>0.99409422323584062</v>
      </c>
      <c r="P24" s="747"/>
    </row>
    <row r="25" spans="1:16" s="721" customFormat="1" ht="22.5" customHeight="1">
      <c r="A25" s="714"/>
      <c r="B25" s="715">
        <v>232</v>
      </c>
      <c r="C25" s="731" t="str">
        <f>C24</f>
        <v>Kapitale të Trupëzuara</v>
      </c>
      <c r="D25" s="734">
        <v>0</v>
      </c>
      <c r="E25" s="733">
        <f t="shared" si="0"/>
        <v>0</v>
      </c>
      <c r="F25" s="734">
        <v>0</v>
      </c>
      <c r="G25" s="733">
        <f t="shared" si="1"/>
        <v>0</v>
      </c>
      <c r="H25" s="734">
        <v>60000000</v>
      </c>
      <c r="I25" s="733">
        <f t="shared" si="2"/>
        <v>1.3537705310579635E-3</v>
      </c>
      <c r="J25" s="734">
        <f t="shared" si="7"/>
        <v>60000000</v>
      </c>
      <c r="K25" s="734">
        <v>60000000</v>
      </c>
      <c r="L25" s="733">
        <f t="shared" si="4"/>
        <v>1.4380269483839994E-3</v>
      </c>
      <c r="M25" s="734">
        <f>H25-K25</f>
        <v>0</v>
      </c>
      <c r="N25" s="750">
        <f t="shared" si="6"/>
        <v>1</v>
      </c>
    </row>
    <row r="26" spans="1:16" s="721" customFormat="1" ht="21" customHeight="1">
      <c r="A26" s="714"/>
      <c r="B26" s="723"/>
      <c r="C26" s="724" t="s">
        <v>199</v>
      </c>
      <c r="D26" s="727">
        <f>D24+D23</f>
        <v>34694435607</v>
      </c>
      <c r="E26" s="726">
        <f t="shared" si="0"/>
        <v>0.82495170020844966</v>
      </c>
      <c r="F26" s="727">
        <f>F24+F23</f>
        <v>26236699000</v>
      </c>
      <c r="G26" s="726">
        <f t="shared" si="1"/>
        <v>0.78353251220899633</v>
      </c>
      <c r="H26" s="727">
        <f>H23+H24+H25</f>
        <v>34560900000</v>
      </c>
      <c r="I26" s="726">
        <f t="shared" si="2"/>
        <v>0.7797921324473529</v>
      </c>
      <c r="J26" s="727">
        <f>H26-F26</f>
        <v>8324201000</v>
      </c>
      <c r="K26" s="727">
        <f>K23+K24+K25</f>
        <v>34355774690</v>
      </c>
      <c r="L26" s="726">
        <f t="shared" si="4"/>
        <v>0.82340883061381576</v>
      </c>
      <c r="M26" s="727">
        <f>M23+M24+M25</f>
        <v>205125310</v>
      </c>
      <c r="N26" s="749">
        <f t="shared" si="6"/>
        <v>0.99406481573107186</v>
      </c>
    </row>
    <row r="27" spans="1:16" s="721" customFormat="1" ht="21.75" customHeight="1">
      <c r="A27" s="714"/>
      <c r="B27" s="715" t="s">
        <v>87</v>
      </c>
      <c r="C27" s="731" t="s">
        <v>214</v>
      </c>
      <c r="D27" s="734">
        <v>308330270</v>
      </c>
      <c r="E27" s="733">
        <f t="shared" si="0"/>
        <v>7.3313652754999938E-3</v>
      </c>
      <c r="F27" s="734">
        <v>140000000</v>
      </c>
      <c r="G27" s="733">
        <f t="shared" si="1"/>
        <v>4.1809585767348051E-3</v>
      </c>
      <c r="H27" s="734">
        <v>69634000</v>
      </c>
      <c r="I27" s="733">
        <f t="shared" si="2"/>
        <v>1.5711409526615039E-3</v>
      </c>
      <c r="J27" s="734">
        <f>H27-F27</f>
        <v>-70366000</v>
      </c>
      <c r="K27" s="734">
        <v>38012735</v>
      </c>
      <c r="L27" s="733">
        <f t="shared" si="4"/>
        <v>9.1105562186299417E-4</v>
      </c>
      <c r="M27" s="734">
        <f>H27-K27</f>
        <v>31621265</v>
      </c>
      <c r="N27" s="750">
        <f>M27/M29</f>
        <v>1.392351821862494E-2</v>
      </c>
      <c r="P27" s="751"/>
    </row>
    <row r="28" spans="1:16" s="721" customFormat="1" ht="18.75" customHeight="1">
      <c r="A28" s="714"/>
      <c r="B28" s="715" t="s">
        <v>86</v>
      </c>
      <c r="C28" s="731" t="s">
        <v>213</v>
      </c>
      <c r="D28" s="734">
        <v>3018457720</v>
      </c>
      <c r="E28" s="733">
        <f t="shared" si="0"/>
        <v>7.1771792351016606E-2</v>
      </c>
      <c r="F28" s="734">
        <v>3448323000</v>
      </c>
      <c r="G28" s="733">
        <f t="shared" si="1"/>
        <v>0.10298068301572781</v>
      </c>
      <c r="H28" s="734">
        <v>4967387000</v>
      </c>
      <c r="I28" s="733">
        <f t="shared" si="2"/>
        <v>0.11207836894934041</v>
      </c>
      <c r="J28" s="734">
        <f>H28-F28</f>
        <v>1519064000</v>
      </c>
      <c r="K28" s="734">
        <v>2727939667</v>
      </c>
      <c r="L28" s="733">
        <f t="shared" si="4"/>
        <v>6.5380845911861218E-2</v>
      </c>
      <c r="M28" s="734">
        <f>H28-K28</f>
        <v>2239447333</v>
      </c>
      <c r="N28" s="750">
        <f t="shared" si="6"/>
        <v>0.54916994931137841</v>
      </c>
    </row>
    <row r="29" spans="1:16" s="721" customFormat="1" ht="19.5" customHeight="1">
      <c r="A29" s="714"/>
      <c r="B29" s="723"/>
      <c r="C29" s="724" t="s">
        <v>198</v>
      </c>
      <c r="D29" s="727">
        <v>3326787990</v>
      </c>
      <c r="E29" s="726">
        <f t="shared" si="0"/>
        <v>7.9103157626516596E-2</v>
      </c>
      <c r="F29" s="727">
        <f t="shared" ref="F29" si="8">F28+F27</f>
        <v>3588323000</v>
      </c>
      <c r="G29" s="726">
        <f t="shared" si="1"/>
        <v>0.10716164159246262</v>
      </c>
      <c r="H29" s="727">
        <f>H28+H27</f>
        <v>5037021000</v>
      </c>
      <c r="I29" s="726">
        <f t="shared" si="2"/>
        <v>0.11364950990200191</v>
      </c>
      <c r="J29" s="727">
        <f t="shared" ref="J29:J33" si="9">H29-F29</f>
        <v>1448698000</v>
      </c>
      <c r="K29" s="727">
        <f t="shared" ref="K29" si="10">K28+K27</f>
        <v>2765952402</v>
      </c>
      <c r="L29" s="726">
        <f t="shared" si="4"/>
        <v>6.6291901533724218E-2</v>
      </c>
      <c r="M29" s="727">
        <f t="shared" ref="M29:M30" si="11">H29-K29</f>
        <v>2271068598</v>
      </c>
      <c r="N29" s="749">
        <f>K29/H29</f>
        <v>0.54912465165422186</v>
      </c>
    </row>
    <row r="30" spans="1:16" s="721" customFormat="1" ht="21" customHeight="1">
      <c r="A30" s="714"/>
      <c r="B30" s="744"/>
      <c r="C30" s="745" t="s">
        <v>212</v>
      </c>
      <c r="D30" s="752">
        <v>38021223597</v>
      </c>
      <c r="E30" s="753">
        <f t="shared" si="0"/>
        <v>0.90405485783496631</v>
      </c>
      <c r="F30" s="752">
        <v>29825022000</v>
      </c>
      <c r="G30" s="753">
        <f t="shared" si="1"/>
        <v>0.89069415380145889</v>
      </c>
      <c r="H30" s="752">
        <f>H26+H29</f>
        <v>39597921000</v>
      </c>
      <c r="I30" s="753">
        <f t="shared" si="2"/>
        <v>0.89344164234935475</v>
      </c>
      <c r="J30" s="734">
        <f t="shared" si="9"/>
        <v>9772899000</v>
      </c>
      <c r="K30" s="752">
        <f>K26+K29</f>
        <v>37121727092</v>
      </c>
      <c r="L30" s="753">
        <f t="shared" si="4"/>
        <v>0.88970073214753997</v>
      </c>
      <c r="M30" s="752">
        <f t="shared" si="11"/>
        <v>2476193908</v>
      </c>
      <c r="N30" s="749">
        <f t="shared" si="6"/>
        <v>0.9374665678028905</v>
      </c>
    </row>
    <row r="31" spans="1:16" s="721" customFormat="1" ht="21" customHeight="1">
      <c r="A31" s="714"/>
      <c r="B31" s="744"/>
      <c r="C31" s="745" t="s">
        <v>211</v>
      </c>
      <c r="D31" s="752">
        <v>42056323537.769997</v>
      </c>
      <c r="E31" s="753">
        <f t="shared" si="0"/>
        <v>1</v>
      </c>
      <c r="F31" s="752">
        <f>F22+F26+F29</f>
        <v>33485144000</v>
      </c>
      <c r="G31" s="753">
        <f t="shared" si="1"/>
        <v>1</v>
      </c>
      <c r="H31" s="752">
        <f>H22+H30</f>
        <v>44320657470</v>
      </c>
      <c r="I31" s="753">
        <f t="shared" si="2"/>
        <v>1</v>
      </c>
      <c r="J31" s="752">
        <f t="shared" si="9"/>
        <v>10835513470</v>
      </c>
      <c r="K31" s="752">
        <f>K22+K30</f>
        <v>41723835612</v>
      </c>
      <c r="L31" s="753">
        <f t="shared" si="4"/>
        <v>1</v>
      </c>
      <c r="M31" s="752">
        <f>H31-K31</f>
        <v>2596821858</v>
      </c>
      <c r="N31" s="754">
        <f>K31/H31</f>
        <v>0.94140831823720683</v>
      </c>
      <c r="P31" s="747"/>
    </row>
    <row r="32" spans="1:16" s="721" customFormat="1" ht="16.5" customHeight="1">
      <c r="A32" s="714"/>
      <c r="B32" s="723"/>
      <c r="C32" s="724" t="s">
        <v>210</v>
      </c>
      <c r="D32" s="725">
        <v>0</v>
      </c>
      <c r="E32" s="727"/>
      <c r="F32" s="727">
        <v>0</v>
      </c>
      <c r="G32" s="727"/>
      <c r="H32" s="727">
        <v>0</v>
      </c>
      <c r="I32" s="727"/>
      <c r="J32" s="727">
        <v>0</v>
      </c>
      <c r="K32" s="725">
        <v>0</v>
      </c>
      <c r="L32" s="727"/>
      <c r="M32" s="727">
        <f t="shared" ref="M32:M33" si="12">H32-K32</f>
        <v>0</v>
      </c>
      <c r="N32" s="750">
        <v>0</v>
      </c>
      <c r="P32" s="747"/>
    </row>
    <row r="33" spans="1:16" s="721" customFormat="1" ht="16.5" customHeight="1">
      <c r="A33" s="714"/>
      <c r="B33" s="723"/>
      <c r="C33" s="724" t="s">
        <v>209</v>
      </c>
      <c r="D33" s="725">
        <v>0</v>
      </c>
      <c r="E33" s="727"/>
      <c r="F33" s="727">
        <v>0</v>
      </c>
      <c r="G33" s="727"/>
      <c r="H33" s="727">
        <v>0</v>
      </c>
      <c r="I33" s="727"/>
      <c r="J33" s="727">
        <f t="shared" si="9"/>
        <v>0</v>
      </c>
      <c r="K33" s="725">
        <v>0</v>
      </c>
      <c r="L33" s="727"/>
      <c r="M33" s="727">
        <f t="shared" si="12"/>
        <v>0</v>
      </c>
      <c r="N33" s="750">
        <v>0</v>
      </c>
    </row>
    <row r="34" spans="1:16" s="721" customFormat="1" ht="21" customHeight="1" thickBot="1">
      <c r="A34" s="714"/>
      <c r="B34" s="744"/>
      <c r="C34" s="745" t="s">
        <v>195</v>
      </c>
      <c r="D34" s="752">
        <v>42056323537</v>
      </c>
      <c r="E34" s="752"/>
      <c r="F34" s="752">
        <f>F31</f>
        <v>33485144000</v>
      </c>
      <c r="G34" s="752">
        <f t="shared" ref="G34:J34" si="13">G30+G22</f>
        <v>1</v>
      </c>
      <c r="H34" s="752">
        <f>H31</f>
        <v>44320657470</v>
      </c>
      <c r="I34" s="752"/>
      <c r="J34" s="752">
        <f t="shared" si="13"/>
        <v>10835513470</v>
      </c>
      <c r="K34" s="752">
        <f>K31</f>
        <v>41723835612</v>
      </c>
      <c r="L34" s="752"/>
      <c r="M34" s="752">
        <f>M31</f>
        <v>2596821858</v>
      </c>
      <c r="N34" s="754">
        <f>K34/H34</f>
        <v>0.94140831823720683</v>
      </c>
    </row>
    <row r="35" spans="1:16" s="721" customFormat="1" ht="13.5" customHeight="1" thickTop="1">
      <c r="A35" s="714"/>
      <c r="B35" s="755" t="s">
        <v>208</v>
      </c>
      <c r="C35" s="755"/>
      <c r="D35" s="756"/>
      <c r="E35" s="757"/>
      <c r="F35" s="756"/>
      <c r="G35" s="757"/>
      <c r="H35" s="756"/>
      <c r="I35" s="757"/>
      <c r="J35" s="734">
        <f t="shared" ref="J35:J43" si="14">H35-F35</f>
        <v>0</v>
      </c>
      <c r="K35" s="756"/>
      <c r="L35" s="757"/>
      <c r="M35" s="734">
        <f t="shared" ref="M35:M41" si="15">H35-K35</f>
        <v>0</v>
      </c>
      <c r="N35" s="758"/>
    </row>
    <row r="36" spans="1:16" s="721" customFormat="1" ht="13.5" customHeight="1">
      <c r="A36" s="714"/>
      <c r="B36" s="759" t="s">
        <v>207</v>
      </c>
      <c r="C36" s="760" t="s">
        <v>206</v>
      </c>
      <c r="D36" s="761"/>
      <c r="E36" s="762"/>
      <c r="F36" s="761"/>
      <c r="G36" s="762"/>
      <c r="H36" s="761"/>
      <c r="I36" s="762"/>
      <c r="J36" s="734">
        <f t="shared" si="14"/>
        <v>0</v>
      </c>
      <c r="K36" s="761"/>
      <c r="L36" s="762"/>
      <c r="M36" s="734">
        <f t="shared" si="15"/>
        <v>0</v>
      </c>
      <c r="N36" s="763"/>
    </row>
    <row r="37" spans="1:16" s="721" customFormat="1" ht="21" customHeight="1">
      <c r="A37" s="714"/>
      <c r="B37" s="715"/>
      <c r="C37" s="716" t="s">
        <v>205</v>
      </c>
      <c r="D37" s="764">
        <f>D39+D40+D41</f>
        <v>4035099940.77</v>
      </c>
      <c r="E37" s="753">
        <f>D37/$D$358</f>
        <v>9.5945142165033803E-2</v>
      </c>
      <c r="F37" s="752">
        <f>F39+F40+F41</f>
        <v>3660122000</v>
      </c>
      <c r="G37" s="753">
        <f>F37/$F$358</f>
        <v>0.10930584619854106</v>
      </c>
      <c r="H37" s="752">
        <f>H39+H40+H41</f>
        <v>4722736470</v>
      </c>
      <c r="I37" s="753">
        <f>H37/$H$358</f>
        <v>0.10655835738617667</v>
      </c>
      <c r="J37" s="752">
        <f>SUM(J39:J41)</f>
        <v>1062614470</v>
      </c>
      <c r="K37" s="752">
        <f>K39+K40+K41</f>
        <v>4602225280</v>
      </c>
      <c r="L37" s="753">
        <f>K37/$K$358</f>
        <v>0.11030175758441449</v>
      </c>
      <c r="M37" s="752">
        <f>M39+M40+M41</f>
        <v>120511190</v>
      </c>
      <c r="N37" s="765">
        <f>K37/H37</f>
        <v>0.97448276210931584</v>
      </c>
      <c r="O37" s="747"/>
    </row>
    <row r="38" spans="1:16" s="721" customFormat="1" ht="18.75" customHeight="1">
      <c r="A38" s="714"/>
      <c r="B38" s="715" t="s">
        <v>197</v>
      </c>
      <c r="C38" s="766" t="s">
        <v>196</v>
      </c>
      <c r="D38" s="734"/>
      <c r="E38" s="734"/>
      <c r="F38" s="734"/>
      <c r="G38" s="734"/>
      <c r="H38" s="734"/>
      <c r="I38" s="734"/>
      <c r="J38" s="734"/>
      <c r="K38" s="732"/>
      <c r="L38" s="734"/>
      <c r="M38" s="734">
        <f t="shared" si="15"/>
        <v>0</v>
      </c>
      <c r="N38" s="743"/>
    </row>
    <row r="39" spans="1:16" s="721" customFormat="1" ht="20.25" customHeight="1">
      <c r="A39" s="714"/>
      <c r="B39" s="715" t="s">
        <v>1492</v>
      </c>
      <c r="C39" s="766" t="s">
        <v>1493</v>
      </c>
      <c r="D39" s="734">
        <v>597969649.94000006</v>
      </c>
      <c r="E39" s="733">
        <f t="shared" ref="E39:E102" si="16">D39/$D$358</f>
        <v>1.4218305349562348E-2</v>
      </c>
      <c r="F39" s="734">
        <v>658735000</v>
      </c>
      <c r="G39" s="733">
        <f t="shared" ref="G39:G102" si="17">F39/$F$358</f>
        <v>1.9672455343181443E-2</v>
      </c>
      <c r="H39" s="734">
        <v>672554889</v>
      </c>
      <c r="I39" s="733">
        <f t="shared" ref="I39:I102" si="18">H39/$H$358</f>
        <v>1.5174749783123592E-2</v>
      </c>
      <c r="J39" s="734">
        <f>H39-F39</f>
        <v>13819889</v>
      </c>
      <c r="K39" s="734">
        <v>665240234</v>
      </c>
      <c r="L39" s="733">
        <f t="shared" ref="L39:L102" si="19">K39/$K$358</f>
        <v>1.5943845110091431E-2</v>
      </c>
      <c r="M39" s="734">
        <f t="shared" si="15"/>
        <v>7314655</v>
      </c>
      <c r="N39" s="740">
        <f>K39/H39</f>
        <v>0.98912407727661322</v>
      </c>
      <c r="P39" s="747"/>
    </row>
    <row r="40" spans="1:16" s="721" customFormat="1" ht="18" customHeight="1">
      <c r="A40" s="714"/>
      <c r="B40" s="715" t="s">
        <v>1494</v>
      </c>
      <c r="C40" s="766" t="s">
        <v>1495</v>
      </c>
      <c r="D40" s="734">
        <v>3412995627.8299999</v>
      </c>
      <c r="E40" s="733">
        <f t="shared" si="16"/>
        <v>8.1152971556461714E-2</v>
      </c>
      <c r="F40" s="734">
        <v>2969987000</v>
      </c>
      <c r="G40" s="733">
        <f t="shared" si="17"/>
        <v>8.8695661574577672E-2</v>
      </c>
      <c r="H40" s="734">
        <v>4023502061</v>
      </c>
      <c r="I40" s="733">
        <f t="shared" si="18"/>
        <v>9.0781641805234251E-2</v>
      </c>
      <c r="J40" s="734">
        <f t="shared" ref="J40:J41" si="20">H40-F40</f>
        <v>1053515061</v>
      </c>
      <c r="K40" s="734">
        <v>3912791636</v>
      </c>
      <c r="L40" s="733">
        <f t="shared" si="19"/>
        <v>9.3778067837738829E-2</v>
      </c>
      <c r="M40" s="734">
        <f t="shared" si="15"/>
        <v>110710425</v>
      </c>
      <c r="N40" s="740">
        <f t="shared" ref="N40:N41" si="21">K40/H40</f>
        <v>0.97248406405128474</v>
      </c>
    </row>
    <row r="41" spans="1:16" s="721" customFormat="1" ht="19.5" customHeight="1">
      <c r="A41" s="714"/>
      <c r="B41" s="715" t="s">
        <v>1496</v>
      </c>
      <c r="C41" s="766" t="s">
        <v>1497</v>
      </c>
      <c r="D41" s="734">
        <v>24134663</v>
      </c>
      <c r="E41" s="733">
        <f t="shared" si="16"/>
        <v>5.7386525900974465E-4</v>
      </c>
      <c r="F41" s="734">
        <v>31400000</v>
      </c>
      <c r="G41" s="733">
        <f t="shared" si="17"/>
        <v>9.3772928078194912E-4</v>
      </c>
      <c r="H41" s="734">
        <v>26679520</v>
      </c>
      <c r="I41" s="733">
        <f t="shared" si="18"/>
        <v>6.019657978188328E-4</v>
      </c>
      <c r="J41" s="734">
        <f t="shared" si="20"/>
        <v>-4720480</v>
      </c>
      <c r="K41" s="734">
        <v>24193410</v>
      </c>
      <c r="L41" s="733">
        <f t="shared" si="19"/>
        <v>5.7984463658422851E-4</v>
      </c>
      <c r="M41" s="734">
        <f t="shared" si="15"/>
        <v>2486110</v>
      </c>
      <c r="N41" s="740">
        <f t="shared" si="21"/>
        <v>0.90681578978932154</v>
      </c>
    </row>
    <row r="42" spans="1:16" s="721" customFormat="1" ht="20.25" customHeight="1">
      <c r="A42" s="714"/>
      <c r="B42" s="715"/>
      <c r="C42" s="716" t="s">
        <v>203</v>
      </c>
      <c r="D42" s="717">
        <v>38021223597</v>
      </c>
      <c r="E42" s="718">
        <f t="shared" si="16"/>
        <v>0.90405485783496631</v>
      </c>
      <c r="F42" s="719">
        <f>F308+F354</f>
        <v>29825022000</v>
      </c>
      <c r="G42" s="718">
        <f t="shared" si="17"/>
        <v>0.89069415380145889</v>
      </c>
      <c r="H42" s="719">
        <f>H308+H354</f>
        <v>39597921110</v>
      </c>
      <c r="I42" s="718">
        <f t="shared" si="18"/>
        <v>0.89344164261382331</v>
      </c>
      <c r="J42" s="719">
        <f t="shared" ref="J42:M42" si="22">SUM(J308)</f>
        <v>-8822766041</v>
      </c>
      <c r="K42" s="719">
        <f>K308+K354</f>
        <v>37121727092</v>
      </c>
      <c r="L42" s="718">
        <f t="shared" si="19"/>
        <v>0.88969824241558548</v>
      </c>
      <c r="M42" s="719">
        <f t="shared" si="22"/>
        <v>205125420</v>
      </c>
      <c r="N42" s="718">
        <f>K42/H42</f>
        <v>0.93746656519867999</v>
      </c>
      <c r="P42" s="747"/>
    </row>
    <row r="43" spans="1:16" s="721" customFormat="1">
      <c r="A43" s="714"/>
      <c r="B43" s="715" t="s">
        <v>197</v>
      </c>
      <c r="C43" s="766" t="s">
        <v>196</v>
      </c>
      <c r="D43" s="732"/>
      <c r="E43" s="733">
        <f t="shared" si="16"/>
        <v>0</v>
      </c>
      <c r="F43" s="734"/>
      <c r="G43" s="733">
        <f t="shared" si="17"/>
        <v>0</v>
      </c>
      <c r="H43" s="734"/>
      <c r="I43" s="733">
        <f t="shared" si="18"/>
        <v>0</v>
      </c>
      <c r="J43" s="734">
        <f t="shared" si="14"/>
        <v>0</v>
      </c>
      <c r="K43" s="734"/>
      <c r="L43" s="733">
        <f t="shared" si="19"/>
        <v>0</v>
      </c>
      <c r="M43" s="734"/>
      <c r="N43" s="743"/>
    </row>
    <row r="44" spans="1:16" s="721" customFormat="1">
      <c r="A44" s="714"/>
      <c r="B44" s="715" t="s">
        <v>1498</v>
      </c>
      <c r="C44" s="766" t="s">
        <v>1499</v>
      </c>
      <c r="D44" s="732">
        <v>3504000000</v>
      </c>
      <c r="E44" s="733">
        <f t="shared" si="16"/>
        <v>8.3316840494940633E-2</v>
      </c>
      <c r="F44" s="734">
        <v>3360000000</v>
      </c>
      <c r="G44" s="733">
        <f t="shared" si="17"/>
        <v>0.10034300584163533</v>
      </c>
      <c r="H44" s="734">
        <v>3360000000</v>
      </c>
      <c r="I44" s="733">
        <f t="shared" si="18"/>
        <v>7.5811149551089307E-2</v>
      </c>
      <c r="J44" s="734">
        <f>F44-H44</f>
        <v>0</v>
      </c>
      <c r="K44" s="734">
        <v>3360000000</v>
      </c>
      <c r="L44" s="733">
        <f t="shared" si="19"/>
        <v>8.0529283756320749E-2</v>
      </c>
      <c r="M44" s="734">
        <f>H44-K44</f>
        <v>0</v>
      </c>
      <c r="N44" s="740">
        <f>K44/H44</f>
        <v>1</v>
      </c>
    </row>
    <row r="45" spans="1:16" s="721" customFormat="1">
      <c r="A45" s="714"/>
      <c r="B45" s="715" t="s">
        <v>1500</v>
      </c>
      <c r="C45" s="766" t="s">
        <v>1501</v>
      </c>
      <c r="D45" s="732">
        <v>608600790</v>
      </c>
      <c r="E45" s="733">
        <f t="shared" si="16"/>
        <v>1.4471088740161203E-2</v>
      </c>
      <c r="F45" s="734">
        <v>660000000</v>
      </c>
      <c r="G45" s="733">
        <f t="shared" si="17"/>
        <v>1.9710233290321223E-2</v>
      </c>
      <c r="H45" s="734">
        <v>588670740</v>
      </c>
      <c r="I45" s="733">
        <f t="shared" si="18"/>
        <v>1.3282084972169766E-2</v>
      </c>
      <c r="J45" s="734">
        <f t="shared" ref="J45:J113" si="23">F45-H45</f>
        <v>71329260</v>
      </c>
      <c r="K45" s="734">
        <v>588670740</v>
      </c>
      <c r="L45" s="733">
        <f t="shared" si="19"/>
        <v>1.4108700315625985E-2</v>
      </c>
      <c r="M45" s="734">
        <f t="shared" ref="M45:M108" si="24">H45-K45</f>
        <v>0</v>
      </c>
      <c r="N45" s="740">
        <f t="shared" ref="N45:N112" si="25">K45/H45</f>
        <v>1</v>
      </c>
    </row>
    <row r="46" spans="1:16" s="721" customFormat="1" ht="18.75" customHeight="1">
      <c r="A46" s="714"/>
      <c r="B46" s="715" t="s">
        <v>1502</v>
      </c>
      <c r="C46" s="766" t="s">
        <v>1503</v>
      </c>
      <c r="D46" s="732">
        <v>786379562</v>
      </c>
      <c r="E46" s="733">
        <f t="shared" si="16"/>
        <v>1.8698247869758926E-2</v>
      </c>
      <c r="F46" s="734">
        <v>860000000</v>
      </c>
      <c r="G46" s="733">
        <f t="shared" si="17"/>
        <v>2.568303125708523E-2</v>
      </c>
      <c r="H46" s="734">
        <v>769146850</v>
      </c>
      <c r="I46" s="733">
        <f t="shared" si="18"/>
        <v>1.7354138950029539E-2</v>
      </c>
      <c r="J46" s="734">
        <f t="shared" si="23"/>
        <v>90853150</v>
      </c>
      <c r="K46" s="734">
        <v>762547500</v>
      </c>
      <c r="L46" s="733">
        <f t="shared" si="19"/>
        <v>1.8276013096777677E-2</v>
      </c>
      <c r="M46" s="734">
        <f t="shared" si="24"/>
        <v>6599350</v>
      </c>
      <c r="N46" s="740">
        <f t="shared" si="25"/>
        <v>0.99141990895496745</v>
      </c>
    </row>
    <row r="47" spans="1:16" s="721" customFormat="1" ht="21.75" customHeight="1">
      <c r="A47" s="714"/>
      <c r="B47" s="715" t="s">
        <v>1504</v>
      </c>
      <c r="C47" s="766" t="s">
        <v>1505</v>
      </c>
      <c r="D47" s="732">
        <v>10637045</v>
      </c>
      <c r="E47" s="733">
        <f t="shared" si="16"/>
        <v>2.5292379611943655E-4</v>
      </c>
      <c r="F47" s="734">
        <v>0</v>
      </c>
      <c r="G47" s="733">
        <f t="shared" si="17"/>
        <v>0</v>
      </c>
      <c r="H47" s="734">
        <v>0</v>
      </c>
      <c r="I47" s="733">
        <f t="shared" si="18"/>
        <v>0</v>
      </c>
      <c r="J47" s="734">
        <f t="shared" si="23"/>
        <v>0</v>
      </c>
      <c r="K47" s="734">
        <v>0</v>
      </c>
      <c r="L47" s="733">
        <f t="shared" si="19"/>
        <v>0</v>
      </c>
      <c r="M47" s="734">
        <f t="shared" si="24"/>
        <v>0</v>
      </c>
      <c r="N47" s="740">
        <v>0</v>
      </c>
    </row>
    <row r="48" spans="1:16" s="721" customFormat="1">
      <c r="A48" s="714"/>
      <c r="B48" s="715" t="s">
        <v>1506</v>
      </c>
      <c r="C48" s="766" t="s">
        <v>1507</v>
      </c>
      <c r="D48" s="732">
        <v>0</v>
      </c>
      <c r="E48" s="733">
        <f t="shared" si="16"/>
        <v>0</v>
      </c>
      <c r="F48" s="734">
        <v>150000000</v>
      </c>
      <c r="G48" s="733">
        <f t="shared" si="17"/>
        <v>4.4795984750730057E-3</v>
      </c>
      <c r="H48" s="734">
        <v>0</v>
      </c>
      <c r="I48" s="733">
        <f t="shared" si="18"/>
        <v>0</v>
      </c>
      <c r="J48" s="734">
        <f t="shared" si="23"/>
        <v>150000000</v>
      </c>
      <c r="K48" s="734">
        <v>0</v>
      </c>
      <c r="L48" s="733">
        <f t="shared" si="19"/>
        <v>0</v>
      </c>
      <c r="M48" s="734">
        <f t="shared" si="24"/>
        <v>0</v>
      </c>
      <c r="N48" s="740">
        <v>0</v>
      </c>
    </row>
    <row r="49" spans="1:15" s="721" customFormat="1">
      <c r="A49" s="714"/>
      <c r="B49" s="715" t="s">
        <v>1508</v>
      </c>
      <c r="C49" s="766" t="s">
        <v>1509</v>
      </c>
      <c r="D49" s="732">
        <v>0</v>
      </c>
      <c r="E49" s="733">
        <f t="shared" si="16"/>
        <v>0</v>
      </c>
      <c r="F49" s="734">
        <v>56600000</v>
      </c>
      <c r="G49" s="733">
        <f t="shared" si="17"/>
        <v>1.690301824594214E-3</v>
      </c>
      <c r="H49" s="734">
        <v>0</v>
      </c>
      <c r="I49" s="733">
        <f t="shared" si="18"/>
        <v>0</v>
      </c>
      <c r="J49" s="734">
        <f t="shared" si="23"/>
        <v>56600000</v>
      </c>
      <c r="K49" s="734">
        <v>0</v>
      </c>
      <c r="L49" s="733">
        <f t="shared" si="19"/>
        <v>0</v>
      </c>
      <c r="M49" s="734">
        <f t="shared" si="24"/>
        <v>0</v>
      </c>
      <c r="N49" s="740">
        <v>0</v>
      </c>
    </row>
    <row r="50" spans="1:15" s="721" customFormat="1">
      <c r="A50" s="714"/>
      <c r="B50" s="715" t="s">
        <v>1510</v>
      </c>
      <c r="C50" s="766" t="s">
        <v>1511</v>
      </c>
      <c r="D50" s="732">
        <v>0</v>
      </c>
      <c r="E50" s="733">
        <f t="shared" si="16"/>
        <v>0</v>
      </c>
      <c r="F50" s="734">
        <v>20000000</v>
      </c>
      <c r="G50" s="733">
        <f t="shared" si="17"/>
        <v>5.9727979667640078E-4</v>
      </c>
      <c r="H50" s="734">
        <v>0</v>
      </c>
      <c r="I50" s="733">
        <f t="shared" si="18"/>
        <v>0</v>
      </c>
      <c r="J50" s="734">
        <f t="shared" si="23"/>
        <v>20000000</v>
      </c>
      <c r="K50" s="734">
        <v>0</v>
      </c>
      <c r="L50" s="733">
        <f t="shared" si="19"/>
        <v>0</v>
      </c>
      <c r="M50" s="734">
        <f t="shared" si="24"/>
        <v>0</v>
      </c>
      <c r="N50" s="740">
        <v>0</v>
      </c>
    </row>
    <row r="51" spans="1:15" s="721" customFormat="1">
      <c r="A51" s="714"/>
      <c r="B51" s="715" t="s">
        <v>1512</v>
      </c>
      <c r="C51" s="766" t="s">
        <v>1513</v>
      </c>
      <c r="D51" s="732">
        <v>0</v>
      </c>
      <c r="E51" s="733">
        <f t="shared" si="16"/>
        <v>0</v>
      </c>
      <c r="F51" s="734">
        <v>20000000</v>
      </c>
      <c r="G51" s="733">
        <f t="shared" si="17"/>
        <v>5.9727979667640078E-4</v>
      </c>
      <c r="H51" s="734">
        <v>0</v>
      </c>
      <c r="I51" s="733">
        <f t="shared" si="18"/>
        <v>0</v>
      </c>
      <c r="J51" s="734">
        <f t="shared" si="23"/>
        <v>20000000</v>
      </c>
      <c r="K51" s="734">
        <v>0</v>
      </c>
      <c r="L51" s="733">
        <f t="shared" si="19"/>
        <v>0</v>
      </c>
      <c r="M51" s="734">
        <f t="shared" si="24"/>
        <v>0</v>
      </c>
      <c r="N51" s="740">
        <v>0</v>
      </c>
    </row>
    <row r="52" spans="1:15" s="721" customFormat="1">
      <c r="A52" s="714"/>
      <c r="B52" s="715" t="s">
        <v>1514</v>
      </c>
      <c r="C52" s="766" t="s">
        <v>1513</v>
      </c>
      <c r="D52" s="732">
        <v>0</v>
      </c>
      <c r="E52" s="733">
        <f t="shared" si="16"/>
        <v>0</v>
      </c>
      <c r="F52" s="734">
        <v>20000000</v>
      </c>
      <c r="G52" s="733">
        <f t="shared" si="17"/>
        <v>5.9727979667640078E-4</v>
      </c>
      <c r="H52" s="734">
        <v>0</v>
      </c>
      <c r="I52" s="733">
        <f t="shared" si="18"/>
        <v>0</v>
      </c>
      <c r="J52" s="734">
        <f t="shared" si="23"/>
        <v>20000000</v>
      </c>
      <c r="K52" s="734">
        <v>0</v>
      </c>
      <c r="L52" s="733">
        <f t="shared" si="19"/>
        <v>0</v>
      </c>
      <c r="M52" s="734">
        <f t="shared" si="24"/>
        <v>0</v>
      </c>
      <c r="N52" s="740">
        <v>0</v>
      </c>
    </row>
    <row r="53" spans="1:15" s="770" customFormat="1" ht="39.75" customHeight="1">
      <c r="A53" s="767"/>
      <c r="B53" s="768" t="s">
        <v>1515</v>
      </c>
      <c r="C53" s="769" t="s">
        <v>1516</v>
      </c>
      <c r="D53" s="732">
        <v>0</v>
      </c>
      <c r="E53" s="733">
        <f t="shared" si="16"/>
        <v>0</v>
      </c>
      <c r="F53" s="734">
        <v>0</v>
      </c>
      <c r="G53" s="733">
        <f t="shared" si="17"/>
        <v>0</v>
      </c>
      <c r="H53" s="734">
        <v>3857280</v>
      </c>
      <c r="I53" s="733">
        <f t="shared" si="18"/>
        <v>8.7031199684650529E-5</v>
      </c>
      <c r="J53" s="734">
        <f t="shared" si="23"/>
        <v>-3857280</v>
      </c>
      <c r="K53" s="734">
        <v>3857280</v>
      </c>
      <c r="L53" s="733">
        <f t="shared" si="19"/>
        <v>9.2447617752256214E-5</v>
      </c>
      <c r="M53" s="734">
        <f t="shared" si="24"/>
        <v>0</v>
      </c>
      <c r="N53" s="740">
        <f t="shared" si="25"/>
        <v>1</v>
      </c>
    </row>
    <row r="54" spans="1:15" s="770" customFormat="1" ht="34.5" customHeight="1">
      <c r="A54" s="767"/>
      <c r="B54" s="768" t="s">
        <v>1517</v>
      </c>
      <c r="C54" s="771" t="s">
        <v>1518</v>
      </c>
      <c r="D54" s="732">
        <v>0</v>
      </c>
      <c r="E54" s="733">
        <f t="shared" si="16"/>
        <v>0</v>
      </c>
      <c r="F54" s="734">
        <v>0</v>
      </c>
      <c r="G54" s="733">
        <f t="shared" si="17"/>
        <v>0</v>
      </c>
      <c r="H54" s="734">
        <v>15525240</v>
      </c>
      <c r="I54" s="733">
        <f t="shared" si="18"/>
        <v>3.5029353912397436E-4</v>
      </c>
      <c r="J54" s="734">
        <f t="shared" si="23"/>
        <v>-15525240</v>
      </c>
      <c r="K54" s="734">
        <v>15525240</v>
      </c>
      <c r="L54" s="733">
        <f t="shared" si="19"/>
        <v>3.7209418373362532E-4</v>
      </c>
      <c r="M54" s="734">
        <f t="shared" si="24"/>
        <v>0</v>
      </c>
      <c r="N54" s="740">
        <f t="shared" si="25"/>
        <v>1</v>
      </c>
    </row>
    <row r="55" spans="1:15" s="721" customFormat="1">
      <c r="A55" s="714"/>
      <c r="B55" s="715" t="s">
        <v>1519</v>
      </c>
      <c r="C55" s="766" t="s">
        <v>1520</v>
      </c>
      <c r="D55" s="732">
        <v>4002723994</v>
      </c>
      <c r="E55" s="733">
        <f t="shared" si="16"/>
        <v>9.5175318651075827E-2</v>
      </c>
      <c r="F55" s="734">
        <v>613500000</v>
      </c>
      <c r="G55" s="733">
        <f t="shared" si="17"/>
        <v>1.8321557763048592E-2</v>
      </c>
      <c r="H55" s="734">
        <v>613500000</v>
      </c>
      <c r="I55" s="733">
        <f t="shared" si="18"/>
        <v>1.3842303645712289E-2</v>
      </c>
      <c r="J55" s="734">
        <f>F55-H55</f>
        <v>0</v>
      </c>
      <c r="K55" s="734">
        <v>613486824</v>
      </c>
      <c r="L55" s="733">
        <f t="shared" si="19"/>
        <v>1.4703468610315478E-2</v>
      </c>
      <c r="M55" s="734">
        <f t="shared" si="24"/>
        <v>13176</v>
      </c>
      <c r="N55" s="740">
        <f>K55/H55</f>
        <v>0.9999785232273839</v>
      </c>
      <c r="O55" s="747"/>
    </row>
    <row r="56" spans="1:15" s="721" customFormat="1">
      <c r="A56" s="714"/>
      <c r="B56" s="715" t="s">
        <v>1521</v>
      </c>
      <c r="C56" s="766" t="s">
        <v>1522</v>
      </c>
      <c r="D56" s="732">
        <v>55861204</v>
      </c>
      <c r="E56" s="733">
        <f t="shared" si="16"/>
        <v>1.328247438220131E-3</v>
      </c>
      <c r="F56" s="734">
        <v>35700000</v>
      </c>
      <c r="G56" s="733">
        <f t="shared" si="17"/>
        <v>1.0661444370673753E-3</v>
      </c>
      <c r="H56" s="734">
        <v>7100000</v>
      </c>
      <c r="I56" s="733">
        <f t="shared" si="18"/>
        <v>1.6019617911093277E-4</v>
      </c>
      <c r="J56" s="734">
        <f>F56-H56</f>
        <v>28600000</v>
      </c>
      <c r="K56" s="734"/>
      <c r="L56" s="733">
        <f t="shared" si="19"/>
        <v>0</v>
      </c>
      <c r="M56" s="734">
        <f t="shared" si="24"/>
        <v>7100000</v>
      </c>
      <c r="N56" s="740">
        <f>K56/H56</f>
        <v>0</v>
      </c>
    </row>
    <row r="57" spans="1:15" s="770" customFormat="1" ht="15" customHeight="1">
      <c r="A57" s="767"/>
      <c r="B57" s="772" t="s">
        <v>1523</v>
      </c>
      <c r="C57" s="773" t="s">
        <v>1524</v>
      </c>
      <c r="D57" s="732">
        <v>0</v>
      </c>
      <c r="E57" s="733">
        <f t="shared" si="16"/>
        <v>0</v>
      </c>
      <c r="F57" s="734">
        <v>0</v>
      </c>
      <c r="G57" s="733">
        <f t="shared" si="17"/>
        <v>0</v>
      </c>
      <c r="H57" s="734">
        <v>50000000</v>
      </c>
      <c r="I57" s="733">
        <f t="shared" si="18"/>
        <v>1.1281421064150195E-3</v>
      </c>
      <c r="J57" s="734">
        <v>0</v>
      </c>
      <c r="K57" s="734">
        <v>50000000</v>
      </c>
      <c r="L57" s="733">
        <f t="shared" si="19"/>
        <v>1.198352436850011E-3</v>
      </c>
      <c r="M57" s="734">
        <f t="shared" si="24"/>
        <v>0</v>
      </c>
      <c r="N57" s="740">
        <f t="shared" si="25"/>
        <v>1</v>
      </c>
    </row>
    <row r="58" spans="1:15" s="770" customFormat="1" ht="17.25" customHeight="1">
      <c r="A58" s="767"/>
      <c r="B58" s="772" t="s">
        <v>1525</v>
      </c>
      <c r="C58" s="773" t="s">
        <v>1526</v>
      </c>
      <c r="D58" s="732">
        <v>0</v>
      </c>
      <c r="E58" s="733">
        <f t="shared" si="16"/>
        <v>0</v>
      </c>
      <c r="F58" s="734">
        <v>0</v>
      </c>
      <c r="G58" s="733">
        <f t="shared" si="17"/>
        <v>0</v>
      </c>
      <c r="H58" s="734">
        <v>10000000</v>
      </c>
      <c r="I58" s="733">
        <f t="shared" si="18"/>
        <v>2.2562842128300389E-4</v>
      </c>
      <c r="J58" s="734">
        <v>0</v>
      </c>
      <c r="K58" s="734">
        <v>10000000</v>
      </c>
      <c r="L58" s="733">
        <f t="shared" si="19"/>
        <v>2.3967048737000223E-4</v>
      </c>
      <c r="M58" s="734">
        <f t="shared" si="24"/>
        <v>0</v>
      </c>
      <c r="N58" s="740">
        <f t="shared" si="25"/>
        <v>1</v>
      </c>
    </row>
    <row r="59" spans="1:15" s="721" customFormat="1" ht="21.75" customHeight="1">
      <c r="A59" s="714"/>
      <c r="B59" s="715" t="s">
        <v>1527</v>
      </c>
      <c r="C59" s="766" t="s">
        <v>1528</v>
      </c>
      <c r="D59" s="732">
        <v>360744996</v>
      </c>
      <c r="E59" s="733">
        <f t="shared" si="16"/>
        <v>8.5776636104680348E-3</v>
      </c>
      <c r="F59" s="734">
        <v>0</v>
      </c>
      <c r="G59" s="733">
        <f t="shared" si="17"/>
        <v>0</v>
      </c>
      <c r="H59" s="734">
        <v>0</v>
      </c>
      <c r="I59" s="733">
        <f t="shared" si="18"/>
        <v>0</v>
      </c>
      <c r="J59" s="734"/>
      <c r="K59" s="734">
        <v>0</v>
      </c>
      <c r="L59" s="733">
        <f t="shared" si="19"/>
        <v>0</v>
      </c>
      <c r="M59" s="734">
        <f t="shared" si="24"/>
        <v>0</v>
      </c>
      <c r="N59" s="740" t="e">
        <f t="shared" si="25"/>
        <v>#DIV/0!</v>
      </c>
    </row>
    <row r="60" spans="1:15" s="721" customFormat="1">
      <c r="A60" s="714"/>
      <c r="B60" s="715" t="s">
        <v>1529</v>
      </c>
      <c r="C60" s="766" t="s">
        <v>1530</v>
      </c>
      <c r="D60" s="732">
        <v>1355543033</v>
      </c>
      <c r="E60" s="733">
        <f t="shared" si="16"/>
        <v>3.2231610349454633E-2</v>
      </c>
      <c r="F60" s="734">
        <v>245117024</v>
      </c>
      <c r="G60" s="733">
        <f t="shared" si="17"/>
        <v>7.3201723128322217E-3</v>
      </c>
      <c r="H60" s="734">
        <v>244349139</v>
      </c>
      <c r="I60" s="733">
        <f t="shared" si="18"/>
        <v>5.5132110474431281E-3</v>
      </c>
      <c r="J60" s="734"/>
      <c r="K60" s="734">
        <v>244349128</v>
      </c>
      <c r="L60" s="733">
        <f t="shared" si="19"/>
        <v>5.8563274596195054E-3</v>
      </c>
      <c r="M60" s="734">
        <f t="shared" si="24"/>
        <v>11</v>
      </c>
      <c r="N60" s="740">
        <f t="shared" si="25"/>
        <v>0.99999995498244831</v>
      </c>
    </row>
    <row r="61" spans="1:15" s="721" customFormat="1">
      <c r="A61" s="714"/>
      <c r="B61" s="715" t="s">
        <v>1531</v>
      </c>
      <c r="C61" s="766" t="s">
        <v>1532</v>
      </c>
      <c r="D61" s="732">
        <v>1006720986</v>
      </c>
      <c r="E61" s="733">
        <f t="shared" si="16"/>
        <v>2.3937446293798903E-2</v>
      </c>
      <c r="F61" s="734">
        <v>108878686</v>
      </c>
      <c r="G61" s="733">
        <f t="shared" si="17"/>
        <v>3.2515519718236841E-3</v>
      </c>
      <c r="H61" s="734">
        <v>106198259</v>
      </c>
      <c r="I61" s="733">
        <f t="shared" si="18"/>
        <v>2.396134552117356E-3</v>
      </c>
      <c r="J61" s="734"/>
      <c r="K61" s="734">
        <v>106198259</v>
      </c>
      <c r="L61" s="733">
        <f t="shared" si="19"/>
        <v>2.5452588492375725E-3</v>
      </c>
      <c r="M61" s="734">
        <f t="shared" si="24"/>
        <v>0</v>
      </c>
      <c r="N61" s="740">
        <f t="shared" si="25"/>
        <v>1</v>
      </c>
    </row>
    <row r="62" spans="1:15" s="721" customFormat="1">
      <c r="A62" s="714"/>
      <c r="B62" s="715" t="s">
        <v>1533</v>
      </c>
      <c r="C62" s="766" t="s">
        <v>1534</v>
      </c>
      <c r="D62" s="732">
        <v>1427857334</v>
      </c>
      <c r="E62" s="733">
        <f t="shared" si="16"/>
        <v>3.3951073557765173E-2</v>
      </c>
      <c r="F62" s="734">
        <v>172533910</v>
      </c>
      <c r="G62" s="733">
        <f t="shared" si="17"/>
        <v>5.1525509342292214E-3</v>
      </c>
      <c r="H62" s="734">
        <v>108399869</v>
      </c>
      <c r="I62" s="733">
        <f t="shared" si="18"/>
        <v>2.4458091309754433E-3</v>
      </c>
      <c r="J62" s="734"/>
      <c r="K62" s="734">
        <v>108399869</v>
      </c>
      <c r="L62" s="733">
        <f t="shared" si="19"/>
        <v>2.5980249434074394E-3</v>
      </c>
      <c r="M62" s="734">
        <f t="shared" si="24"/>
        <v>0</v>
      </c>
      <c r="N62" s="740">
        <f t="shared" si="25"/>
        <v>1</v>
      </c>
    </row>
    <row r="63" spans="1:15" s="721" customFormat="1">
      <c r="A63" s="714"/>
      <c r="B63" s="715" t="s">
        <v>1535</v>
      </c>
      <c r="C63" s="766" t="s">
        <v>1536</v>
      </c>
      <c r="D63" s="732">
        <v>1035112817</v>
      </c>
      <c r="E63" s="733">
        <f t="shared" si="16"/>
        <v>2.4612536948703672E-2</v>
      </c>
      <c r="F63" s="734">
        <v>360699097</v>
      </c>
      <c r="G63" s="733">
        <f t="shared" si="17"/>
        <v>1.0771914165876067E-2</v>
      </c>
      <c r="H63" s="734">
        <v>92395031</v>
      </c>
      <c r="I63" s="733">
        <f t="shared" si="18"/>
        <v>2.0846944978924207E-3</v>
      </c>
      <c r="J63" s="734"/>
      <c r="K63" s="734">
        <v>92395031</v>
      </c>
      <c r="L63" s="733">
        <f t="shared" si="19"/>
        <v>2.2144362110336465E-3</v>
      </c>
      <c r="M63" s="734">
        <f t="shared" si="24"/>
        <v>0</v>
      </c>
      <c r="N63" s="740">
        <f t="shared" si="25"/>
        <v>1</v>
      </c>
    </row>
    <row r="64" spans="1:15" s="721" customFormat="1">
      <c r="A64" s="714"/>
      <c r="B64" s="715" t="s">
        <v>1537</v>
      </c>
      <c r="C64" s="766" t="s">
        <v>1538</v>
      </c>
      <c r="D64" s="732">
        <v>155058787</v>
      </c>
      <c r="E64" s="733">
        <f t="shared" si="16"/>
        <v>3.6869315707243077E-3</v>
      </c>
      <c r="F64" s="734">
        <v>0</v>
      </c>
      <c r="G64" s="733">
        <f t="shared" si="17"/>
        <v>0</v>
      </c>
      <c r="H64" s="734">
        <v>0</v>
      </c>
      <c r="I64" s="733">
        <f t="shared" si="18"/>
        <v>0</v>
      </c>
      <c r="J64" s="734"/>
      <c r="K64" s="734">
        <v>0</v>
      </c>
      <c r="L64" s="733">
        <f t="shared" si="19"/>
        <v>0</v>
      </c>
      <c r="M64" s="734">
        <f t="shared" si="24"/>
        <v>0</v>
      </c>
      <c r="N64" s="740" t="e">
        <f t="shared" si="25"/>
        <v>#DIV/0!</v>
      </c>
    </row>
    <row r="65" spans="1:14" s="721" customFormat="1">
      <c r="A65" s="714"/>
      <c r="B65" s="715" t="s">
        <v>1539</v>
      </c>
      <c r="C65" s="766" t="s">
        <v>1540</v>
      </c>
      <c r="D65" s="732">
        <v>1293970532</v>
      </c>
      <c r="E65" s="733">
        <f t="shared" si="16"/>
        <v>3.076756176364083E-2</v>
      </c>
      <c r="F65" s="734">
        <v>262784161</v>
      </c>
      <c r="G65" s="733">
        <f t="shared" si="17"/>
        <v>7.847783512592927E-3</v>
      </c>
      <c r="H65" s="734">
        <v>91812143</v>
      </c>
      <c r="I65" s="733">
        <f t="shared" si="18"/>
        <v>2.0715428879699398E-3</v>
      </c>
      <c r="J65" s="734"/>
      <c r="K65" s="734">
        <v>91812143</v>
      </c>
      <c r="L65" s="733">
        <f t="shared" si="19"/>
        <v>2.2004661059294339E-3</v>
      </c>
      <c r="M65" s="734">
        <f t="shared" si="24"/>
        <v>0</v>
      </c>
      <c r="N65" s="740">
        <f t="shared" si="25"/>
        <v>1</v>
      </c>
    </row>
    <row r="66" spans="1:14" s="721" customFormat="1">
      <c r="A66" s="714"/>
      <c r="B66" s="715" t="s">
        <v>1541</v>
      </c>
      <c r="C66" s="766" t="s">
        <v>1542</v>
      </c>
      <c r="D66" s="734">
        <v>1689075729</v>
      </c>
      <c r="E66" s="733">
        <f t="shared" si="16"/>
        <v>4.0162229765116603E-2</v>
      </c>
      <c r="F66" s="734">
        <v>119272053</v>
      </c>
      <c r="G66" s="733">
        <f t="shared" si="17"/>
        <v>3.5619393782508448E-3</v>
      </c>
      <c r="H66" s="734">
        <v>67565559</v>
      </c>
      <c r="I66" s="733">
        <f t="shared" si="18"/>
        <v>1.5244710410273656E-3</v>
      </c>
      <c r="J66" s="734"/>
      <c r="K66" s="734">
        <v>67565559</v>
      </c>
      <c r="L66" s="733">
        <f t="shared" si="19"/>
        <v>1.619347045495664E-3</v>
      </c>
      <c r="M66" s="734">
        <f t="shared" si="24"/>
        <v>0</v>
      </c>
      <c r="N66" s="740">
        <f t="shared" si="25"/>
        <v>1</v>
      </c>
    </row>
    <row r="67" spans="1:14" s="721" customFormat="1">
      <c r="A67" s="714"/>
      <c r="B67" s="715" t="s">
        <v>1543</v>
      </c>
      <c r="C67" s="766" t="s">
        <v>1544</v>
      </c>
      <c r="D67" s="734">
        <v>673151821</v>
      </c>
      <c r="E67" s="733">
        <f t="shared" si="16"/>
        <v>1.6005959731488533E-2</v>
      </c>
      <c r="F67" s="734">
        <v>0</v>
      </c>
      <c r="G67" s="733">
        <f t="shared" si="17"/>
        <v>0</v>
      </c>
      <c r="H67" s="734">
        <v>0</v>
      </c>
      <c r="I67" s="733">
        <f t="shared" si="18"/>
        <v>0</v>
      </c>
      <c r="J67" s="734"/>
      <c r="K67" s="734">
        <v>0</v>
      </c>
      <c r="L67" s="733">
        <f t="shared" si="19"/>
        <v>0</v>
      </c>
      <c r="M67" s="734">
        <f t="shared" si="24"/>
        <v>0</v>
      </c>
      <c r="N67" s="740" t="e">
        <f t="shared" si="25"/>
        <v>#DIV/0!</v>
      </c>
    </row>
    <row r="68" spans="1:14" s="721" customFormat="1">
      <c r="A68" s="714"/>
      <c r="B68" s="715" t="s">
        <v>1545</v>
      </c>
      <c r="C68" s="766" t="s">
        <v>1546</v>
      </c>
      <c r="D68" s="734">
        <v>373213316</v>
      </c>
      <c r="E68" s="733">
        <f t="shared" si="16"/>
        <v>8.8741307990182292E-3</v>
      </c>
      <c r="F68" s="734">
        <v>0</v>
      </c>
      <c r="G68" s="733">
        <f t="shared" si="17"/>
        <v>0</v>
      </c>
      <c r="H68" s="734">
        <v>0</v>
      </c>
      <c r="I68" s="733">
        <f t="shared" si="18"/>
        <v>0</v>
      </c>
      <c r="J68" s="734"/>
      <c r="K68" s="734">
        <v>0</v>
      </c>
      <c r="L68" s="733">
        <f t="shared" si="19"/>
        <v>0</v>
      </c>
      <c r="M68" s="734">
        <f t="shared" si="24"/>
        <v>0</v>
      </c>
      <c r="N68" s="740" t="e">
        <f t="shared" si="25"/>
        <v>#DIV/0!</v>
      </c>
    </row>
    <row r="69" spans="1:14" s="721" customFormat="1">
      <c r="A69" s="714"/>
      <c r="B69" s="715" t="s">
        <v>1547</v>
      </c>
      <c r="C69" s="766" t="s">
        <v>1548</v>
      </c>
      <c r="D69" s="734">
        <v>64686798</v>
      </c>
      <c r="E69" s="733">
        <f t="shared" si="16"/>
        <v>1.5380992097872273E-3</v>
      </c>
      <c r="F69" s="734">
        <v>0</v>
      </c>
      <c r="G69" s="733">
        <f t="shared" si="17"/>
        <v>0</v>
      </c>
      <c r="H69" s="734">
        <v>0</v>
      </c>
      <c r="I69" s="733">
        <f t="shared" si="18"/>
        <v>0</v>
      </c>
      <c r="J69" s="734"/>
      <c r="K69" s="734">
        <v>0</v>
      </c>
      <c r="L69" s="733">
        <f t="shared" si="19"/>
        <v>0</v>
      </c>
      <c r="M69" s="734">
        <f t="shared" si="24"/>
        <v>0</v>
      </c>
      <c r="N69" s="740" t="e">
        <f t="shared" si="25"/>
        <v>#DIV/0!</v>
      </c>
    </row>
    <row r="70" spans="1:14" s="721" customFormat="1" ht="18">
      <c r="A70" s="714"/>
      <c r="B70" s="715" t="s">
        <v>1549</v>
      </c>
      <c r="C70" s="766" t="s">
        <v>1550</v>
      </c>
      <c r="D70" s="734">
        <v>343697171</v>
      </c>
      <c r="E70" s="733">
        <f t="shared" si="16"/>
        <v>8.1723066138040344E-3</v>
      </c>
      <c r="F70" s="734">
        <v>0</v>
      </c>
      <c r="G70" s="733">
        <f t="shared" si="17"/>
        <v>0</v>
      </c>
      <c r="H70" s="734">
        <v>0</v>
      </c>
      <c r="I70" s="733">
        <f t="shared" si="18"/>
        <v>0</v>
      </c>
      <c r="J70" s="734"/>
      <c r="K70" s="734">
        <v>0</v>
      </c>
      <c r="L70" s="733">
        <f t="shared" si="19"/>
        <v>0</v>
      </c>
      <c r="M70" s="734">
        <f t="shared" si="24"/>
        <v>0</v>
      </c>
      <c r="N70" s="740" t="e">
        <f t="shared" si="25"/>
        <v>#DIV/0!</v>
      </c>
    </row>
    <row r="71" spans="1:14" s="721" customFormat="1">
      <c r="A71" s="714"/>
      <c r="B71" s="715" t="s">
        <v>1551</v>
      </c>
      <c r="C71" s="766" t="s">
        <v>1552</v>
      </c>
      <c r="D71" s="734">
        <v>622192388</v>
      </c>
      <c r="E71" s="733">
        <f t="shared" si="16"/>
        <v>1.4794264825388759E-2</v>
      </c>
      <c r="F71" s="734">
        <v>0</v>
      </c>
      <c r="G71" s="733">
        <f t="shared" si="17"/>
        <v>0</v>
      </c>
      <c r="H71" s="734">
        <v>0</v>
      </c>
      <c r="I71" s="733">
        <f t="shared" si="18"/>
        <v>0</v>
      </c>
      <c r="J71" s="734">
        <f t="shared" si="23"/>
        <v>0</v>
      </c>
      <c r="K71" s="734">
        <v>0</v>
      </c>
      <c r="L71" s="733">
        <f t="shared" si="19"/>
        <v>0</v>
      </c>
      <c r="M71" s="734">
        <f t="shared" si="24"/>
        <v>0</v>
      </c>
      <c r="N71" s="740" t="e">
        <f t="shared" si="25"/>
        <v>#DIV/0!</v>
      </c>
    </row>
    <row r="72" spans="1:14" s="721" customFormat="1">
      <c r="A72" s="714"/>
      <c r="B72" s="715" t="s">
        <v>1553</v>
      </c>
      <c r="C72" s="766" t="s">
        <v>1554</v>
      </c>
      <c r="D72" s="734">
        <v>85560476</v>
      </c>
      <c r="E72" s="733">
        <f t="shared" si="16"/>
        <v>2.0344259507885831E-3</v>
      </c>
      <c r="F72" s="734">
        <v>0</v>
      </c>
      <c r="G72" s="733">
        <f t="shared" si="17"/>
        <v>0</v>
      </c>
      <c r="H72" s="734">
        <v>0</v>
      </c>
      <c r="I72" s="733">
        <f t="shared" si="18"/>
        <v>0</v>
      </c>
      <c r="J72" s="734">
        <f t="shared" si="23"/>
        <v>0</v>
      </c>
      <c r="K72" s="734">
        <v>0</v>
      </c>
      <c r="L72" s="733">
        <f t="shared" si="19"/>
        <v>0</v>
      </c>
      <c r="M72" s="734">
        <f t="shared" si="24"/>
        <v>0</v>
      </c>
      <c r="N72" s="740" t="e">
        <f t="shared" si="25"/>
        <v>#DIV/0!</v>
      </c>
    </row>
    <row r="73" spans="1:14" s="721" customFormat="1">
      <c r="A73" s="714"/>
      <c r="B73" s="715" t="s">
        <v>1555</v>
      </c>
      <c r="C73" s="766" t="s">
        <v>1556</v>
      </c>
      <c r="D73" s="734">
        <v>1419059909</v>
      </c>
      <c r="E73" s="733">
        <f t="shared" si="16"/>
        <v>3.3741891578458326E-2</v>
      </c>
      <c r="F73" s="734">
        <v>0</v>
      </c>
      <c r="G73" s="733">
        <f t="shared" si="17"/>
        <v>0</v>
      </c>
      <c r="H73" s="734">
        <v>0</v>
      </c>
      <c r="I73" s="733">
        <f t="shared" si="18"/>
        <v>0</v>
      </c>
      <c r="J73" s="734">
        <f t="shared" si="23"/>
        <v>0</v>
      </c>
      <c r="K73" s="734">
        <v>0</v>
      </c>
      <c r="L73" s="733">
        <f t="shared" si="19"/>
        <v>0</v>
      </c>
      <c r="M73" s="734">
        <f t="shared" si="24"/>
        <v>0</v>
      </c>
      <c r="N73" s="740" t="e">
        <f t="shared" si="25"/>
        <v>#DIV/0!</v>
      </c>
    </row>
    <row r="74" spans="1:14" s="721" customFormat="1" ht="18">
      <c r="A74" s="714"/>
      <c r="B74" s="715" t="s">
        <v>1557</v>
      </c>
      <c r="C74" s="766" t="s">
        <v>1550</v>
      </c>
      <c r="D74" s="734">
        <v>180403544</v>
      </c>
      <c r="E74" s="733">
        <f t="shared" si="16"/>
        <v>4.2895700057562795E-3</v>
      </c>
      <c r="F74" s="734">
        <v>0</v>
      </c>
      <c r="G74" s="733">
        <f t="shared" si="17"/>
        <v>0</v>
      </c>
      <c r="H74" s="734">
        <v>0</v>
      </c>
      <c r="I74" s="733">
        <f t="shared" si="18"/>
        <v>0</v>
      </c>
      <c r="J74" s="734">
        <f t="shared" si="23"/>
        <v>0</v>
      </c>
      <c r="K74" s="734">
        <v>0</v>
      </c>
      <c r="L74" s="733">
        <f t="shared" si="19"/>
        <v>0</v>
      </c>
      <c r="M74" s="734">
        <f t="shared" si="24"/>
        <v>0</v>
      </c>
      <c r="N74" s="740" t="e">
        <f t="shared" si="25"/>
        <v>#DIV/0!</v>
      </c>
    </row>
    <row r="75" spans="1:14" s="721" customFormat="1">
      <c r="A75" s="714"/>
      <c r="B75" s="715" t="s">
        <v>1558</v>
      </c>
      <c r="C75" s="766" t="s">
        <v>1559</v>
      </c>
      <c r="D75" s="734">
        <v>379155093</v>
      </c>
      <c r="E75" s="733">
        <f t="shared" si="16"/>
        <v>9.01541221641706E-3</v>
      </c>
      <c r="F75" s="734">
        <v>0</v>
      </c>
      <c r="G75" s="733">
        <f t="shared" si="17"/>
        <v>0</v>
      </c>
      <c r="H75" s="734">
        <v>0</v>
      </c>
      <c r="I75" s="733">
        <f t="shared" si="18"/>
        <v>0</v>
      </c>
      <c r="J75" s="734">
        <f t="shared" si="23"/>
        <v>0</v>
      </c>
      <c r="K75" s="734">
        <v>0</v>
      </c>
      <c r="L75" s="733">
        <f t="shared" si="19"/>
        <v>0</v>
      </c>
      <c r="M75" s="734">
        <f t="shared" si="24"/>
        <v>0</v>
      </c>
      <c r="N75" s="740" t="e">
        <f t="shared" si="25"/>
        <v>#DIV/0!</v>
      </c>
    </row>
    <row r="76" spans="1:14" s="721" customFormat="1">
      <c r="A76" s="714"/>
      <c r="B76" s="715" t="s">
        <v>1560</v>
      </c>
      <c r="C76" s="766" t="s">
        <v>1561</v>
      </c>
      <c r="D76" s="734">
        <v>518686396</v>
      </c>
      <c r="E76" s="733">
        <f t="shared" si="16"/>
        <v>1.2333136907085505E-2</v>
      </c>
      <c r="F76" s="734">
        <v>0</v>
      </c>
      <c r="G76" s="733">
        <f t="shared" si="17"/>
        <v>0</v>
      </c>
      <c r="H76" s="734">
        <v>0</v>
      </c>
      <c r="I76" s="733">
        <f t="shared" si="18"/>
        <v>0</v>
      </c>
      <c r="J76" s="734">
        <f t="shared" si="23"/>
        <v>0</v>
      </c>
      <c r="K76" s="734">
        <v>0</v>
      </c>
      <c r="L76" s="733">
        <f t="shared" si="19"/>
        <v>0</v>
      </c>
      <c r="M76" s="734">
        <f t="shared" si="24"/>
        <v>0</v>
      </c>
      <c r="N76" s="740" t="e">
        <f t="shared" si="25"/>
        <v>#DIV/0!</v>
      </c>
    </row>
    <row r="77" spans="1:14" s="721" customFormat="1">
      <c r="A77" s="714"/>
      <c r="B77" s="715" t="s">
        <v>1562</v>
      </c>
      <c r="C77" s="766" t="s">
        <v>1563</v>
      </c>
      <c r="D77" s="734">
        <v>155375520</v>
      </c>
      <c r="E77" s="733">
        <f t="shared" si="16"/>
        <v>3.6944627330646285E-3</v>
      </c>
      <c r="F77" s="734">
        <v>0</v>
      </c>
      <c r="G77" s="733">
        <f t="shared" si="17"/>
        <v>0</v>
      </c>
      <c r="H77" s="734">
        <v>0</v>
      </c>
      <c r="I77" s="733">
        <f t="shared" si="18"/>
        <v>0</v>
      </c>
      <c r="J77" s="734">
        <f t="shared" si="23"/>
        <v>0</v>
      </c>
      <c r="K77" s="734">
        <v>0</v>
      </c>
      <c r="L77" s="733">
        <f t="shared" si="19"/>
        <v>0</v>
      </c>
      <c r="M77" s="734">
        <f t="shared" si="24"/>
        <v>0</v>
      </c>
      <c r="N77" s="740" t="e">
        <f t="shared" si="25"/>
        <v>#DIV/0!</v>
      </c>
    </row>
    <row r="78" spans="1:14" s="721" customFormat="1">
      <c r="A78" s="714"/>
      <c r="B78" s="715" t="s">
        <v>1564</v>
      </c>
      <c r="C78" s="766" t="s">
        <v>1565</v>
      </c>
      <c r="D78" s="734">
        <v>170000000</v>
      </c>
      <c r="E78" s="733">
        <f t="shared" si="16"/>
        <v>4.0421983116837633E-3</v>
      </c>
      <c r="F78" s="734">
        <v>14197997</v>
      </c>
      <c r="G78" s="733">
        <f t="shared" si="17"/>
        <v>4.2400883806860737E-4</v>
      </c>
      <c r="H78" s="734">
        <v>14197997</v>
      </c>
      <c r="I78" s="733">
        <f t="shared" si="18"/>
        <v>3.2034716484908253E-4</v>
      </c>
      <c r="J78" s="734">
        <f t="shared" si="23"/>
        <v>0</v>
      </c>
      <c r="K78" s="734">
        <v>14197997</v>
      </c>
      <c r="L78" s="733">
        <f t="shared" si="19"/>
        <v>3.4028408606678293E-4</v>
      </c>
      <c r="M78" s="734">
        <f t="shared" si="24"/>
        <v>0</v>
      </c>
      <c r="N78" s="740">
        <f t="shared" si="25"/>
        <v>1</v>
      </c>
    </row>
    <row r="79" spans="1:14" s="721" customFormat="1">
      <c r="A79" s="714"/>
      <c r="B79" s="715" t="s">
        <v>1566</v>
      </c>
      <c r="C79" s="766" t="s">
        <v>1567</v>
      </c>
      <c r="D79" s="734">
        <v>46709184</v>
      </c>
      <c r="E79" s="733">
        <f t="shared" si="16"/>
        <v>1.1106340276760367E-3</v>
      </c>
      <c r="F79" s="734">
        <v>119836738</v>
      </c>
      <c r="G79" s="733">
        <f t="shared" si="17"/>
        <v>3.5788031253501554E-3</v>
      </c>
      <c r="H79" s="734">
        <v>186686739</v>
      </c>
      <c r="I79" s="733">
        <f t="shared" si="18"/>
        <v>4.2121834195042191E-3</v>
      </c>
      <c r="J79" s="734">
        <f t="shared" si="23"/>
        <v>-66850001</v>
      </c>
      <c r="K79" s="734">
        <v>186686739</v>
      </c>
      <c r="L79" s="733">
        <f t="shared" si="19"/>
        <v>4.4743301721646396E-3</v>
      </c>
      <c r="M79" s="734">
        <f t="shared" si="24"/>
        <v>0</v>
      </c>
      <c r="N79" s="740">
        <f t="shared" si="25"/>
        <v>1</v>
      </c>
    </row>
    <row r="80" spans="1:14" s="721" customFormat="1">
      <c r="A80" s="714"/>
      <c r="B80" s="715" t="s">
        <v>1568</v>
      </c>
      <c r="C80" s="766" t="s">
        <v>1569</v>
      </c>
      <c r="D80" s="734">
        <v>245843902</v>
      </c>
      <c r="E80" s="733">
        <f t="shared" si="16"/>
        <v>5.8455870917773446E-3</v>
      </c>
      <c r="F80" s="734">
        <v>0</v>
      </c>
      <c r="G80" s="733">
        <f t="shared" si="17"/>
        <v>0</v>
      </c>
      <c r="H80" s="734">
        <v>0</v>
      </c>
      <c r="I80" s="733">
        <f t="shared" si="18"/>
        <v>0</v>
      </c>
      <c r="J80" s="734">
        <f t="shared" si="23"/>
        <v>0</v>
      </c>
      <c r="K80" s="734">
        <v>0</v>
      </c>
      <c r="L80" s="733">
        <f t="shared" si="19"/>
        <v>0</v>
      </c>
      <c r="M80" s="734">
        <f t="shared" si="24"/>
        <v>0</v>
      </c>
      <c r="N80" s="740" t="e">
        <f t="shared" si="25"/>
        <v>#DIV/0!</v>
      </c>
    </row>
    <row r="81" spans="1:14" s="721" customFormat="1">
      <c r="A81" s="714"/>
      <c r="B81" s="715" t="s">
        <v>1570</v>
      </c>
      <c r="C81" s="766" t="s">
        <v>1571</v>
      </c>
      <c r="D81" s="734">
        <v>6285600</v>
      </c>
      <c r="E81" s="733">
        <f t="shared" si="16"/>
        <v>1.4945671592893803E-4</v>
      </c>
      <c r="F81" s="734">
        <v>120603089</v>
      </c>
      <c r="G81" s="733">
        <f t="shared" si="17"/>
        <v>3.6016894238232932E-3</v>
      </c>
      <c r="H81" s="734">
        <v>46095708</v>
      </c>
      <c r="I81" s="733">
        <f t="shared" si="18"/>
        <v>1.0400501823962334E-3</v>
      </c>
      <c r="J81" s="734">
        <f t="shared" si="23"/>
        <v>74507381</v>
      </c>
      <c r="K81" s="734">
        <v>46095708</v>
      </c>
      <c r="L81" s="733">
        <f t="shared" si="19"/>
        <v>1.1047780802025311E-3</v>
      </c>
      <c r="M81" s="734">
        <f t="shared" si="24"/>
        <v>0</v>
      </c>
      <c r="N81" s="740">
        <f t="shared" si="25"/>
        <v>1</v>
      </c>
    </row>
    <row r="82" spans="1:14" s="721" customFormat="1">
      <c r="A82" s="714"/>
      <c r="B82" s="715" t="s">
        <v>1572</v>
      </c>
      <c r="C82" s="766" t="s">
        <v>1573</v>
      </c>
      <c r="D82" s="734">
        <v>2919000</v>
      </c>
      <c r="E82" s="733">
        <f t="shared" si="16"/>
        <v>6.940692277532297E-5</v>
      </c>
      <c r="F82" s="734">
        <v>0</v>
      </c>
      <c r="G82" s="733">
        <f t="shared" si="17"/>
        <v>0</v>
      </c>
      <c r="H82" s="734">
        <v>0</v>
      </c>
      <c r="I82" s="733">
        <f t="shared" si="18"/>
        <v>0</v>
      </c>
      <c r="J82" s="734">
        <f t="shared" si="23"/>
        <v>0</v>
      </c>
      <c r="K82" s="734">
        <v>0</v>
      </c>
      <c r="L82" s="733">
        <f t="shared" si="19"/>
        <v>0</v>
      </c>
      <c r="M82" s="734">
        <f t="shared" si="24"/>
        <v>0</v>
      </c>
      <c r="N82" s="740" t="e">
        <f t="shared" si="25"/>
        <v>#DIV/0!</v>
      </c>
    </row>
    <row r="83" spans="1:14" s="721" customFormat="1">
      <c r="A83" s="714"/>
      <c r="B83" s="715" t="s">
        <v>1574</v>
      </c>
      <c r="C83" s="766" t="s">
        <v>1575</v>
      </c>
      <c r="D83" s="734">
        <v>321387770</v>
      </c>
      <c r="E83" s="733">
        <f t="shared" si="16"/>
        <v>7.6418417722929977E-3</v>
      </c>
      <c r="F83" s="734">
        <v>29916765</v>
      </c>
      <c r="G83" s="733">
        <f t="shared" si="17"/>
        <v>8.9343396582078306E-4</v>
      </c>
      <c r="H83" s="734">
        <v>26901480</v>
      </c>
      <c r="I83" s="733">
        <f t="shared" si="18"/>
        <v>6.069738462576304E-4</v>
      </c>
      <c r="J83" s="734">
        <f t="shared" si="23"/>
        <v>3015285</v>
      </c>
      <c r="K83" s="734">
        <v>26901480</v>
      </c>
      <c r="L83" s="733">
        <f t="shared" si="19"/>
        <v>6.4474908225743677E-4</v>
      </c>
      <c r="M83" s="734">
        <f t="shared" si="24"/>
        <v>0</v>
      </c>
      <c r="N83" s="740">
        <f t="shared" si="25"/>
        <v>1</v>
      </c>
    </row>
    <row r="84" spans="1:14" s="721" customFormat="1">
      <c r="A84" s="714"/>
      <c r="B84" s="715" t="s">
        <v>1576</v>
      </c>
      <c r="C84" s="766" t="s">
        <v>1577</v>
      </c>
      <c r="D84" s="734">
        <v>106829559</v>
      </c>
      <c r="E84" s="733">
        <f t="shared" si="16"/>
        <v>2.5401544883983588E-3</v>
      </c>
      <c r="F84" s="734">
        <v>0</v>
      </c>
      <c r="G84" s="733">
        <f t="shared" si="17"/>
        <v>0</v>
      </c>
      <c r="H84" s="734">
        <v>0</v>
      </c>
      <c r="I84" s="733">
        <f t="shared" si="18"/>
        <v>0</v>
      </c>
      <c r="J84" s="734">
        <f t="shared" si="23"/>
        <v>0</v>
      </c>
      <c r="K84" s="734">
        <v>0</v>
      </c>
      <c r="L84" s="733">
        <f t="shared" si="19"/>
        <v>0</v>
      </c>
      <c r="M84" s="734">
        <f t="shared" si="24"/>
        <v>0</v>
      </c>
      <c r="N84" s="740" t="e">
        <f t="shared" si="25"/>
        <v>#DIV/0!</v>
      </c>
    </row>
    <row r="85" spans="1:14" s="721" customFormat="1">
      <c r="A85" s="714"/>
      <c r="B85" s="715" t="s">
        <v>1578</v>
      </c>
      <c r="C85" s="766" t="s">
        <v>1579</v>
      </c>
      <c r="D85" s="734">
        <v>253060680</v>
      </c>
      <c r="E85" s="733">
        <f t="shared" si="16"/>
        <v>6.0171850202914417E-3</v>
      </c>
      <c r="F85" s="734">
        <v>26350320</v>
      </c>
      <c r="G85" s="733">
        <f t="shared" si="17"/>
        <v>7.8692568859790478E-4</v>
      </c>
      <c r="H85" s="734">
        <v>25731144</v>
      </c>
      <c r="I85" s="733">
        <f t="shared" si="18"/>
        <v>5.805677398525638E-4</v>
      </c>
      <c r="J85" s="734">
        <f t="shared" si="23"/>
        <v>619176</v>
      </c>
      <c r="K85" s="734">
        <v>25731144</v>
      </c>
      <c r="L85" s="733">
        <f t="shared" si="19"/>
        <v>6.1669958230677079E-4</v>
      </c>
      <c r="M85" s="734">
        <f t="shared" si="24"/>
        <v>0</v>
      </c>
      <c r="N85" s="740">
        <f t="shared" si="25"/>
        <v>1</v>
      </c>
    </row>
    <row r="86" spans="1:14" s="721" customFormat="1">
      <c r="A86" s="714"/>
      <c r="B86" s="715" t="s">
        <v>1580</v>
      </c>
      <c r="C86" s="766" t="s">
        <v>1581</v>
      </c>
      <c r="D86" s="734">
        <v>61442246</v>
      </c>
      <c r="E86" s="733">
        <f t="shared" si="16"/>
        <v>1.4609514296897556E-3</v>
      </c>
      <c r="F86" s="734">
        <v>32172875</v>
      </c>
      <c r="G86" s="733">
        <f t="shared" si="17"/>
        <v>9.6081041192476284E-4</v>
      </c>
      <c r="H86" s="734">
        <v>32168460</v>
      </c>
      <c r="I86" s="733">
        <f t="shared" si="18"/>
        <v>7.2581188449054594E-4</v>
      </c>
      <c r="J86" s="734">
        <f t="shared" si="23"/>
        <v>4415</v>
      </c>
      <c r="K86" s="734">
        <v>32168460</v>
      </c>
      <c r="L86" s="733">
        <f t="shared" si="19"/>
        <v>7.7098304861424212E-4</v>
      </c>
      <c r="M86" s="734">
        <f t="shared" si="24"/>
        <v>0</v>
      </c>
      <c r="N86" s="740">
        <f t="shared" si="25"/>
        <v>1</v>
      </c>
    </row>
    <row r="87" spans="1:14" s="721" customFormat="1">
      <c r="A87" s="714"/>
      <c r="B87" s="715" t="s">
        <v>1582</v>
      </c>
      <c r="C87" s="766" t="s">
        <v>1583</v>
      </c>
      <c r="D87" s="734">
        <v>15022275</v>
      </c>
      <c r="E87" s="733">
        <f t="shared" si="16"/>
        <v>3.5719420378028943E-4</v>
      </c>
      <c r="F87" s="734">
        <v>0</v>
      </c>
      <c r="G87" s="733">
        <f t="shared" si="17"/>
        <v>0</v>
      </c>
      <c r="H87" s="734">
        <v>0</v>
      </c>
      <c r="I87" s="733">
        <f t="shared" si="18"/>
        <v>0</v>
      </c>
      <c r="J87" s="734">
        <f t="shared" si="23"/>
        <v>0</v>
      </c>
      <c r="K87" s="734">
        <v>0</v>
      </c>
      <c r="L87" s="733">
        <f t="shared" si="19"/>
        <v>0</v>
      </c>
      <c r="M87" s="734">
        <f t="shared" si="24"/>
        <v>0</v>
      </c>
      <c r="N87" s="740" t="e">
        <f t="shared" si="25"/>
        <v>#DIV/0!</v>
      </c>
    </row>
    <row r="88" spans="1:14" s="721" customFormat="1">
      <c r="A88" s="714"/>
      <c r="B88" s="715" t="s">
        <v>1584</v>
      </c>
      <c r="C88" s="766" t="s">
        <v>1585</v>
      </c>
      <c r="D88" s="732">
        <v>0</v>
      </c>
      <c r="E88" s="733">
        <f t="shared" si="16"/>
        <v>0</v>
      </c>
      <c r="F88" s="734">
        <v>0</v>
      </c>
      <c r="G88" s="733">
        <f t="shared" si="17"/>
        <v>0</v>
      </c>
      <c r="H88" s="734">
        <v>0</v>
      </c>
      <c r="I88" s="733">
        <f t="shared" si="18"/>
        <v>0</v>
      </c>
      <c r="J88" s="734">
        <f t="shared" si="23"/>
        <v>0</v>
      </c>
      <c r="K88" s="734">
        <v>0</v>
      </c>
      <c r="L88" s="733">
        <f t="shared" si="19"/>
        <v>0</v>
      </c>
      <c r="M88" s="734">
        <f t="shared" si="24"/>
        <v>0</v>
      </c>
      <c r="N88" s="740" t="e">
        <f t="shared" si="25"/>
        <v>#DIV/0!</v>
      </c>
    </row>
    <row r="89" spans="1:14" s="721" customFormat="1">
      <c r="A89" s="714"/>
      <c r="B89" s="715" t="s">
        <v>1586</v>
      </c>
      <c r="C89" s="766" t="s">
        <v>1587</v>
      </c>
      <c r="D89" s="732">
        <v>0</v>
      </c>
      <c r="E89" s="733">
        <f t="shared" si="16"/>
        <v>0</v>
      </c>
      <c r="F89" s="734">
        <v>20000000</v>
      </c>
      <c r="G89" s="733">
        <f t="shared" si="17"/>
        <v>5.9727979667640078E-4</v>
      </c>
      <c r="H89" s="734">
        <v>0</v>
      </c>
      <c r="I89" s="733">
        <f t="shared" si="18"/>
        <v>0</v>
      </c>
      <c r="J89" s="734">
        <f t="shared" si="23"/>
        <v>20000000</v>
      </c>
      <c r="K89" s="734">
        <v>0</v>
      </c>
      <c r="L89" s="733">
        <f t="shared" si="19"/>
        <v>0</v>
      </c>
      <c r="M89" s="734">
        <f t="shared" si="24"/>
        <v>0</v>
      </c>
      <c r="N89" s="740" t="e">
        <f t="shared" si="25"/>
        <v>#DIV/0!</v>
      </c>
    </row>
    <row r="90" spans="1:14" s="721" customFormat="1">
      <c r="A90" s="714"/>
      <c r="B90" s="715" t="s">
        <v>1588</v>
      </c>
      <c r="C90" s="766" t="s">
        <v>1589</v>
      </c>
      <c r="D90" s="732">
        <v>0</v>
      </c>
      <c r="E90" s="733">
        <f t="shared" si="16"/>
        <v>0</v>
      </c>
      <c r="F90" s="734">
        <v>30000000</v>
      </c>
      <c r="G90" s="733">
        <f t="shared" si="17"/>
        <v>8.9591969501460111E-4</v>
      </c>
      <c r="H90" s="734">
        <v>90489652</v>
      </c>
      <c r="I90" s="733">
        <f t="shared" si="18"/>
        <v>2.0417037323208417E-3</v>
      </c>
      <c r="J90" s="734">
        <f t="shared" si="23"/>
        <v>-60489652</v>
      </c>
      <c r="K90" s="734">
        <v>90489652</v>
      </c>
      <c r="L90" s="733">
        <f t="shared" si="19"/>
        <v>2.1687698996781897E-3</v>
      </c>
      <c r="M90" s="734">
        <f t="shared" si="24"/>
        <v>0</v>
      </c>
      <c r="N90" s="740">
        <f t="shared" si="25"/>
        <v>1</v>
      </c>
    </row>
    <row r="91" spans="1:14" s="721" customFormat="1">
      <c r="A91" s="714"/>
      <c r="B91" s="715" t="s">
        <v>1590</v>
      </c>
      <c r="C91" s="766" t="s">
        <v>1589</v>
      </c>
      <c r="D91" s="732">
        <v>0</v>
      </c>
      <c r="E91" s="733">
        <f t="shared" si="16"/>
        <v>0</v>
      </c>
      <c r="F91" s="734">
        <v>50000000</v>
      </c>
      <c r="G91" s="733">
        <f t="shared" si="17"/>
        <v>1.4931994916910019E-3</v>
      </c>
      <c r="H91" s="734">
        <v>157757640</v>
      </c>
      <c r="I91" s="733">
        <f t="shared" si="18"/>
        <v>3.5594607258532468E-3</v>
      </c>
      <c r="J91" s="734">
        <f t="shared" si="23"/>
        <v>-107757640</v>
      </c>
      <c r="K91" s="734">
        <v>157757640</v>
      </c>
      <c r="L91" s="733">
        <f t="shared" si="19"/>
        <v>3.7809850465141356E-3</v>
      </c>
      <c r="M91" s="734">
        <f t="shared" si="24"/>
        <v>0</v>
      </c>
      <c r="N91" s="740">
        <f t="shared" si="25"/>
        <v>1</v>
      </c>
    </row>
    <row r="92" spans="1:14" s="721" customFormat="1">
      <c r="A92" s="714"/>
      <c r="B92" s="715" t="s">
        <v>1591</v>
      </c>
      <c r="C92" s="766" t="s">
        <v>1589</v>
      </c>
      <c r="D92" s="732">
        <v>0</v>
      </c>
      <c r="E92" s="733">
        <f t="shared" si="16"/>
        <v>0</v>
      </c>
      <c r="F92" s="734">
        <v>44000000</v>
      </c>
      <c r="G92" s="733">
        <f t="shared" si="17"/>
        <v>1.3140155526880817E-3</v>
      </c>
      <c r="H92" s="734">
        <v>147630516</v>
      </c>
      <c r="I92" s="733">
        <f t="shared" si="18"/>
        <v>3.3309640258275246E-3</v>
      </c>
      <c r="J92" s="734">
        <f t="shared" si="23"/>
        <v>-103630516</v>
      </c>
      <c r="K92" s="734">
        <v>147630516</v>
      </c>
      <c r="L92" s="733">
        <f t="shared" si="19"/>
        <v>3.5382677720404909E-3</v>
      </c>
      <c r="M92" s="734">
        <f t="shared" si="24"/>
        <v>0</v>
      </c>
      <c r="N92" s="740">
        <f t="shared" si="25"/>
        <v>1</v>
      </c>
    </row>
    <row r="93" spans="1:14" s="721" customFormat="1">
      <c r="A93" s="714"/>
      <c r="B93" s="715" t="s">
        <v>1592</v>
      </c>
      <c r="C93" s="766" t="s">
        <v>1589</v>
      </c>
      <c r="D93" s="732">
        <v>0</v>
      </c>
      <c r="E93" s="733">
        <f t="shared" si="16"/>
        <v>0</v>
      </c>
      <c r="F93" s="734">
        <v>48000000</v>
      </c>
      <c r="G93" s="733">
        <f t="shared" si="17"/>
        <v>1.4334715120233618E-3</v>
      </c>
      <c r="H93" s="734">
        <v>216026388</v>
      </c>
      <c r="I93" s="733">
        <f t="shared" si="18"/>
        <v>4.8741692879909655E-3</v>
      </c>
      <c r="J93" s="734">
        <f t="shared" si="23"/>
        <v>-168026388</v>
      </c>
      <c r="K93" s="734">
        <v>216026388</v>
      </c>
      <c r="L93" s="733">
        <f t="shared" si="19"/>
        <v>5.1775149696741199E-3</v>
      </c>
      <c r="M93" s="734">
        <f t="shared" si="24"/>
        <v>0</v>
      </c>
      <c r="N93" s="740">
        <f t="shared" si="25"/>
        <v>1</v>
      </c>
    </row>
    <row r="94" spans="1:14" s="721" customFormat="1">
      <c r="A94" s="714"/>
      <c r="B94" s="715" t="s">
        <v>1593</v>
      </c>
      <c r="C94" s="766" t="s">
        <v>1594</v>
      </c>
      <c r="D94" s="732">
        <v>0</v>
      </c>
      <c r="E94" s="733">
        <f t="shared" si="16"/>
        <v>0</v>
      </c>
      <c r="F94" s="734">
        <v>20000000</v>
      </c>
      <c r="G94" s="733">
        <f t="shared" si="17"/>
        <v>5.9727979667640078E-4</v>
      </c>
      <c r="H94" s="734">
        <v>20000000</v>
      </c>
      <c r="I94" s="733">
        <f t="shared" si="18"/>
        <v>4.5125684256600777E-4</v>
      </c>
      <c r="J94" s="734">
        <f t="shared" si="23"/>
        <v>0</v>
      </c>
      <c r="K94" s="734">
        <v>0</v>
      </c>
      <c r="L94" s="733">
        <f t="shared" si="19"/>
        <v>0</v>
      </c>
      <c r="M94" s="734">
        <f t="shared" si="24"/>
        <v>20000000</v>
      </c>
      <c r="N94" s="740">
        <f t="shared" si="25"/>
        <v>0</v>
      </c>
    </row>
    <row r="95" spans="1:14" s="721" customFormat="1">
      <c r="A95" s="714"/>
      <c r="B95" s="715" t="s">
        <v>1595</v>
      </c>
      <c r="C95" s="766" t="s">
        <v>1589</v>
      </c>
      <c r="D95" s="732">
        <v>83635920</v>
      </c>
      <c r="E95" s="733">
        <f t="shared" si="16"/>
        <v>1.988664556588931E-3</v>
      </c>
      <c r="F95" s="734">
        <v>0</v>
      </c>
      <c r="G95" s="733">
        <f t="shared" si="17"/>
        <v>0</v>
      </c>
      <c r="H95" s="734">
        <v>0</v>
      </c>
      <c r="I95" s="733">
        <f t="shared" si="18"/>
        <v>0</v>
      </c>
      <c r="J95" s="734">
        <f t="shared" si="23"/>
        <v>0</v>
      </c>
      <c r="K95" s="734">
        <v>0</v>
      </c>
      <c r="L95" s="733">
        <f t="shared" si="19"/>
        <v>0</v>
      </c>
      <c r="M95" s="734">
        <f t="shared" si="24"/>
        <v>0</v>
      </c>
      <c r="N95" s="740" t="e">
        <f t="shared" si="25"/>
        <v>#DIV/0!</v>
      </c>
    </row>
    <row r="96" spans="1:14" s="721" customFormat="1">
      <c r="A96" s="714"/>
      <c r="B96" s="715" t="s">
        <v>1596</v>
      </c>
      <c r="C96" s="766" t="s">
        <v>1589</v>
      </c>
      <c r="D96" s="732">
        <v>148874520</v>
      </c>
      <c r="E96" s="733">
        <f t="shared" si="16"/>
        <v>3.5398843140984158E-3</v>
      </c>
      <c r="F96" s="734">
        <v>85630277</v>
      </c>
      <c r="G96" s="733">
        <f t="shared" si="17"/>
        <v>2.5572617217951938E-3</v>
      </c>
      <c r="H96" s="734">
        <v>85588080</v>
      </c>
      <c r="I96" s="733">
        <f t="shared" si="18"/>
        <v>1.931110337104344E-3</v>
      </c>
      <c r="J96" s="734">
        <f t="shared" si="23"/>
        <v>42197</v>
      </c>
      <c r="K96" s="734">
        <v>85588080</v>
      </c>
      <c r="L96" s="733">
        <f t="shared" si="19"/>
        <v>2.0512936846662738E-3</v>
      </c>
      <c r="M96" s="734">
        <f t="shared" si="24"/>
        <v>0</v>
      </c>
      <c r="N96" s="740">
        <f t="shared" si="25"/>
        <v>1</v>
      </c>
    </row>
    <row r="97" spans="1:14" s="721" customFormat="1">
      <c r="A97" s="714"/>
      <c r="B97" s="715" t="s">
        <v>1597</v>
      </c>
      <c r="C97" s="766" t="s">
        <v>1589</v>
      </c>
      <c r="D97" s="732">
        <v>196000000</v>
      </c>
      <c r="E97" s="733">
        <f t="shared" si="16"/>
        <v>4.6604168770001033E-3</v>
      </c>
      <c r="F97" s="734">
        <v>13072515</v>
      </c>
      <c r="G97" s="733">
        <f t="shared" si="17"/>
        <v>3.9039745506245995E-4</v>
      </c>
      <c r="H97" s="734">
        <v>13071104</v>
      </c>
      <c r="I97" s="733">
        <f t="shared" si="18"/>
        <v>2.9492125599459571E-4</v>
      </c>
      <c r="J97" s="734">
        <f t="shared" si="23"/>
        <v>1411</v>
      </c>
      <c r="K97" s="734">
        <v>13071104</v>
      </c>
      <c r="L97" s="733">
        <f t="shared" si="19"/>
        <v>3.1327578661439852E-4</v>
      </c>
      <c r="M97" s="734">
        <f t="shared" si="24"/>
        <v>0</v>
      </c>
      <c r="N97" s="740">
        <f t="shared" si="25"/>
        <v>1</v>
      </c>
    </row>
    <row r="98" spans="1:14" s="721" customFormat="1">
      <c r="A98" s="714"/>
      <c r="B98" s="715" t="s">
        <v>1598</v>
      </c>
      <c r="C98" s="766" t="s">
        <v>1589</v>
      </c>
      <c r="D98" s="732">
        <v>174084035</v>
      </c>
      <c r="E98" s="733">
        <f t="shared" si="16"/>
        <v>4.1393070139299831E-3</v>
      </c>
      <c r="F98" s="734">
        <v>0</v>
      </c>
      <c r="G98" s="733">
        <f t="shared" si="17"/>
        <v>0</v>
      </c>
      <c r="H98" s="734">
        <v>0</v>
      </c>
      <c r="I98" s="733">
        <f t="shared" si="18"/>
        <v>0</v>
      </c>
      <c r="J98" s="734">
        <f t="shared" si="23"/>
        <v>0</v>
      </c>
      <c r="K98" s="734">
        <v>0</v>
      </c>
      <c r="L98" s="733">
        <f t="shared" si="19"/>
        <v>0</v>
      </c>
      <c r="M98" s="734">
        <f t="shared" si="24"/>
        <v>0</v>
      </c>
      <c r="N98" s="740" t="e">
        <f t="shared" si="25"/>
        <v>#DIV/0!</v>
      </c>
    </row>
    <row r="99" spans="1:14" s="721" customFormat="1">
      <c r="A99" s="714"/>
      <c r="B99" s="715" t="s">
        <v>1599</v>
      </c>
      <c r="C99" s="766" t="s">
        <v>1600</v>
      </c>
      <c r="D99" s="732">
        <v>710400</v>
      </c>
      <c r="E99" s="733">
        <f t="shared" si="16"/>
        <v>1.6891633415412621E-5</v>
      </c>
      <c r="F99" s="734">
        <v>2000000</v>
      </c>
      <c r="G99" s="733">
        <f t="shared" si="17"/>
        <v>5.9727979667640074E-5</v>
      </c>
      <c r="H99" s="734">
        <v>4000000</v>
      </c>
      <c r="I99" s="733">
        <f t="shared" si="18"/>
        <v>9.0251368513201563E-5</v>
      </c>
      <c r="J99" s="734">
        <f t="shared" si="23"/>
        <v>-2000000</v>
      </c>
      <c r="K99" s="734">
        <f>1870860+129</f>
        <v>1870989</v>
      </c>
      <c r="L99" s="733">
        <f t="shared" si="19"/>
        <v>4.4842084549391307E-5</v>
      </c>
      <c r="M99" s="734">
        <f t="shared" si="24"/>
        <v>2129011</v>
      </c>
      <c r="N99" s="740">
        <f t="shared" si="25"/>
        <v>0.46774725</v>
      </c>
    </row>
    <row r="100" spans="1:14" s="721" customFormat="1">
      <c r="A100" s="714"/>
      <c r="B100" s="715" t="s">
        <v>1601</v>
      </c>
      <c r="C100" s="766" t="s">
        <v>1602</v>
      </c>
      <c r="D100" s="732">
        <v>0</v>
      </c>
      <c r="E100" s="733">
        <f t="shared" si="16"/>
        <v>0</v>
      </c>
      <c r="F100" s="734">
        <v>20000000</v>
      </c>
      <c r="G100" s="733">
        <f t="shared" si="17"/>
        <v>5.9727979667640078E-4</v>
      </c>
      <c r="H100" s="734">
        <v>95976000</v>
      </c>
      <c r="I100" s="733">
        <f t="shared" si="18"/>
        <v>2.1654913361057581E-3</v>
      </c>
      <c r="J100" s="734">
        <f t="shared" si="23"/>
        <v>-75976000</v>
      </c>
      <c r="K100" s="734">
        <v>95975997</v>
      </c>
      <c r="L100" s="733">
        <f t="shared" si="19"/>
        <v>2.3002613976811871E-3</v>
      </c>
      <c r="M100" s="734">
        <f t="shared" si="24"/>
        <v>3</v>
      </c>
      <c r="N100" s="740">
        <f t="shared" si="25"/>
        <v>0.99999996874218555</v>
      </c>
    </row>
    <row r="101" spans="1:14" s="721" customFormat="1" ht="18">
      <c r="A101" s="714"/>
      <c r="B101" s="715" t="s">
        <v>1603</v>
      </c>
      <c r="C101" s="766" t="s">
        <v>1604</v>
      </c>
      <c r="D101" s="732">
        <v>5333220</v>
      </c>
      <c r="E101" s="733">
        <f t="shared" si="16"/>
        <v>1.2681136988140047E-4</v>
      </c>
      <c r="F101" s="734">
        <v>0</v>
      </c>
      <c r="G101" s="733">
        <f t="shared" si="17"/>
        <v>0</v>
      </c>
      <c r="H101" s="734">
        <v>0</v>
      </c>
      <c r="I101" s="733">
        <f t="shared" si="18"/>
        <v>0</v>
      </c>
      <c r="J101" s="734">
        <f t="shared" si="23"/>
        <v>0</v>
      </c>
      <c r="K101" s="734">
        <v>0</v>
      </c>
      <c r="L101" s="733">
        <f t="shared" si="19"/>
        <v>0</v>
      </c>
      <c r="M101" s="734">
        <f t="shared" si="24"/>
        <v>0</v>
      </c>
      <c r="N101" s="740" t="e">
        <f t="shared" si="25"/>
        <v>#DIV/0!</v>
      </c>
    </row>
    <row r="102" spans="1:14" s="721" customFormat="1">
      <c r="A102" s="714"/>
      <c r="B102" s="715" t="s">
        <v>1605</v>
      </c>
      <c r="C102" s="766" t="s">
        <v>1606</v>
      </c>
      <c r="D102" s="732">
        <v>3000000</v>
      </c>
      <c r="E102" s="733">
        <f t="shared" si="16"/>
        <v>7.1332911382654648E-5</v>
      </c>
      <c r="F102" s="734">
        <v>7417200</v>
      </c>
      <c r="G102" s="733">
        <f t="shared" si="17"/>
        <v>2.2150718539540998E-4</v>
      </c>
      <c r="H102" s="734">
        <v>7417200</v>
      </c>
      <c r="I102" s="733">
        <f t="shared" si="18"/>
        <v>1.6735311263402965E-4</v>
      </c>
      <c r="J102" s="734">
        <f t="shared" si="23"/>
        <v>0</v>
      </c>
      <c r="K102" s="734">
        <v>7417200</v>
      </c>
      <c r="L102" s="733">
        <f t="shared" si="19"/>
        <v>1.7776839389207805E-4</v>
      </c>
      <c r="M102" s="734">
        <f t="shared" si="24"/>
        <v>0</v>
      </c>
      <c r="N102" s="740">
        <f t="shared" si="25"/>
        <v>1</v>
      </c>
    </row>
    <row r="103" spans="1:14" s="721" customFormat="1">
      <c r="A103" s="714"/>
      <c r="B103" s="715" t="s">
        <v>1607</v>
      </c>
      <c r="C103" s="766" t="s">
        <v>1608</v>
      </c>
      <c r="D103" s="732">
        <v>6998401</v>
      </c>
      <c r="E103" s="733">
        <f t="shared" ref="E103:E166" si="26">D103/$D$358</f>
        <v>1.664054394510939E-4</v>
      </c>
      <c r="F103" s="734">
        <v>15888083</v>
      </c>
      <c r="G103" s="733">
        <f t="shared" ref="G103:G166" si="27">F103/$F$358</f>
        <v>4.7448154919088896E-4</v>
      </c>
      <c r="H103" s="734">
        <v>15888083</v>
      </c>
      <c r="I103" s="733">
        <f t="shared" ref="I103:I166" si="28">H103/$H$358</f>
        <v>3.5848030845033325E-4</v>
      </c>
      <c r="J103" s="734">
        <f t="shared" si="23"/>
        <v>0</v>
      </c>
      <c r="K103" s="734">
        <v>15888079</v>
      </c>
      <c r="L103" s="733">
        <f t="shared" ref="L103:L166" si="29">K103/$K$358</f>
        <v>3.8079036373030975E-4</v>
      </c>
      <c r="M103" s="734">
        <f t="shared" si="24"/>
        <v>4</v>
      </c>
      <c r="N103" s="740">
        <f t="shared" si="25"/>
        <v>0.99999974823897886</v>
      </c>
    </row>
    <row r="104" spans="1:14" s="721" customFormat="1">
      <c r="A104" s="714"/>
      <c r="B104" s="715" t="s">
        <v>1609</v>
      </c>
      <c r="C104" s="766" t="s">
        <v>1610</v>
      </c>
      <c r="D104" s="732">
        <v>2400000</v>
      </c>
      <c r="E104" s="733">
        <f t="shared" si="26"/>
        <v>5.706632910612372E-5</v>
      </c>
      <c r="F104" s="734">
        <v>4450080</v>
      </c>
      <c r="G104" s="733">
        <f t="shared" si="27"/>
        <v>1.3289714387968587E-4</v>
      </c>
      <c r="H104" s="734">
        <v>4450080</v>
      </c>
      <c r="I104" s="733">
        <f t="shared" si="28"/>
        <v>1.00406452498307E-4</v>
      </c>
      <c r="J104" s="734">
        <f t="shared" si="23"/>
        <v>0</v>
      </c>
      <c r="K104" s="734">
        <v>4450080</v>
      </c>
      <c r="L104" s="733">
        <f t="shared" si="29"/>
        <v>1.0665528424354995E-4</v>
      </c>
      <c r="M104" s="734">
        <f t="shared" si="24"/>
        <v>0</v>
      </c>
      <c r="N104" s="740">
        <f t="shared" si="25"/>
        <v>1</v>
      </c>
    </row>
    <row r="105" spans="1:14" s="721" customFormat="1">
      <c r="A105" s="714"/>
      <c r="B105" s="715" t="s">
        <v>1611</v>
      </c>
      <c r="C105" s="766" t="s">
        <v>1612</v>
      </c>
      <c r="D105" s="732">
        <v>0</v>
      </c>
      <c r="E105" s="733">
        <f t="shared" si="26"/>
        <v>0</v>
      </c>
      <c r="F105" s="734">
        <v>1776837</v>
      </c>
      <c r="G105" s="733">
        <f t="shared" si="27"/>
        <v>5.3063442104355292E-5</v>
      </c>
      <c r="H105" s="734">
        <v>8880355</v>
      </c>
      <c r="I105" s="733">
        <f t="shared" si="28"/>
        <v>2.0036604790826299E-4</v>
      </c>
      <c r="J105" s="734">
        <f t="shared" si="23"/>
        <v>-7103518</v>
      </c>
      <c r="K105" s="734">
        <v>8880354</v>
      </c>
      <c r="L105" s="733">
        <f t="shared" si="29"/>
        <v>2.1283587711981485E-4</v>
      </c>
      <c r="M105" s="734">
        <f t="shared" si="24"/>
        <v>1</v>
      </c>
      <c r="N105" s="740">
        <f t="shared" si="25"/>
        <v>0.99999988739188916</v>
      </c>
    </row>
    <row r="106" spans="1:14" s="721" customFormat="1">
      <c r="A106" s="714"/>
      <c r="B106" s="715" t="s">
        <v>1613</v>
      </c>
      <c r="C106" s="766" t="s">
        <v>1614</v>
      </c>
      <c r="D106" s="732">
        <v>0</v>
      </c>
      <c r="E106" s="733">
        <f t="shared" si="26"/>
        <v>0</v>
      </c>
      <c r="F106" s="734">
        <v>30000000</v>
      </c>
      <c r="G106" s="733">
        <f t="shared" si="27"/>
        <v>8.9591969501460111E-4</v>
      </c>
      <c r="H106" s="734">
        <v>0</v>
      </c>
      <c r="I106" s="733">
        <f t="shared" si="28"/>
        <v>0</v>
      </c>
      <c r="J106" s="734">
        <f t="shared" si="23"/>
        <v>30000000</v>
      </c>
      <c r="K106" s="734">
        <v>0</v>
      </c>
      <c r="L106" s="733">
        <f t="shared" si="29"/>
        <v>0</v>
      </c>
      <c r="M106" s="734">
        <f t="shared" si="24"/>
        <v>0</v>
      </c>
      <c r="N106" s="740" t="e">
        <f t="shared" si="25"/>
        <v>#DIV/0!</v>
      </c>
    </row>
    <row r="107" spans="1:14" s="721" customFormat="1">
      <c r="A107" s="714"/>
      <c r="B107" s="715" t="s">
        <v>1615</v>
      </c>
      <c r="C107" s="766" t="s">
        <v>1616</v>
      </c>
      <c r="D107" s="732">
        <v>0</v>
      </c>
      <c r="E107" s="733">
        <f t="shared" si="26"/>
        <v>0</v>
      </c>
      <c r="F107" s="734">
        <v>10000000</v>
      </c>
      <c r="G107" s="733">
        <f t="shared" si="27"/>
        <v>2.9863989833820039E-4</v>
      </c>
      <c r="H107" s="734">
        <v>0</v>
      </c>
      <c r="I107" s="733">
        <f t="shared" si="28"/>
        <v>0</v>
      </c>
      <c r="J107" s="734">
        <f t="shared" si="23"/>
        <v>10000000</v>
      </c>
      <c r="K107" s="734">
        <v>0</v>
      </c>
      <c r="L107" s="733">
        <f t="shared" si="29"/>
        <v>0</v>
      </c>
      <c r="M107" s="734">
        <f t="shared" si="24"/>
        <v>0</v>
      </c>
      <c r="N107" s="740" t="e">
        <f t="shared" si="25"/>
        <v>#DIV/0!</v>
      </c>
    </row>
    <row r="108" spans="1:14" s="721" customFormat="1">
      <c r="A108" s="714"/>
      <c r="B108" s="715" t="s">
        <v>1617</v>
      </c>
      <c r="C108" s="766" t="s">
        <v>1618</v>
      </c>
      <c r="D108" s="732">
        <v>460074069</v>
      </c>
      <c r="E108" s="733">
        <f t="shared" si="26"/>
        <v>1.0939474264478114E-2</v>
      </c>
      <c r="F108" s="734">
        <v>0</v>
      </c>
      <c r="G108" s="733">
        <f t="shared" si="27"/>
        <v>0</v>
      </c>
      <c r="H108" s="734">
        <v>0</v>
      </c>
      <c r="I108" s="733">
        <f t="shared" si="28"/>
        <v>0</v>
      </c>
      <c r="J108" s="734">
        <f t="shared" si="23"/>
        <v>0</v>
      </c>
      <c r="K108" s="734">
        <v>0</v>
      </c>
      <c r="L108" s="733">
        <f t="shared" si="29"/>
        <v>0</v>
      </c>
      <c r="M108" s="734">
        <f t="shared" si="24"/>
        <v>0</v>
      </c>
      <c r="N108" s="740" t="e">
        <f t="shared" si="25"/>
        <v>#DIV/0!</v>
      </c>
    </row>
    <row r="109" spans="1:14" s="721" customFormat="1">
      <c r="A109" s="714"/>
      <c r="B109" s="715" t="s">
        <v>1619</v>
      </c>
      <c r="C109" s="766" t="s">
        <v>1620</v>
      </c>
      <c r="D109" s="732">
        <v>0</v>
      </c>
      <c r="E109" s="733">
        <f t="shared" si="26"/>
        <v>0</v>
      </c>
      <c r="F109" s="734">
        <v>0</v>
      </c>
      <c r="G109" s="733">
        <f t="shared" si="27"/>
        <v>0</v>
      </c>
      <c r="H109" s="734">
        <v>0</v>
      </c>
      <c r="I109" s="733">
        <f t="shared" si="28"/>
        <v>0</v>
      </c>
      <c r="J109" s="734">
        <f t="shared" si="23"/>
        <v>0</v>
      </c>
      <c r="K109" s="734">
        <v>0</v>
      </c>
      <c r="L109" s="733">
        <f t="shared" si="29"/>
        <v>0</v>
      </c>
      <c r="M109" s="734">
        <f t="shared" ref="M109:M172" si="30">H109-K109</f>
        <v>0</v>
      </c>
      <c r="N109" s="740" t="e">
        <f t="shared" si="25"/>
        <v>#DIV/0!</v>
      </c>
    </row>
    <row r="110" spans="1:14" s="721" customFormat="1">
      <c r="A110" s="714"/>
      <c r="B110" s="715" t="s">
        <v>1621</v>
      </c>
      <c r="C110" s="766" t="s">
        <v>1622</v>
      </c>
      <c r="D110" s="732">
        <v>10481256</v>
      </c>
      <c r="E110" s="733">
        <f t="shared" si="26"/>
        <v>2.4921950180897243E-4</v>
      </c>
      <c r="F110" s="734">
        <v>0</v>
      </c>
      <c r="G110" s="733">
        <f t="shared" si="27"/>
        <v>0</v>
      </c>
      <c r="H110" s="734">
        <v>0</v>
      </c>
      <c r="I110" s="733">
        <f t="shared" si="28"/>
        <v>0</v>
      </c>
      <c r="J110" s="734">
        <f t="shared" si="23"/>
        <v>0</v>
      </c>
      <c r="K110" s="734">
        <v>0</v>
      </c>
      <c r="L110" s="733">
        <f t="shared" si="29"/>
        <v>0</v>
      </c>
      <c r="M110" s="734">
        <f t="shared" si="30"/>
        <v>0</v>
      </c>
      <c r="N110" s="740" t="e">
        <f t="shared" si="25"/>
        <v>#DIV/0!</v>
      </c>
    </row>
    <row r="111" spans="1:14" s="721" customFormat="1">
      <c r="A111" s="714"/>
      <c r="B111" s="715" t="s">
        <v>1623</v>
      </c>
      <c r="C111" s="766" t="s">
        <v>1624</v>
      </c>
      <c r="D111" s="732">
        <v>2826866</v>
      </c>
      <c r="E111" s="733">
        <f t="shared" si="26"/>
        <v>6.7216193956213139E-5</v>
      </c>
      <c r="F111" s="734">
        <v>109647</v>
      </c>
      <c r="G111" s="733">
        <f t="shared" si="27"/>
        <v>3.2744968933088657E-6</v>
      </c>
      <c r="H111" s="734">
        <v>0</v>
      </c>
      <c r="I111" s="733">
        <f t="shared" si="28"/>
        <v>0</v>
      </c>
      <c r="J111" s="734">
        <f t="shared" si="23"/>
        <v>109647</v>
      </c>
      <c r="K111" s="734">
        <v>0</v>
      </c>
      <c r="L111" s="733">
        <f t="shared" si="29"/>
        <v>0</v>
      </c>
      <c r="M111" s="734">
        <f t="shared" si="30"/>
        <v>0</v>
      </c>
      <c r="N111" s="740" t="e">
        <f t="shared" si="25"/>
        <v>#DIV/0!</v>
      </c>
    </row>
    <row r="112" spans="1:14" s="721" customFormat="1">
      <c r="A112" s="714"/>
      <c r="B112" s="715" t="s">
        <v>1625</v>
      </c>
      <c r="C112" s="766" t="s">
        <v>1626</v>
      </c>
      <c r="D112" s="732">
        <v>0</v>
      </c>
      <c r="E112" s="733">
        <f t="shared" si="26"/>
        <v>0</v>
      </c>
      <c r="F112" s="734">
        <v>0</v>
      </c>
      <c r="G112" s="733">
        <f t="shared" si="27"/>
        <v>0</v>
      </c>
      <c r="H112" s="734">
        <v>0</v>
      </c>
      <c r="I112" s="733">
        <f t="shared" si="28"/>
        <v>0</v>
      </c>
      <c r="J112" s="734">
        <f t="shared" si="23"/>
        <v>0</v>
      </c>
      <c r="K112" s="734">
        <v>0</v>
      </c>
      <c r="L112" s="733">
        <f t="shared" si="29"/>
        <v>0</v>
      </c>
      <c r="M112" s="734">
        <f t="shared" si="30"/>
        <v>0</v>
      </c>
      <c r="N112" s="740" t="e">
        <f t="shared" si="25"/>
        <v>#DIV/0!</v>
      </c>
    </row>
    <row r="113" spans="1:14" s="721" customFormat="1">
      <c r="A113" s="714"/>
      <c r="B113" s="715" t="s">
        <v>1627</v>
      </c>
      <c r="C113" s="766" t="s">
        <v>1628</v>
      </c>
      <c r="D113" s="732">
        <v>510345</v>
      </c>
      <c r="E113" s="733">
        <f t="shared" si="26"/>
        <v>1.2134798219860296E-5</v>
      </c>
      <c r="F113" s="734">
        <v>929624</v>
      </c>
      <c r="G113" s="733">
        <f t="shared" si="27"/>
        <v>2.7762281685275118E-5</v>
      </c>
      <c r="H113" s="734">
        <v>0</v>
      </c>
      <c r="I113" s="733">
        <f t="shared" si="28"/>
        <v>0</v>
      </c>
      <c r="J113" s="734">
        <f t="shared" si="23"/>
        <v>929624</v>
      </c>
      <c r="K113" s="734">
        <v>0</v>
      </c>
      <c r="L113" s="733">
        <f t="shared" si="29"/>
        <v>0</v>
      </c>
      <c r="M113" s="734">
        <f t="shared" si="30"/>
        <v>0</v>
      </c>
      <c r="N113" s="740" t="e">
        <f t="shared" ref="N113:N180" si="31">K113/H113</f>
        <v>#DIV/0!</v>
      </c>
    </row>
    <row r="114" spans="1:14" s="721" customFormat="1">
      <c r="A114" s="714"/>
      <c r="B114" s="715" t="s">
        <v>1629</v>
      </c>
      <c r="C114" s="766" t="s">
        <v>1630</v>
      </c>
      <c r="D114" s="732">
        <v>12294739</v>
      </c>
      <c r="E114" s="733">
        <f t="shared" si="26"/>
        <v>2.92339842519956E-4</v>
      </c>
      <c r="F114" s="734">
        <v>700000</v>
      </c>
      <c r="G114" s="733">
        <f t="shared" si="27"/>
        <v>2.0904792883674025E-5</v>
      </c>
      <c r="H114" s="734">
        <v>5498721</v>
      </c>
      <c r="I114" s="733">
        <f t="shared" si="28"/>
        <v>1.2406677383057006E-4</v>
      </c>
      <c r="J114" s="734">
        <f t="shared" ref="J114:J180" si="32">F114-H114</f>
        <v>-4798721</v>
      </c>
      <c r="K114" s="734">
        <v>5498720</v>
      </c>
      <c r="L114" s="733">
        <f t="shared" si="29"/>
        <v>1.3178809023111786E-4</v>
      </c>
      <c r="M114" s="734">
        <f t="shared" si="30"/>
        <v>1</v>
      </c>
      <c r="N114" s="740">
        <f t="shared" si="31"/>
        <v>0.99999981813952732</v>
      </c>
    </row>
    <row r="115" spans="1:14" s="721" customFormat="1">
      <c r="A115" s="714"/>
      <c r="B115" s="715" t="s">
        <v>1631</v>
      </c>
      <c r="C115" s="766" t="s">
        <v>1632</v>
      </c>
      <c r="D115" s="732">
        <v>7500408</v>
      </c>
      <c r="E115" s="733">
        <f t="shared" si="26"/>
        <v>1.7834197973258466E-4</v>
      </c>
      <c r="F115" s="734">
        <v>700000</v>
      </c>
      <c r="G115" s="733">
        <f t="shared" si="27"/>
        <v>2.0904792883674025E-5</v>
      </c>
      <c r="H115" s="734">
        <v>3796504</v>
      </c>
      <c r="I115" s="733">
        <f t="shared" si="28"/>
        <v>8.5659920391460936E-5</v>
      </c>
      <c r="J115" s="734">
        <f t="shared" si="32"/>
        <v>-3096504</v>
      </c>
      <c r="K115" s="734">
        <v>3796504</v>
      </c>
      <c r="L115" s="733">
        <f t="shared" si="29"/>
        <v>9.099099639821629E-5</v>
      </c>
      <c r="M115" s="734">
        <f t="shared" si="30"/>
        <v>0</v>
      </c>
      <c r="N115" s="740">
        <f t="shared" si="31"/>
        <v>1</v>
      </c>
    </row>
    <row r="116" spans="1:14" s="721" customFormat="1">
      <c r="A116" s="714"/>
      <c r="B116" s="715" t="s">
        <v>1633</v>
      </c>
      <c r="C116" s="766" t="s">
        <v>1634</v>
      </c>
      <c r="D116" s="732">
        <v>9952909</v>
      </c>
      <c r="E116" s="733">
        <f t="shared" si="26"/>
        <v>2.3665665856554196E-4</v>
      </c>
      <c r="F116" s="734">
        <v>700000</v>
      </c>
      <c r="G116" s="733">
        <f t="shared" si="27"/>
        <v>2.0904792883674025E-5</v>
      </c>
      <c r="H116" s="734">
        <v>6635274</v>
      </c>
      <c r="I116" s="733">
        <f t="shared" si="28"/>
        <v>1.4971063974001625E-4</v>
      </c>
      <c r="J116" s="734">
        <f t="shared" si="32"/>
        <v>-5935274</v>
      </c>
      <c r="K116" s="734">
        <v>6635273</v>
      </c>
      <c r="L116" s="733">
        <f t="shared" si="29"/>
        <v>1.5902791137430166E-4</v>
      </c>
      <c r="M116" s="734">
        <f t="shared" si="30"/>
        <v>1</v>
      </c>
      <c r="N116" s="740">
        <f t="shared" si="31"/>
        <v>0.99999984929032315</v>
      </c>
    </row>
    <row r="117" spans="1:14" s="721" customFormat="1">
      <c r="A117" s="714"/>
      <c r="B117" s="715" t="s">
        <v>1635</v>
      </c>
      <c r="C117" s="766" t="s">
        <v>1636</v>
      </c>
      <c r="D117" s="732">
        <v>200000</v>
      </c>
      <c r="E117" s="733">
        <f t="shared" si="26"/>
        <v>4.7555274255103097E-6</v>
      </c>
      <c r="F117" s="734">
        <v>700000</v>
      </c>
      <c r="G117" s="733">
        <f t="shared" si="27"/>
        <v>2.0904792883674025E-5</v>
      </c>
      <c r="H117" s="734">
        <v>5007210</v>
      </c>
      <c r="I117" s="733">
        <f t="shared" si="28"/>
        <v>1.12976888733247E-4</v>
      </c>
      <c r="J117" s="734">
        <f t="shared" si="32"/>
        <v>-4307210</v>
      </c>
      <c r="K117" s="734">
        <v>5007209</v>
      </c>
      <c r="L117" s="733">
        <f t="shared" si="29"/>
        <v>1.2000802213934614E-4</v>
      </c>
      <c r="M117" s="734">
        <f t="shared" si="30"/>
        <v>1</v>
      </c>
      <c r="N117" s="740">
        <f t="shared" si="31"/>
        <v>0.99999980028798474</v>
      </c>
    </row>
    <row r="118" spans="1:14" s="721" customFormat="1">
      <c r="A118" s="714"/>
      <c r="B118" s="715" t="s">
        <v>1637</v>
      </c>
      <c r="C118" s="766" t="s">
        <v>1638</v>
      </c>
      <c r="D118" s="732">
        <v>1329868</v>
      </c>
      <c r="E118" s="733">
        <f t="shared" si="26"/>
        <v>3.1621118731542726E-5</v>
      </c>
      <c r="F118" s="734">
        <v>215472</v>
      </c>
      <c r="G118" s="733">
        <f t="shared" si="27"/>
        <v>6.4348536174728712E-6</v>
      </c>
      <c r="H118" s="734">
        <v>215472</v>
      </c>
      <c r="I118" s="733">
        <f t="shared" si="28"/>
        <v>4.8616607190691415E-6</v>
      </c>
      <c r="J118" s="734">
        <f t="shared" si="32"/>
        <v>0</v>
      </c>
      <c r="K118" s="734">
        <v>215472</v>
      </c>
      <c r="L118" s="733">
        <f t="shared" si="29"/>
        <v>5.1642279254589115E-6</v>
      </c>
      <c r="M118" s="734">
        <f t="shared" si="30"/>
        <v>0</v>
      </c>
      <c r="N118" s="740">
        <f t="shared" si="31"/>
        <v>1</v>
      </c>
    </row>
    <row r="119" spans="1:14" s="721" customFormat="1" ht="18">
      <c r="A119" s="714"/>
      <c r="B119" s="715" t="s">
        <v>1639</v>
      </c>
      <c r="C119" s="766" t="s">
        <v>1640</v>
      </c>
      <c r="D119" s="732">
        <v>1983958</v>
      </c>
      <c r="E119" s="733">
        <f t="shared" si="26"/>
        <v>4.7173833400302915E-5</v>
      </c>
      <c r="F119" s="734">
        <v>700000</v>
      </c>
      <c r="G119" s="733">
        <f t="shared" si="27"/>
        <v>2.0904792883674025E-5</v>
      </c>
      <c r="H119" s="734">
        <v>6458856</v>
      </c>
      <c r="I119" s="733">
        <f t="shared" si="28"/>
        <v>1.4573014825742573E-4</v>
      </c>
      <c r="J119" s="734">
        <f t="shared" si="32"/>
        <v>-5758856</v>
      </c>
      <c r="K119" s="734">
        <v>6360576</v>
      </c>
      <c r="L119" s="733">
        <f t="shared" si="29"/>
        <v>1.5244423498739392E-4</v>
      </c>
      <c r="M119" s="734">
        <f t="shared" si="30"/>
        <v>98280</v>
      </c>
      <c r="N119" s="740">
        <f t="shared" si="31"/>
        <v>0.98478368305470809</v>
      </c>
    </row>
    <row r="120" spans="1:14" s="721" customFormat="1">
      <c r="A120" s="714"/>
      <c r="B120" s="715" t="s">
        <v>1641</v>
      </c>
      <c r="C120" s="766" t="s">
        <v>1642</v>
      </c>
      <c r="D120" s="732">
        <v>20806301</v>
      </c>
      <c r="E120" s="733">
        <f t="shared" si="26"/>
        <v>4.9472467514461295E-4</v>
      </c>
      <c r="F120" s="734">
        <v>700000</v>
      </c>
      <c r="G120" s="733">
        <f t="shared" si="27"/>
        <v>2.0904792883674025E-5</v>
      </c>
      <c r="H120" s="734">
        <v>3685392</v>
      </c>
      <c r="I120" s="733">
        <f t="shared" si="28"/>
        <v>8.3152917876901228E-5</v>
      </c>
      <c r="J120" s="734">
        <f t="shared" si="32"/>
        <v>-2985392</v>
      </c>
      <c r="K120" s="734">
        <v>3685392</v>
      </c>
      <c r="L120" s="733">
        <f t="shared" si="29"/>
        <v>8.8327969678950725E-5</v>
      </c>
      <c r="M120" s="734">
        <f t="shared" si="30"/>
        <v>0</v>
      </c>
      <c r="N120" s="740">
        <f t="shared" si="31"/>
        <v>1</v>
      </c>
    </row>
    <row r="121" spans="1:14" s="721" customFormat="1">
      <c r="A121" s="714"/>
      <c r="B121" s="715" t="s">
        <v>1643</v>
      </c>
      <c r="C121" s="766" t="s">
        <v>1644</v>
      </c>
      <c r="D121" s="732">
        <v>3793204</v>
      </c>
      <c r="E121" s="733">
        <f t="shared" si="26"/>
        <v>9.0193428262777043E-5</v>
      </c>
      <c r="F121" s="734">
        <v>0</v>
      </c>
      <c r="G121" s="733">
        <f t="shared" si="27"/>
        <v>0</v>
      </c>
      <c r="H121" s="734">
        <v>433271</v>
      </c>
      <c r="I121" s="733">
        <f t="shared" si="28"/>
        <v>9.7758251717708385E-6</v>
      </c>
      <c r="J121" s="734">
        <f t="shared" si="32"/>
        <v>-433271</v>
      </c>
      <c r="K121" s="734">
        <v>433270</v>
      </c>
      <c r="L121" s="733">
        <f t="shared" si="29"/>
        <v>1.0384203206280086E-5</v>
      </c>
      <c r="M121" s="734">
        <f t="shared" si="30"/>
        <v>1</v>
      </c>
      <c r="N121" s="740">
        <f t="shared" si="31"/>
        <v>0.99999769197569188</v>
      </c>
    </row>
    <row r="122" spans="1:14" s="721" customFormat="1">
      <c r="A122" s="714"/>
      <c r="B122" s="715" t="s">
        <v>1645</v>
      </c>
      <c r="C122" s="766" t="s">
        <v>1646</v>
      </c>
      <c r="D122" s="732">
        <v>4358200</v>
      </c>
      <c r="E122" s="733">
        <f t="shared" si="26"/>
        <v>1.0362769812929517E-4</v>
      </c>
      <c r="F122" s="734">
        <v>79240</v>
      </c>
      <c r="G122" s="733">
        <f t="shared" si="27"/>
        <v>2.3664225544318998E-6</v>
      </c>
      <c r="H122" s="734">
        <v>79240</v>
      </c>
      <c r="I122" s="733">
        <f t="shared" si="28"/>
        <v>1.7878796102465228E-6</v>
      </c>
      <c r="J122" s="734">
        <f t="shared" si="32"/>
        <v>0</v>
      </c>
      <c r="K122" s="734"/>
      <c r="L122" s="733">
        <f t="shared" si="29"/>
        <v>0</v>
      </c>
      <c r="M122" s="734">
        <f t="shared" si="30"/>
        <v>79240</v>
      </c>
      <c r="N122" s="740">
        <f t="shared" si="31"/>
        <v>0</v>
      </c>
    </row>
    <row r="123" spans="1:14" s="721" customFormat="1">
      <c r="A123" s="714"/>
      <c r="B123" s="715" t="s">
        <v>1647</v>
      </c>
      <c r="C123" s="766" t="s">
        <v>1648</v>
      </c>
      <c r="D123" s="732">
        <v>3781742</v>
      </c>
      <c r="E123" s="733">
        <f t="shared" si="26"/>
        <v>8.9920888986021048E-5</v>
      </c>
      <c r="F123" s="734">
        <v>9001</v>
      </c>
      <c r="G123" s="733">
        <f t="shared" si="27"/>
        <v>2.6880577249421413E-7</v>
      </c>
      <c r="H123" s="734">
        <v>9001</v>
      </c>
      <c r="I123" s="733">
        <f t="shared" si="28"/>
        <v>2.0308814199683182E-7</v>
      </c>
      <c r="J123" s="734">
        <f t="shared" si="32"/>
        <v>0</v>
      </c>
      <c r="K123" s="734">
        <v>9000</v>
      </c>
      <c r="L123" s="733">
        <f t="shared" si="29"/>
        <v>2.15703438633002E-7</v>
      </c>
      <c r="M123" s="734">
        <f t="shared" si="30"/>
        <v>1</v>
      </c>
      <c r="N123" s="740">
        <f t="shared" si="31"/>
        <v>0.99988890123319629</v>
      </c>
    </row>
    <row r="124" spans="1:14" s="721" customFormat="1">
      <c r="A124" s="714"/>
      <c r="B124" s="715" t="s">
        <v>1649</v>
      </c>
      <c r="C124" s="766" t="s">
        <v>1650</v>
      </c>
      <c r="D124" s="732">
        <v>759522</v>
      </c>
      <c r="E124" s="733">
        <f t="shared" si="26"/>
        <v>1.8059638506392206E-5</v>
      </c>
      <c r="F124" s="734">
        <v>0</v>
      </c>
      <c r="G124" s="733">
        <f t="shared" si="27"/>
        <v>0</v>
      </c>
      <c r="H124" s="734">
        <v>0</v>
      </c>
      <c r="I124" s="733">
        <f t="shared" si="28"/>
        <v>0</v>
      </c>
      <c r="J124" s="734">
        <f t="shared" si="32"/>
        <v>0</v>
      </c>
      <c r="K124" s="734">
        <v>0</v>
      </c>
      <c r="L124" s="733">
        <f t="shared" si="29"/>
        <v>0</v>
      </c>
      <c r="M124" s="734">
        <f t="shared" si="30"/>
        <v>0</v>
      </c>
      <c r="N124" s="740" t="e">
        <f t="shared" si="31"/>
        <v>#DIV/0!</v>
      </c>
    </row>
    <row r="125" spans="1:14" s="721" customFormat="1" ht="18">
      <c r="A125" s="714"/>
      <c r="B125" s="715" t="s">
        <v>1651</v>
      </c>
      <c r="C125" s="766" t="s">
        <v>1652</v>
      </c>
      <c r="D125" s="732">
        <v>5464993</v>
      </c>
      <c r="E125" s="733">
        <f t="shared" si="26"/>
        <v>1.2994462045860932E-4</v>
      </c>
      <c r="F125" s="734">
        <v>0</v>
      </c>
      <c r="G125" s="733">
        <f t="shared" si="27"/>
        <v>0</v>
      </c>
      <c r="H125" s="734">
        <v>0</v>
      </c>
      <c r="I125" s="733">
        <f t="shared" si="28"/>
        <v>0</v>
      </c>
      <c r="J125" s="734">
        <f t="shared" si="32"/>
        <v>0</v>
      </c>
      <c r="K125" s="734">
        <v>0</v>
      </c>
      <c r="L125" s="733">
        <f t="shared" si="29"/>
        <v>0</v>
      </c>
      <c r="M125" s="734">
        <f t="shared" si="30"/>
        <v>0</v>
      </c>
      <c r="N125" s="740" t="e">
        <f t="shared" si="31"/>
        <v>#DIV/0!</v>
      </c>
    </row>
    <row r="126" spans="1:14" s="721" customFormat="1">
      <c r="A126" s="714"/>
      <c r="B126" s="715" t="s">
        <v>1653</v>
      </c>
      <c r="C126" s="766" t="s">
        <v>1654</v>
      </c>
      <c r="D126" s="732">
        <v>668296</v>
      </c>
      <c r="E126" s="733">
        <f t="shared" si="26"/>
        <v>1.5890499781794189E-5</v>
      </c>
      <c r="F126" s="734">
        <v>0</v>
      </c>
      <c r="G126" s="733">
        <f t="shared" si="27"/>
        <v>0</v>
      </c>
      <c r="H126" s="734">
        <v>0</v>
      </c>
      <c r="I126" s="733">
        <f t="shared" si="28"/>
        <v>0</v>
      </c>
      <c r="J126" s="734">
        <f t="shared" si="32"/>
        <v>0</v>
      </c>
      <c r="K126" s="734">
        <v>0</v>
      </c>
      <c r="L126" s="733">
        <f t="shared" si="29"/>
        <v>0</v>
      </c>
      <c r="M126" s="734">
        <f t="shared" si="30"/>
        <v>0</v>
      </c>
      <c r="N126" s="740" t="e">
        <f t="shared" si="31"/>
        <v>#DIV/0!</v>
      </c>
    </row>
    <row r="127" spans="1:14" s="721" customFormat="1">
      <c r="A127" s="714"/>
      <c r="B127" s="715" t="s">
        <v>1655</v>
      </c>
      <c r="C127" s="766" t="s">
        <v>1656</v>
      </c>
      <c r="D127" s="732">
        <v>11988811</v>
      </c>
      <c r="E127" s="733">
        <f t="shared" si="26"/>
        <v>2.850655975487984E-4</v>
      </c>
      <c r="F127" s="734">
        <v>0</v>
      </c>
      <c r="G127" s="733">
        <f t="shared" si="27"/>
        <v>0</v>
      </c>
      <c r="H127" s="734">
        <v>0</v>
      </c>
      <c r="I127" s="733">
        <f t="shared" si="28"/>
        <v>0</v>
      </c>
      <c r="J127" s="734">
        <f t="shared" si="32"/>
        <v>0</v>
      </c>
      <c r="K127" s="734">
        <v>0</v>
      </c>
      <c r="L127" s="733">
        <f t="shared" si="29"/>
        <v>0</v>
      </c>
      <c r="M127" s="734">
        <f t="shared" si="30"/>
        <v>0</v>
      </c>
      <c r="N127" s="740" t="e">
        <f t="shared" si="31"/>
        <v>#DIV/0!</v>
      </c>
    </row>
    <row r="128" spans="1:14" s="721" customFormat="1" ht="18">
      <c r="A128" s="714"/>
      <c r="B128" s="715" t="s">
        <v>1657</v>
      </c>
      <c r="C128" s="766" t="s">
        <v>1658</v>
      </c>
      <c r="D128" s="732">
        <v>2618964</v>
      </c>
      <c r="E128" s="733">
        <f t="shared" si="26"/>
        <v>6.2272775642120915E-5</v>
      </c>
      <c r="F128" s="734">
        <v>395110</v>
      </c>
      <c r="G128" s="733">
        <f t="shared" si="27"/>
        <v>1.1799561023240636E-5</v>
      </c>
      <c r="H128" s="734">
        <v>395110</v>
      </c>
      <c r="I128" s="733">
        <f t="shared" si="28"/>
        <v>8.9148045533127674E-6</v>
      </c>
      <c r="J128" s="734">
        <f t="shared" si="32"/>
        <v>0</v>
      </c>
      <c r="K128" s="734">
        <v>395110</v>
      </c>
      <c r="L128" s="733">
        <f t="shared" si="29"/>
        <v>9.469620626476157E-6</v>
      </c>
      <c r="M128" s="734">
        <f t="shared" si="30"/>
        <v>0</v>
      </c>
      <c r="N128" s="740">
        <f t="shared" si="31"/>
        <v>1</v>
      </c>
    </row>
    <row r="129" spans="1:14" s="721" customFormat="1">
      <c r="A129" s="714"/>
      <c r="B129" s="715" t="s">
        <v>1659</v>
      </c>
      <c r="C129" s="766" t="s">
        <v>1660</v>
      </c>
      <c r="D129" s="732">
        <v>0</v>
      </c>
      <c r="E129" s="733">
        <f t="shared" si="26"/>
        <v>0</v>
      </c>
      <c r="F129" s="734">
        <v>0</v>
      </c>
      <c r="G129" s="733">
        <f t="shared" si="27"/>
        <v>0</v>
      </c>
      <c r="H129" s="734">
        <v>0</v>
      </c>
      <c r="I129" s="733">
        <f t="shared" si="28"/>
        <v>0</v>
      </c>
      <c r="J129" s="734">
        <f t="shared" si="32"/>
        <v>0</v>
      </c>
      <c r="K129" s="734">
        <v>0</v>
      </c>
      <c r="L129" s="733">
        <f t="shared" si="29"/>
        <v>0</v>
      </c>
      <c r="M129" s="734">
        <f t="shared" si="30"/>
        <v>0</v>
      </c>
      <c r="N129" s="740" t="e">
        <f t="shared" si="31"/>
        <v>#DIV/0!</v>
      </c>
    </row>
    <row r="130" spans="1:14" s="721" customFormat="1">
      <c r="A130" s="714"/>
      <c r="B130" s="715" t="s">
        <v>1661</v>
      </c>
      <c r="C130" s="766" t="s">
        <v>1662</v>
      </c>
      <c r="D130" s="732">
        <v>1078336</v>
      </c>
      <c r="E130" s="733">
        <f t="shared" si="26"/>
        <v>2.5640282109575428E-5</v>
      </c>
      <c r="F130" s="734">
        <v>0</v>
      </c>
      <c r="G130" s="733">
        <f t="shared" si="27"/>
        <v>0</v>
      </c>
      <c r="H130" s="734">
        <v>0</v>
      </c>
      <c r="I130" s="733">
        <f t="shared" si="28"/>
        <v>0</v>
      </c>
      <c r="J130" s="734">
        <f t="shared" si="32"/>
        <v>0</v>
      </c>
      <c r="K130" s="734">
        <v>0</v>
      </c>
      <c r="L130" s="733">
        <f t="shared" si="29"/>
        <v>0</v>
      </c>
      <c r="M130" s="734">
        <f t="shared" si="30"/>
        <v>0</v>
      </c>
      <c r="N130" s="740" t="e">
        <f t="shared" si="31"/>
        <v>#DIV/0!</v>
      </c>
    </row>
    <row r="131" spans="1:14" s="721" customFormat="1">
      <c r="A131" s="714"/>
      <c r="B131" s="715" t="s">
        <v>1663</v>
      </c>
      <c r="C131" s="766" t="s">
        <v>1664</v>
      </c>
      <c r="D131" s="732">
        <v>1312090</v>
      </c>
      <c r="E131" s="733">
        <f t="shared" si="26"/>
        <v>3.1198399898689109E-5</v>
      </c>
      <c r="F131" s="734">
        <v>0</v>
      </c>
      <c r="G131" s="733">
        <f t="shared" si="27"/>
        <v>0</v>
      </c>
      <c r="H131" s="734">
        <v>0</v>
      </c>
      <c r="I131" s="733">
        <f t="shared" si="28"/>
        <v>0</v>
      </c>
      <c r="J131" s="734">
        <f t="shared" si="32"/>
        <v>0</v>
      </c>
      <c r="K131" s="734">
        <v>0</v>
      </c>
      <c r="L131" s="733">
        <f t="shared" si="29"/>
        <v>0</v>
      </c>
      <c r="M131" s="734">
        <f t="shared" si="30"/>
        <v>0</v>
      </c>
      <c r="N131" s="740" t="e">
        <f t="shared" si="31"/>
        <v>#DIV/0!</v>
      </c>
    </row>
    <row r="132" spans="1:14" s="721" customFormat="1">
      <c r="A132" s="714"/>
      <c r="B132" s="715" t="s">
        <v>1665</v>
      </c>
      <c r="C132" s="766" t="s">
        <v>1664</v>
      </c>
      <c r="D132" s="732">
        <v>391677</v>
      </c>
      <c r="E132" s="733">
        <f t="shared" si="26"/>
        <v>9.3131535772080089E-6</v>
      </c>
      <c r="F132" s="734">
        <v>0</v>
      </c>
      <c r="G132" s="733">
        <f t="shared" si="27"/>
        <v>0</v>
      </c>
      <c r="H132" s="734">
        <v>0</v>
      </c>
      <c r="I132" s="733">
        <f t="shared" si="28"/>
        <v>0</v>
      </c>
      <c r="J132" s="734">
        <f t="shared" si="32"/>
        <v>0</v>
      </c>
      <c r="K132" s="734">
        <v>0</v>
      </c>
      <c r="L132" s="733">
        <f t="shared" si="29"/>
        <v>0</v>
      </c>
      <c r="M132" s="734">
        <f t="shared" si="30"/>
        <v>0</v>
      </c>
      <c r="N132" s="740" t="e">
        <f t="shared" si="31"/>
        <v>#DIV/0!</v>
      </c>
    </row>
    <row r="133" spans="1:14" s="721" customFormat="1">
      <c r="A133" s="714"/>
      <c r="B133" s="715" t="s">
        <v>1666</v>
      </c>
      <c r="C133" s="766" t="s">
        <v>1667</v>
      </c>
      <c r="D133" s="732">
        <v>2992157</v>
      </c>
      <c r="E133" s="733">
        <f t="shared" si="26"/>
        <v>7.1146423374663262E-5</v>
      </c>
      <c r="F133" s="734">
        <v>0</v>
      </c>
      <c r="G133" s="733">
        <f t="shared" si="27"/>
        <v>0</v>
      </c>
      <c r="H133" s="734">
        <v>0</v>
      </c>
      <c r="I133" s="733">
        <f t="shared" si="28"/>
        <v>0</v>
      </c>
      <c r="J133" s="734">
        <f t="shared" si="32"/>
        <v>0</v>
      </c>
      <c r="K133" s="734">
        <v>0</v>
      </c>
      <c r="L133" s="733">
        <f t="shared" si="29"/>
        <v>0</v>
      </c>
      <c r="M133" s="734">
        <f t="shared" si="30"/>
        <v>0</v>
      </c>
      <c r="N133" s="740" t="e">
        <f t="shared" si="31"/>
        <v>#DIV/0!</v>
      </c>
    </row>
    <row r="134" spans="1:14" s="721" customFormat="1">
      <c r="A134" s="714"/>
      <c r="B134" s="715" t="s">
        <v>1668</v>
      </c>
      <c r="C134" s="766" t="s">
        <v>1669</v>
      </c>
      <c r="D134" s="732">
        <v>568067</v>
      </c>
      <c r="E134" s="733">
        <f t="shared" si="26"/>
        <v>1.3507290990136825E-5</v>
      </c>
      <c r="F134" s="734">
        <v>0</v>
      </c>
      <c r="G134" s="733">
        <f t="shared" si="27"/>
        <v>0</v>
      </c>
      <c r="H134" s="734">
        <v>0</v>
      </c>
      <c r="I134" s="733">
        <f t="shared" si="28"/>
        <v>0</v>
      </c>
      <c r="J134" s="734">
        <f t="shared" si="32"/>
        <v>0</v>
      </c>
      <c r="K134" s="734">
        <v>0</v>
      </c>
      <c r="L134" s="733">
        <f t="shared" si="29"/>
        <v>0</v>
      </c>
      <c r="M134" s="734">
        <f t="shared" si="30"/>
        <v>0</v>
      </c>
      <c r="N134" s="740" t="e">
        <f t="shared" si="31"/>
        <v>#DIV/0!</v>
      </c>
    </row>
    <row r="135" spans="1:14" s="721" customFormat="1">
      <c r="A135" s="714"/>
      <c r="B135" s="715" t="s">
        <v>1670</v>
      </c>
      <c r="C135" s="766" t="s">
        <v>1671</v>
      </c>
      <c r="D135" s="732">
        <v>5152798</v>
      </c>
      <c r="E135" s="733">
        <f t="shared" si="26"/>
        <v>1.2252136103557337E-4</v>
      </c>
      <c r="F135" s="734">
        <v>0</v>
      </c>
      <c r="G135" s="733">
        <f t="shared" si="27"/>
        <v>0</v>
      </c>
      <c r="H135" s="734">
        <v>0</v>
      </c>
      <c r="I135" s="733">
        <f t="shared" si="28"/>
        <v>0</v>
      </c>
      <c r="J135" s="734">
        <f t="shared" si="32"/>
        <v>0</v>
      </c>
      <c r="K135" s="734">
        <v>0</v>
      </c>
      <c r="L135" s="733">
        <f t="shared" si="29"/>
        <v>0</v>
      </c>
      <c r="M135" s="734">
        <f t="shared" si="30"/>
        <v>0</v>
      </c>
      <c r="N135" s="740" t="e">
        <f t="shared" si="31"/>
        <v>#DIV/0!</v>
      </c>
    </row>
    <row r="136" spans="1:14" s="721" customFormat="1">
      <c r="A136" s="714"/>
      <c r="B136" s="715" t="s">
        <v>1672</v>
      </c>
      <c r="C136" s="766" t="s">
        <v>1673</v>
      </c>
      <c r="D136" s="732">
        <v>1584371</v>
      </c>
      <c r="E136" s="733">
        <f t="shared" si="26"/>
        <v>3.7672598713415977E-5</v>
      </c>
      <c r="F136" s="734">
        <v>0</v>
      </c>
      <c r="G136" s="733">
        <f t="shared" si="27"/>
        <v>0</v>
      </c>
      <c r="H136" s="734">
        <v>0</v>
      </c>
      <c r="I136" s="733">
        <f t="shared" si="28"/>
        <v>0</v>
      </c>
      <c r="J136" s="734">
        <f t="shared" si="32"/>
        <v>0</v>
      </c>
      <c r="K136" s="734">
        <v>0</v>
      </c>
      <c r="L136" s="733">
        <f t="shared" si="29"/>
        <v>0</v>
      </c>
      <c r="M136" s="734">
        <f t="shared" si="30"/>
        <v>0</v>
      </c>
      <c r="N136" s="740" t="e">
        <f t="shared" si="31"/>
        <v>#DIV/0!</v>
      </c>
    </row>
    <row r="137" spans="1:14" s="721" customFormat="1">
      <c r="A137" s="714"/>
      <c r="B137" s="715" t="s">
        <v>1674</v>
      </c>
      <c r="C137" s="766" t="s">
        <v>1675</v>
      </c>
      <c r="D137" s="732">
        <v>0</v>
      </c>
      <c r="E137" s="733">
        <f t="shared" si="26"/>
        <v>0</v>
      </c>
      <c r="F137" s="734">
        <v>0</v>
      </c>
      <c r="G137" s="733">
        <f t="shared" si="27"/>
        <v>0</v>
      </c>
      <c r="H137" s="734">
        <v>0</v>
      </c>
      <c r="I137" s="733">
        <f t="shared" si="28"/>
        <v>0</v>
      </c>
      <c r="J137" s="734">
        <f t="shared" si="32"/>
        <v>0</v>
      </c>
      <c r="K137" s="734">
        <v>0</v>
      </c>
      <c r="L137" s="733">
        <f t="shared" si="29"/>
        <v>0</v>
      </c>
      <c r="M137" s="734">
        <f t="shared" si="30"/>
        <v>0</v>
      </c>
      <c r="N137" s="740" t="e">
        <f t="shared" si="31"/>
        <v>#DIV/0!</v>
      </c>
    </row>
    <row r="138" spans="1:14" s="721" customFormat="1">
      <c r="A138" s="714"/>
      <c r="B138" s="715" t="s">
        <v>1676</v>
      </c>
      <c r="C138" s="766" t="s">
        <v>1677</v>
      </c>
      <c r="D138" s="732">
        <v>1225176</v>
      </c>
      <c r="E138" s="733">
        <f t="shared" si="26"/>
        <v>2.9131790345385098E-5</v>
      </c>
      <c r="F138" s="734">
        <v>700000</v>
      </c>
      <c r="G138" s="733">
        <f t="shared" si="27"/>
        <v>2.0904792883674025E-5</v>
      </c>
      <c r="H138" s="734">
        <v>2768285</v>
      </c>
      <c r="I138" s="733">
        <f t="shared" si="28"/>
        <v>6.246037742114205E-5</v>
      </c>
      <c r="J138" s="734">
        <f t="shared" si="32"/>
        <v>-2068285</v>
      </c>
      <c r="K138" s="734">
        <v>2768284</v>
      </c>
      <c r="L138" s="733">
        <f t="shared" si="29"/>
        <v>6.6347597545857921E-5</v>
      </c>
      <c r="M138" s="734">
        <f t="shared" si="30"/>
        <v>1</v>
      </c>
      <c r="N138" s="740">
        <f t="shared" si="31"/>
        <v>0.99999963876551723</v>
      </c>
    </row>
    <row r="139" spans="1:14" s="721" customFormat="1">
      <c r="A139" s="714"/>
      <c r="B139" s="715" t="s">
        <v>1678</v>
      </c>
      <c r="C139" s="766" t="s">
        <v>1679</v>
      </c>
      <c r="D139" s="732">
        <v>3977050</v>
      </c>
      <c r="E139" s="733">
        <f t="shared" si="26"/>
        <v>9.456485173812889E-5</v>
      </c>
      <c r="F139" s="734">
        <v>700000</v>
      </c>
      <c r="G139" s="733">
        <f t="shared" si="27"/>
        <v>2.0904792883674025E-5</v>
      </c>
      <c r="H139" s="734">
        <v>5628787</v>
      </c>
      <c r="I139" s="733">
        <f t="shared" si="28"/>
        <v>1.2700143245482955E-4</v>
      </c>
      <c r="J139" s="734">
        <f t="shared" si="32"/>
        <v>-4928787</v>
      </c>
      <c r="K139" s="734">
        <v>5628787</v>
      </c>
      <c r="L139" s="733">
        <f t="shared" si="29"/>
        <v>1.3490541235919326E-4</v>
      </c>
      <c r="M139" s="734">
        <f t="shared" si="30"/>
        <v>0</v>
      </c>
      <c r="N139" s="740">
        <f t="shared" si="31"/>
        <v>1</v>
      </c>
    </row>
    <row r="140" spans="1:14" s="721" customFormat="1">
      <c r="A140" s="714"/>
      <c r="B140" s="715" t="s">
        <v>1680</v>
      </c>
      <c r="C140" s="766" t="s">
        <v>1681</v>
      </c>
      <c r="D140" s="732">
        <v>0</v>
      </c>
      <c r="E140" s="733">
        <f t="shared" si="26"/>
        <v>0</v>
      </c>
      <c r="F140" s="734">
        <v>700000</v>
      </c>
      <c r="G140" s="733">
        <f t="shared" si="27"/>
        <v>2.0904792883674025E-5</v>
      </c>
      <c r="H140" s="734">
        <v>0</v>
      </c>
      <c r="I140" s="733">
        <f t="shared" si="28"/>
        <v>0</v>
      </c>
      <c r="J140" s="734">
        <f t="shared" si="32"/>
        <v>700000</v>
      </c>
      <c r="K140" s="734">
        <v>0</v>
      </c>
      <c r="L140" s="733">
        <f t="shared" si="29"/>
        <v>0</v>
      </c>
      <c r="M140" s="734">
        <f t="shared" si="30"/>
        <v>0</v>
      </c>
      <c r="N140" s="740" t="e">
        <f t="shared" si="31"/>
        <v>#DIV/0!</v>
      </c>
    </row>
    <row r="141" spans="1:14" s="721" customFormat="1">
      <c r="A141" s="714"/>
      <c r="B141" s="715" t="s">
        <v>1682</v>
      </c>
      <c r="C141" s="766" t="s">
        <v>1683</v>
      </c>
      <c r="D141" s="732">
        <v>200000</v>
      </c>
      <c r="E141" s="733">
        <f t="shared" si="26"/>
        <v>4.7555274255103097E-6</v>
      </c>
      <c r="F141" s="734">
        <v>648648</v>
      </c>
      <c r="G141" s="733">
        <f t="shared" si="27"/>
        <v>1.9371217277727699E-5</v>
      </c>
      <c r="H141" s="734">
        <v>648648</v>
      </c>
      <c r="I141" s="733">
        <f t="shared" si="28"/>
        <v>1.4635342420837791E-5</v>
      </c>
      <c r="J141" s="734">
        <f t="shared" si="32"/>
        <v>0</v>
      </c>
      <c r="K141" s="734">
        <v>648648</v>
      </c>
      <c r="L141" s="733">
        <f t="shared" si="29"/>
        <v>1.554617822915772E-5</v>
      </c>
      <c r="M141" s="734">
        <f t="shared" si="30"/>
        <v>0</v>
      </c>
      <c r="N141" s="740">
        <f t="shared" si="31"/>
        <v>1</v>
      </c>
    </row>
    <row r="142" spans="1:14" s="721" customFormat="1">
      <c r="A142" s="714"/>
      <c r="B142" s="715" t="s">
        <v>1684</v>
      </c>
      <c r="C142" s="766" t="s">
        <v>1685</v>
      </c>
      <c r="D142" s="732">
        <v>259000</v>
      </c>
      <c r="E142" s="733">
        <f t="shared" si="26"/>
        <v>6.1584080160358511E-6</v>
      </c>
      <c r="F142" s="734">
        <v>0</v>
      </c>
      <c r="G142" s="733">
        <f t="shared" si="27"/>
        <v>0</v>
      </c>
      <c r="H142" s="734">
        <v>0</v>
      </c>
      <c r="I142" s="733">
        <f t="shared" si="28"/>
        <v>0</v>
      </c>
      <c r="J142" s="734">
        <f t="shared" si="32"/>
        <v>0</v>
      </c>
      <c r="K142" s="734">
        <v>0</v>
      </c>
      <c r="L142" s="733">
        <f t="shared" si="29"/>
        <v>0</v>
      </c>
      <c r="M142" s="734">
        <f t="shared" si="30"/>
        <v>0</v>
      </c>
      <c r="N142" s="740" t="e">
        <f t="shared" si="31"/>
        <v>#DIV/0!</v>
      </c>
    </row>
    <row r="143" spans="1:14" s="721" customFormat="1">
      <c r="A143" s="714"/>
      <c r="B143" s="715" t="s">
        <v>1686</v>
      </c>
      <c r="C143" s="766" t="s">
        <v>1687</v>
      </c>
      <c r="D143" s="732">
        <v>2210046</v>
      </c>
      <c r="E143" s="733">
        <f t="shared" si="26"/>
        <v>5.2549671823196793E-5</v>
      </c>
      <c r="F143" s="734">
        <v>3322148</v>
      </c>
      <c r="G143" s="733">
        <f t="shared" si="27"/>
        <v>9.9212594098445567E-5</v>
      </c>
      <c r="H143" s="734">
        <v>7756397</v>
      </c>
      <c r="I143" s="733">
        <f t="shared" si="28"/>
        <v>1.7500636099542275E-4</v>
      </c>
      <c r="J143" s="734">
        <f t="shared" si="32"/>
        <v>-4434249</v>
      </c>
      <c r="K143" s="734">
        <v>7756397</v>
      </c>
      <c r="L143" s="733">
        <f t="shared" si="29"/>
        <v>1.8589794492252231E-4</v>
      </c>
      <c r="M143" s="734">
        <f t="shared" si="30"/>
        <v>0</v>
      </c>
      <c r="N143" s="740">
        <f t="shared" si="31"/>
        <v>1</v>
      </c>
    </row>
    <row r="144" spans="1:14" s="721" customFormat="1">
      <c r="A144" s="714"/>
      <c r="B144" s="715" t="s">
        <v>1688</v>
      </c>
      <c r="C144" s="766" t="s">
        <v>1689</v>
      </c>
      <c r="D144" s="732">
        <v>0</v>
      </c>
      <c r="E144" s="733">
        <f t="shared" si="26"/>
        <v>0</v>
      </c>
      <c r="F144" s="734">
        <v>450000</v>
      </c>
      <c r="G144" s="733">
        <f t="shared" si="27"/>
        <v>1.3438795425219017E-5</v>
      </c>
      <c r="H144" s="734">
        <v>0</v>
      </c>
      <c r="I144" s="733">
        <f t="shared" si="28"/>
        <v>0</v>
      </c>
      <c r="J144" s="734">
        <f t="shared" si="32"/>
        <v>450000</v>
      </c>
      <c r="K144" s="734">
        <v>0</v>
      </c>
      <c r="L144" s="733">
        <f t="shared" si="29"/>
        <v>0</v>
      </c>
      <c r="M144" s="734">
        <f t="shared" si="30"/>
        <v>0</v>
      </c>
      <c r="N144" s="740" t="e">
        <f t="shared" si="31"/>
        <v>#DIV/0!</v>
      </c>
    </row>
    <row r="145" spans="1:14" s="721" customFormat="1">
      <c r="A145" s="714"/>
      <c r="B145" s="715" t="s">
        <v>1690</v>
      </c>
      <c r="C145" s="766" t="s">
        <v>1689</v>
      </c>
      <c r="D145" s="732">
        <v>0</v>
      </c>
      <c r="E145" s="733">
        <f t="shared" si="26"/>
        <v>0</v>
      </c>
      <c r="F145" s="734">
        <v>0</v>
      </c>
      <c r="G145" s="733">
        <f t="shared" si="27"/>
        <v>0</v>
      </c>
      <c r="H145" s="734">
        <v>0</v>
      </c>
      <c r="I145" s="733">
        <f t="shared" si="28"/>
        <v>0</v>
      </c>
      <c r="J145" s="734">
        <f t="shared" si="32"/>
        <v>0</v>
      </c>
      <c r="K145" s="734">
        <v>0</v>
      </c>
      <c r="L145" s="733">
        <f t="shared" si="29"/>
        <v>0</v>
      </c>
      <c r="M145" s="734">
        <f t="shared" si="30"/>
        <v>0</v>
      </c>
      <c r="N145" s="740" t="e">
        <f t="shared" si="31"/>
        <v>#DIV/0!</v>
      </c>
    </row>
    <row r="146" spans="1:14" s="721" customFormat="1" ht="18">
      <c r="A146" s="714"/>
      <c r="B146" s="715" t="s">
        <v>1691</v>
      </c>
      <c r="C146" s="766" t="s">
        <v>1692</v>
      </c>
      <c r="D146" s="732">
        <v>0</v>
      </c>
      <c r="E146" s="733">
        <f t="shared" si="26"/>
        <v>0</v>
      </c>
      <c r="F146" s="734">
        <v>450000</v>
      </c>
      <c r="G146" s="733">
        <f t="shared" si="27"/>
        <v>1.3438795425219017E-5</v>
      </c>
      <c r="H146" s="734">
        <v>0</v>
      </c>
      <c r="I146" s="733">
        <f t="shared" si="28"/>
        <v>0</v>
      </c>
      <c r="J146" s="734">
        <f t="shared" si="32"/>
        <v>450000</v>
      </c>
      <c r="K146" s="734">
        <v>0</v>
      </c>
      <c r="L146" s="733">
        <f t="shared" si="29"/>
        <v>0</v>
      </c>
      <c r="M146" s="734">
        <f t="shared" si="30"/>
        <v>0</v>
      </c>
      <c r="N146" s="740" t="e">
        <f t="shared" si="31"/>
        <v>#DIV/0!</v>
      </c>
    </row>
    <row r="147" spans="1:14" s="721" customFormat="1" ht="18">
      <c r="A147" s="714"/>
      <c r="B147" s="715" t="s">
        <v>1693</v>
      </c>
      <c r="C147" s="766" t="s">
        <v>1694</v>
      </c>
      <c r="D147" s="732">
        <v>0</v>
      </c>
      <c r="E147" s="733">
        <f t="shared" si="26"/>
        <v>0</v>
      </c>
      <c r="F147" s="734">
        <v>450000</v>
      </c>
      <c r="G147" s="733">
        <f t="shared" si="27"/>
        <v>1.3438795425219017E-5</v>
      </c>
      <c r="H147" s="734">
        <v>1614166</v>
      </c>
      <c r="I147" s="733">
        <f t="shared" si="28"/>
        <v>3.6420172626870128E-5</v>
      </c>
      <c r="J147" s="734">
        <f t="shared" si="32"/>
        <v>-1164166</v>
      </c>
      <c r="K147" s="734">
        <v>1313845</v>
      </c>
      <c r="L147" s="733">
        <f t="shared" si="29"/>
        <v>3.1488987147864055E-5</v>
      </c>
      <c r="M147" s="734">
        <f t="shared" si="30"/>
        <v>300321</v>
      </c>
      <c r="N147" s="740">
        <f t="shared" si="31"/>
        <v>0.81394664489278057</v>
      </c>
    </row>
    <row r="148" spans="1:14" s="721" customFormat="1">
      <c r="A148" s="714"/>
      <c r="B148" s="715" t="s">
        <v>1695</v>
      </c>
      <c r="C148" s="766" t="s">
        <v>1696</v>
      </c>
      <c r="D148" s="732">
        <v>0</v>
      </c>
      <c r="E148" s="733">
        <f t="shared" si="26"/>
        <v>0</v>
      </c>
      <c r="F148" s="734">
        <v>1063600</v>
      </c>
      <c r="G148" s="733">
        <f t="shared" si="27"/>
        <v>3.1763339587250993E-5</v>
      </c>
      <c r="H148" s="734">
        <v>690132</v>
      </c>
      <c r="I148" s="733">
        <f t="shared" si="28"/>
        <v>1.5571339363688203E-5</v>
      </c>
      <c r="J148" s="734">
        <f t="shared" si="32"/>
        <v>373468</v>
      </c>
      <c r="K148" s="734">
        <v>689532</v>
      </c>
      <c r="L148" s="733">
        <f t="shared" si="29"/>
        <v>1.6526047049721236E-5</v>
      </c>
      <c r="M148" s="734">
        <f t="shared" si="30"/>
        <v>600</v>
      </c>
      <c r="N148" s="740">
        <f t="shared" si="31"/>
        <v>0.99913060110239782</v>
      </c>
    </row>
    <row r="149" spans="1:14" s="721" customFormat="1">
      <c r="A149" s="714"/>
      <c r="B149" s="715" t="s">
        <v>1697</v>
      </c>
      <c r="C149" s="766" t="s">
        <v>1698</v>
      </c>
      <c r="D149" s="732">
        <v>0</v>
      </c>
      <c r="E149" s="733">
        <f t="shared" si="26"/>
        <v>0</v>
      </c>
      <c r="F149" s="734">
        <v>290398</v>
      </c>
      <c r="G149" s="733">
        <f t="shared" si="27"/>
        <v>8.6724429197616712E-6</v>
      </c>
      <c r="H149" s="734">
        <v>0</v>
      </c>
      <c r="I149" s="733">
        <f t="shared" si="28"/>
        <v>0</v>
      </c>
      <c r="J149" s="734">
        <f t="shared" si="32"/>
        <v>290398</v>
      </c>
      <c r="K149" s="734">
        <v>0</v>
      </c>
      <c r="L149" s="733">
        <f t="shared" si="29"/>
        <v>0</v>
      </c>
      <c r="M149" s="734">
        <f t="shared" si="30"/>
        <v>0</v>
      </c>
      <c r="N149" s="740" t="e">
        <f t="shared" si="31"/>
        <v>#DIV/0!</v>
      </c>
    </row>
    <row r="150" spans="1:14" s="721" customFormat="1">
      <c r="A150" s="714"/>
      <c r="B150" s="715" t="s">
        <v>1699</v>
      </c>
      <c r="C150" s="766" t="s">
        <v>1700</v>
      </c>
      <c r="D150" s="732">
        <v>0</v>
      </c>
      <c r="E150" s="733">
        <f t="shared" si="26"/>
        <v>0</v>
      </c>
      <c r="F150" s="734">
        <v>200000</v>
      </c>
      <c r="G150" s="733">
        <f t="shared" si="27"/>
        <v>5.972797966764007E-6</v>
      </c>
      <c r="H150" s="734">
        <v>0</v>
      </c>
      <c r="I150" s="733">
        <f t="shared" si="28"/>
        <v>0</v>
      </c>
      <c r="J150" s="734">
        <f t="shared" si="32"/>
        <v>200000</v>
      </c>
      <c r="K150" s="734">
        <v>0</v>
      </c>
      <c r="L150" s="733">
        <f t="shared" si="29"/>
        <v>0</v>
      </c>
      <c r="M150" s="734">
        <f t="shared" si="30"/>
        <v>0</v>
      </c>
      <c r="N150" s="740" t="e">
        <f t="shared" si="31"/>
        <v>#DIV/0!</v>
      </c>
    </row>
    <row r="151" spans="1:14" s="721" customFormat="1">
      <c r="A151" s="714"/>
      <c r="B151" s="715" t="s">
        <v>1701</v>
      </c>
      <c r="C151" s="766" t="s">
        <v>1664</v>
      </c>
      <c r="D151" s="732">
        <v>0</v>
      </c>
      <c r="E151" s="733">
        <f t="shared" si="26"/>
        <v>0</v>
      </c>
      <c r="F151" s="734">
        <v>300000</v>
      </c>
      <c r="G151" s="733">
        <f t="shared" si="27"/>
        <v>8.9591969501460114E-6</v>
      </c>
      <c r="H151" s="734">
        <v>300000</v>
      </c>
      <c r="I151" s="733">
        <f t="shared" si="28"/>
        <v>6.768852638490117E-6</v>
      </c>
      <c r="J151" s="734">
        <f t="shared" si="32"/>
        <v>0</v>
      </c>
      <c r="K151" s="734">
        <v>300000</v>
      </c>
      <c r="L151" s="733">
        <f t="shared" si="29"/>
        <v>7.1901146211000663E-6</v>
      </c>
      <c r="M151" s="734">
        <f t="shared" si="30"/>
        <v>0</v>
      </c>
      <c r="N151" s="740">
        <f t="shared" si="31"/>
        <v>1</v>
      </c>
    </row>
    <row r="152" spans="1:14" s="721" customFormat="1">
      <c r="A152" s="714"/>
      <c r="B152" s="715" t="s">
        <v>1702</v>
      </c>
      <c r="C152" s="766" t="s">
        <v>1664</v>
      </c>
      <c r="D152" s="732">
        <v>0</v>
      </c>
      <c r="E152" s="733">
        <f t="shared" si="26"/>
        <v>0</v>
      </c>
      <c r="F152" s="734">
        <v>500000</v>
      </c>
      <c r="G152" s="733">
        <f t="shared" si="27"/>
        <v>1.4931994916910018E-5</v>
      </c>
      <c r="H152" s="734">
        <v>500000</v>
      </c>
      <c r="I152" s="733">
        <f t="shared" si="28"/>
        <v>1.1281421064150195E-5</v>
      </c>
      <c r="J152" s="734">
        <f t="shared" si="32"/>
        <v>0</v>
      </c>
      <c r="K152" s="734">
        <v>500000</v>
      </c>
      <c r="L152" s="733">
        <f t="shared" si="29"/>
        <v>1.198352436850011E-5</v>
      </c>
      <c r="M152" s="734">
        <f t="shared" si="30"/>
        <v>0</v>
      </c>
      <c r="N152" s="740">
        <f t="shared" si="31"/>
        <v>1</v>
      </c>
    </row>
    <row r="153" spans="1:14" s="721" customFormat="1">
      <c r="A153" s="714"/>
      <c r="B153" s="715" t="s">
        <v>1703</v>
      </c>
      <c r="C153" s="766" t="s">
        <v>1642</v>
      </c>
      <c r="D153" s="732">
        <v>0</v>
      </c>
      <c r="E153" s="733">
        <f t="shared" si="26"/>
        <v>0</v>
      </c>
      <c r="F153" s="734">
        <v>0</v>
      </c>
      <c r="G153" s="733">
        <f t="shared" si="27"/>
        <v>0</v>
      </c>
      <c r="H153" s="734">
        <v>0</v>
      </c>
      <c r="I153" s="733">
        <f t="shared" si="28"/>
        <v>0</v>
      </c>
      <c r="J153" s="734">
        <f t="shared" si="32"/>
        <v>0</v>
      </c>
      <c r="K153" s="734">
        <v>0</v>
      </c>
      <c r="L153" s="733">
        <f t="shared" si="29"/>
        <v>0</v>
      </c>
      <c r="M153" s="734">
        <f t="shared" si="30"/>
        <v>0</v>
      </c>
      <c r="N153" s="740" t="e">
        <f t="shared" si="31"/>
        <v>#DIV/0!</v>
      </c>
    </row>
    <row r="154" spans="1:14" s="721" customFormat="1">
      <c r="A154" s="714"/>
      <c r="B154" s="715" t="s">
        <v>1704</v>
      </c>
      <c r="C154" s="766" t="s">
        <v>1705</v>
      </c>
      <c r="D154" s="732">
        <v>0</v>
      </c>
      <c r="E154" s="733">
        <f t="shared" si="26"/>
        <v>0</v>
      </c>
      <c r="F154" s="734">
        <v>0</v>
      </c>
      <c r="G154" s="733">
        <f t="shared" si="27"/>
        <v>0</v>
      </c>
      <c r="H154" s="734">
        <v>0</v>
      </c>
      <c r="I154" s="733">
        <f t="shared" si="28"/>
        <v>0</v>
      </c>
      <c r="J154" s="734">
        <f t="shared" si="32"/>
        <v>0</v>
      </c>
      <c r="K154" s="734">
        <v>0</v>
      </c>
      <c r="L154" s="733">
        <f t="shared" si="29"/>
        <v>0</v>
      </c>
      <c r="M154" s="734">
        <f t="shared" si="30"/>
        <v>0</v>
      </c>
      <c r="N154" s="740" t="e">
        <f t="shared" si="31"/>
        <v>#DIV/0!</v>
      </c>
    </row>
    <row r="155" spans="1:14" s="721" customFormat="1">
      <c r="A155" s="714"/>
      <c r="B155" s="715" t="s">
        <v>1706</v>
      </c>
      <c r="C155" s="766" t="s">
        <v>1662</v>
      </c>
      <c r="D155" s="732">
        <v>0</v>
      </c>
      <c r="E155" s="733">
        <f t="shared" si="26"/>
        <v>0</v>
      </c>
      <c r="F155" s="734">
        <v>0</v>
      </c>
      <c r="G155" s="733">
        <f t="shared" si="27"/>
        <v>0</v>
      </c>
      <c r="H155" s="734">
        <v>0</v>
      </c>
      <c r="I155" s="733">
        <f t="shared" si="28"/>
        <v>0</v>
      </c>
      <c r="J155" s="734">
        <f t="shared" si="32"/>
        <v>0</v>
      </c>
      <c r="K155" s="734">
        <v>0</v>
      </c>
      <c r="L155" s="733">
        <f t="shared" si="29"/>
        <v>0</v>
      </c>
      <c r="M155" s="734">
        <f t="shared" si="30"/>
        <v>0</v>
      </c>
      <c r="N155" s="740" t="e">
        <f t="shared" si="31"/>
        <v>#DIV/0!</v>
      </c>
    </row>
    <row r="156" spans="1:14" s="721" customFormat="1" ht="18">
      <c r="A156" s="714"/>
      <c r="B156" s="715" t="s">
        <v>1707</v>
      </c>
      <c r="C156" s="766" t="s">
        <v>1708</v>
      </c>
      <c r="D156" s="732">
        <v>106730</v>
      </c>
      <c r="E156" s="733">
        <f t="shared" si="26"/>
        <v>2.5377872106235768E-6</v>
      </c>
      <c r="F156" s="734">
        <v>767221</v>
      </c>
      <c r="G156" s="733">
        <f t="shared" si="27"/>
        <v>2.2912280144293241E-5</v>
      </c>
      <c r="H156" s="734">
        <v>1438178</v>
      </c>
      <c r="I156" s="733">
        <f t="shared" si="28"/>
        <v>3.2449383166394799E-5</v>
      </c>
      <c r="J156" s="734">
        <f t="shared" si="32"/>
        <v>-670957</v>
      </c>
      <c r="K156" s="734">
        <v>1438177</v>
      </c>
      <c r="L156" s="733">
        <f t="shared" si="29"/>
        <v>3.4468858251432768E-5</v>
      </c>
      <c r="M156" s="734">
        <f t="shared" si="30"/>
        <v>1</v>
      </c>
      <c r="N156" s="740">
        <f t="shared" si="31"/>
        <v>0.99999930467577725</v>
      </c>
    </row>
    <row r="157" spans="1:14" s="721" customFormat="1">
      <c r="A157" s="714"/>
      <c r="B157" s="715" t="s">
        <v>1709</v>
      </c>
      <c r="C157" s="766" t="s">
        <v>1710</v>
      </c>
      <c r="D157" s="732">
        <v>1360440</v>
      </c>
      <c r="E157" s="733">
        <f t="shared" si="26"/>
        <v>3.2348048653806227E-5</v>
      </c>
      <c r="F157" s="734">
        <v>405623</v>
      </c>
      <c r="G157" s="733">
        <f t="shared" si="27"/>
        <v>1.2113521148363585E-5</v>
      </c>
      <c r="H157" s="734">
        <v>405623</v>
      </c>
      <c r="I157" s="733">
        <f t="shared" si="28"/>
        <v>9.1520077126075893E-6</v>
      </c>
      <c r="J157" s="734">
        <f t="shared" si="32"/>
        <v>0</v>
      </c>
      <c r="K157" s="734">
        <v>405623</v>
      </c>
      <c r="L157" s="733">
        <f t="shared" si="29"/>
        <v>9.7215862098482405E-6</v>
      </c>
      <c r="M157" s="734">
        <f t="shared" si="30"/>
        <v>0</v>
      </c>
      <c r="N157" s="740">
        <f t="shared" si="31"/>
        <v>1</v>
      </c>
    </row>
    <row r="158" spans="1:14" s="721" customFormat="1">
      <c r="A158" s="714"/>
      <c r="B158" s="715" t="s">
        <v>1711</v>
      </c>
      <c r="C158" s="766" t="s">
        <v>1664</v>
      </c>
      <c r="D158" s="732">
        <v>0</v>
      </c>
      <c r="E158" s="733">
        <f t="shared" si="26"/>
        <v>0</v>
      </c>
      <c r="F158" s="734">
        <v>2118046</v>
      </c>
      <c r="G158" s="733">
        <f t="shared" si="27"/>
        <v>6.3253304211563193E-5</v>
      </c>
      <c r="H158" s="734">
        <v>2118046</v>
      </c>
      <c r="I158" s="733">
        <f t="shared" si="28"/>
        <v>4.7789137518478124E-5</v>
      </c>
      <c r="J158" s="734">
        <f t="shared" si="32"/>
        <v>0</v>
      </c>
      <c r="K158" s="734">
        <v>2118046</v>
      </c>
      <c r="L158" s="733">
        <f t="shared" si="29"/>
        <v>5.0763311709208373E-5</v>
      </c>
      <c r="M158" s="734">
        <f t="shared" si="30"/>
        <v>0</v>
      </c>
      <c r="N158" s="740">
        <f t="shared" si="31"/>
        <v>1</v>
      </c>
    </row>
    <row r="159" spans="1:14" s="721" customFormat="1">
      <c r="A159" s="714"/>
      <c r="B159" s="715" t="s">
        <v>1712</v>
      </c>
      <c r="C159" s="766" t="s">
        <v>1664</v>
      </c>
      <c r="D159" s="732">
        <v>500000</v>
      </c>
      <c r="E159" s="733">
        <f t="shared" si="26"/>
        <v>1.1888818563775775E-5</v>
      </c>
      <c r="F159" s="734">
        <v>1524118</v>
      </c>
      <c r="G159" s="733">
        <f t="shared" si="27"/>
        <v>4.5516244457542129E-5</v>
      </c>
      <c r="H159" s="734">
        <v>1524118</v>
      </c>
      <c r="I159" s="733">
        <f t="shared" si="28"/>
        <v>3.4388433818900931E-5</v>
      </c>
      <c r="J159" s="734">
        <f t="shared" si="32"/>
        <v>0</v>
      </c>
      <c r="K159" s="734">
        <v>1524118</v>
      </c>
      <c r="L159" s="733">
        <f t="shared" si="29"/>
        <v>3.6528610386939303E-5</v>
      </c>
      <c r="M159" s="734">
        <f t="shared" si="30"/>
        <v>0</v>
      </c>
      <c r="N159" s="740">
        <f t="shared" si="31"/>
        <v>1</v>
      </c>
    </row>
    <row r="160" spans="1:14" s="721" customFormat="1" ht="18">
      <c r="A160" s="714"/>
      <c r="B160" s="715" t="s">
        <v>1713</v>
      </c>
      <c r="C160" s="766" t="s">
        <v>1714</v>
      </c>
      <c r="D160" s="732">
        <v>0</v>
      </c>
      <c r="E160" s="733">
        <f t="shared" si="26"/>
        <v>0</v>
      </c>
      <c r="F160" s="734">
        <v>2635200</v>
      </c>
      <c r="G160" s="733">
        <f t="shared" si="27"/>
        <v>7.8697586010082564E-5</v>
      </c>
      <c r="H160" s="734">
        <v>2635200</v>
      </c>
      <c r="I160" s="733">
        <f t="shared" si="28"/>
        <v>5.9457601576497184E-5</v>
      </c>
      <c r="J160" s="734">
        <f t="shared" si="32"/>
        <v>0</v>
      </c>
      <c r="K160" s="734">
        <v>0</v>
      </c>
      <c r="L160" s="733">
        <f t="shared" si="29"/>
        <v>0</v>
      </c>
      <c r="M160" s="734">
        <f t="shared" si="30"/>
        <v>2635200</v>
      </c>
      <c r="N160" s="740">
        <f t="shared" si="31"/>
        <v>0</v>
      </c>
    </row>
    <row r="161" spans="1:14" s="721" customFormat="1">
      <c r="A161" s="714"/>
      <c r="B161" s="715" t="s">
        <v>1715</v>
      </c>
      <c r="C161" s="766" t="s">
        <v>1716</v>
      </c>
      <c r="D161" s="732">
        <v>0</v>
      </c>
      <c r="E161" s="733">
        <f t="shared" si="26"/>
        <v>0</v>
      </c>
      <c r="F161" s="734">
        <v>40000000</v>
      </c>
      <c r="G161" s="733">
        <f t="shared" si="27"/>
        <v>1.1945595933528016E-3</v>
      </c>
      <c r="H161" s="734">
        <v>20705630</v>
      </c>
      <c r="I161" s="733">
        <f t="shared" si="28"/>
        <v>4.6717786085700042E-4</v>
      </c>
      <c r="J161" s="734">
        <f t="shared" si="32"/>
        <v>19294370</v>
      </c>
      <c r="K161" s="734">
        <v>20705630</v>
      </c>
      <c r="L161" s="733">
        <f t="shared" si="29"/>
        <v>4.9625284334029384E-4</v>
      </c>
      <c r="M161" s="734">
        <f t="shared" si="30"/>
        <v>0</v>
      </c>
      <c r="N161" s="740">
        <f t="shared" si="31"/>
        <v>1</v>
      </c>
    </row>
    <row r="162" spans="1:14" s="721" customFormat="1">
      <c r="A162" s="714"/>
      <c r="B162" s="715" t="s">
        <v>1717</v>
      </c>
      <c r="C162" s="766" t="s">
        <v>1718</v>
      </c>
      <c r="D162" s="732">
        <v>0</v>
      </c>
      <c r="E162" s="733">
        <f t="shared" si="26"/>
        <v>0</v>
      </c>
      <c r="F162" s="734">
        <v>0</v>
      </c>
      <c r="G162" s="733">
        <f t="shared" si="27"/>
        <v>0</v>
      </c>
      <c r="H162" s="734">
        <v>0</v>
      </c>
      <c r="I162" s="733">
        <f t="shared" si="28"/>
        <v>0</v>
      </c>
      <c r="J162" s="734">
        <f t="shared" si="32"/>
        <v>0</v>
      </c>
      <c r="K162" s="734">
        <v>0</v>
      </c>
      <c r="L162" s="733">
        <f t="shared" si="29"/>
        <v>0</v>
      </c>
      <c r="M162" s="734">
        <f t="shared" si="30"/>
        <v>0</v>
      </c>
      <c r="N162" s="740" t="e">
        <f t="shared" si="31"/>
        <v>#DIV/0!</v>
      </c>
    </row>
    <row r="163" spans="1:14" s="721" customFormat="1">
      <c r="A163" s="714"/>
      <c r="B163" s="715" t="s">
        <v>1719</v>
      </c>
      <c r="C163" s="766" t="s">
        <v>1720</v>
      </c>
      <c r="D163" s="732">
        <v>0</v>
      </c>
      <c r="E163" s="733">
        <f t="shared" si="26"/>
        <v>0</v>
      </c>
      <c r="F163" s="734">
        <v>30000000</v>
      </c>
      <c r="G163" s="733">
        <f t="shared" si="27"/>
        <v>8.9591969501460111E-4</v>
      </c>
      <c r="H163" s="734">
        <v>16356000</v>
      </c>
      <c r="I163" s="733">
        <f t="shared" si="28"/>
        <v>3.6903784585048119E-4</v>
      </c>
      <c r="J163" s="734">
        <f t="shared" si="32"/>
        <v>13644000</v>
      </c>
      <c r="K163" s="734">
        <v>16356000</v>
      </c>
      <c r="L163" s="733">
        <f t="shared" si="29"/>
        <v>3.9200504914237562E-4</v>
      </c>
      <c r="M163" s="734">
        <f t="shared" si="30"/>
        <v>0</v>
      </c>
      <c r="N163" s="740">
        <f t="shared" si="31"/>
        <v>1</v>
      </c>
    </row>
    <row r="164" spans="1:14" s="721" customFormat="1">
      <c r="A164" s="714"/>
      <c r="B164" s="715" t="s">
        <v>1721</v>
      </c>
      <c r="C164" s="766" t="s">
        <v>1722</v>
      </c>
      <c r="D164" s="732">
        <v>0</v>
      </c>
      <c r="E164" s="733">
        <f t="shared" si="26"/>
        <v>0</v>
      </c>
      <c r="F164" s="734">
        <v>11081500</v>
      </c>
      <c r="G164" s="733">
        <f t="shared" si="27"/>
        <v>3.3093780334347676E-4</v>
      </c>
      <c r="H164" s="734">
        <v>34692000</v>
      </c>
      <c r="I164" s="733">
        <f t="shared" si="28"/>
        <v>7.8275011911499708E-4</v>
      </c>
      <c r="J164" s="734">
        <f t="shared" si="32"/>
        <v>-23610500</v>
      </c>
      <c r="K164" s="734">
        <v>34692000</v>
      </c>
      <c r="L164" s="733">
        <f t="shared" si="29"/>
        <v>8.3146485478401166E-4</v>
      </c>
      <c r="M164" s="734">
        <f t="shared" si="30"/>
        <v>0</v>
      </c>
      <c r="N164" s="740">
        <f t="shared" si="31"/>
        <v>1</v>
      </c>
    </row>
    <row r="165" spans="1:14" s="721" customFormat="1">
      <c r="A165" s="714"/>
      <c r="B165" s="715" t="s">
        <v>1723</v>
      </c>
      <c r="C165" s="766" t="s">
        <v>1724</v>
      </c>
      <c r="D165" s="732">
        <v>10677875</v>
      </c>
      <c r="E165" s="733">
        <f t="shared" si="26"/>
        <v>2.5389463704335449E-4</v>
      </c>
      <c r="F165" s="734">
        <v>0</v>
      </c>
      <c r="G165" s="733">
        <f t="shared" si="27"/>
        <v>0</v>
      </c>
      <c r="H165" s="734">
        <v>0</v>
      </c>
      <c r="I165" s="733">
        <f t="shared" si="28"/>
        <v>0</v>
      </c>
      <c r="J165" s="734">
        <f t="shared" si="32"/>
        <v>0</v>
      </c>
      <c r="K165" s="734">
        <v>0</v>
      </c>
      <c r="L165" s="733">
        <f t="shared" si="29"/>
        <v>0</v>
      </c>
      <c r="M165" s="734">
        <f t="shared" si="30"/>
        <v>0</v>
      </c>
      <c r="N165" s="740" t="e">
        <f t="shared" si="31"/>
        <v>#DIV/0!</v>
      </c>
    </row>
    <row r="166" spans="1:14" s="721" customFormat="1">
      <c r="A166" s="714"/>
      <c r="B166" s="715" t="s">
        <v>1725</v>
      </c>
      <c r="C166" s="766" t="s">
        <v>1726</v>
      </c>
      <c r="D166" s="732">
        <v>0</v>
      </c>
      <c r="E166" s="733">
        <f t="shared" si="26"/>
        <v>0</v>
      </c>
      <c r="F166" s="734">
        <v>24000000</v>
      </c>
      <c r="G166" s="733">
        <f t="shared" si="27"/>
        <v>7.1673575601168091E-4</v>
      </c>
      <c r="H166" s="734">
        <v>0</v>
      </c>
      <c r="I166" s="733">
        <f t="shared" si="28"/>
        <v>0</v>
      </c>
      <c r="J166" s="734">
        <f t="shared" si="32"/>
        <v>24000000</v>
      </c>
      <c r="K166" s="734">
        <v>0</v>
      </c>
      <c r="L166" s="733">
        <f t="shared" si="29"/>
        <v>0</v>
      </c>
      <c r="M166" s="734">
        <f t="shared" si="30"/>
        <v>0</v>
      </c>
      <c r="N166" s="740" t="e">
        <f t="shared" si="31"/>
        <v>#DIV/0!</v>
      </c>
    </row>
    <row r="167" spans="1:14" s="721" customFormat="1">
      <c r="A167" s="714"/>
      <c r="B167" s="715" t="s">
        <v>1727</v>
      </c>
      <c r="C167" s="766" t="s">
        <v>1728</v>
      </c>
      <c r="D167" s="732">
        <v>0</v>
      </c>
      <c r="E167" s="733">
        <f t="shared" ref="E167:E230" si="33">D167/$D$358</f>
        <v>0</v>
      </c>
      <c r="F167" s="734">
        <v>6000000</v>
      </c>
      <c r="G167" s="733">
        <f t="shared" ref="G167:G230" si="34">F167/$F$358</f>
        <v>1.7918393900292023E-4</v>
      </c>
      <c r="H167" s="734">
        <v>0</v>
      </c>
      <c r="I167" s="733">
        <f t="shared" ref="I167:I230" si="35">H167/$H$358</f>
        <v>0</v>
      </c>
      <c r="J167" s="734">
        <f t="shared" si="32"/>
        <v>6000000</v>
      </c>
      <c r="K167" s="734">
        <v>0</v>
      </c>
      <c r="L167" s="733">
        <f t="shared" ref="L167:L230" si="36">K167/$K$358</f>
        <v>0</v>
      </c>
      <c r="M167" s="734">
        <f t="shared" si="30"/>
        <v>0</v>
      </c>
      <c r="N167" s="740" t="e">
        <f t="shared" si="31"/>
        <v>#DIV/0!</v>
      </c>
    </row>
    <row r="168" spans="1:14" s="721" customFormat="1">
      <c r="A168" s="714"/>
      <c r="B168" s="715" t="s">
        <v>1729</v>
      </c>
      <c r="C168" s="766" t="s">
        <v>1730</v>
      </c>
      <c r="D168" s="732">
        <v>39100800</v>
      </c>
      <c r="E168" s="733">
        <f t="shared" si="33"/>
        <v>9.2972463379696764E-4</v>
      </c>
      <c r="F168" s="734">
        <v>2000000</v>
      </c>
      <c r="G168" s="733">
        <f t="shared" si="34"/>
        <v>5.9727979667640074E-5</v>
      </c>
      <c r="H168" s="734">
        <v>58651200</v>
      </c>
      <c r="I168" s="733">
        <f t="shared" si="35"/>
        <v>1.3233377662353718E-3</v>
      </c>
      <c r="J168" s="734">
        <f>F168-H168</f>
        <v>-56651200</v>
      </c>
      <c r="K168" s="734">
        <v>58651200</v>
      </c>
      <c r="L168" s="733">
        <f t="shared" si="36"/>
        <v>1.4056961688835475E-3</v>
      </c>
      <c r="M168" s="734">
        <f t="shared" si="30"/>
        <v>0</v>
      </c>
      <c r="N168" s="740">
        <f>K168/H168</f>
        <v>1</v>
      </c>
    </row>
    <row r="169" spans="1:14" s="721" customFormat="1">
      <c r="A169" s="714"/>
      <c r="B169" s="715" t="s">
        <v>1731</v>
      </c>
      <c r="C169" s="766" t="s">
        <v>1732</v>
      </c>
      <c r="D169" s="732">
        <v>36326120</v>
      </c>
      <c r="E169" s="733">
        <f t="shared" si="33"/>
        <v>8.6374929961189294E-4</v>
      </c>
      <c r="F169" s="734">
        <v>2000000</v>
      </c>
      <c r="G169" s="733">
        <f t="shared" si="34"/>
        <v>5.9727979667640074E-5</v>
      </c>
      <c r="H169" s="734">
        <v>54489880</v>
      </c>
      <c r="I169" s="733">
        <f t="shared" si="35"/>
        <v>1.2294465600300329E-3</v>
      </c>
      <c r="J169" s="734">
        <f>F169-H169</f>
        <v>-52489880</v>
      </c>
      <c r="K169" s="734">
        <v>54489880</v>
      </c>
      <c r="L169" s="733">
        <f t="shared" si="36"/>
        <v>1.3059616096332937E-3</v>
      </c>
      <c r="M169" s="734">
        <f t="shared" si="30"/>
        <v>0</v>
      </c>
      <c r="N169" s="740">
        <f>K169/H169</f>
        <v>1</v>
      </c>
    </row>
    <row r="170" spans="1:14" s="721" customFormat="1">
      <c r="A170" s="714"/>
      <c r="B170" s="715" t="s">
        <v>1733</v>
      </c>
      <c r="C170" s="766" t="s">
        <v>1734</v>
      </c>
      <c r="D170" s="732">
        <v>40793717</v>
      </c>
      <c r="E170" s="733">
        <f t="shared" si="33"/>
        <v>9.6997819991003083E-4</v>
      </c>
      <c r="F170" s="734">
        <v>1965300</v>
      </c>
      <c r="G170" s="733">
        <f t="shared" si="34"/>
        <v>5.8691699220406521E-5</v>
      </c>
      <c r="H170" s="734">
        <v>7200407</v>
      </c>
      <c r="I170" s="733">
        <f t="shared" si="35"/>
        <v>1.6246164640050902E-4</v>
      </c>
      <c r="J170" s="734">
        <f>F170-H170</f>
        <v>-5235107</v>
      </c>
      <c r="K170" s="734">
        <v>7200407</v>
      </c>
      <c r="L170" s="733">
        <f t="shared" si="36"/>
        <v>1.7257250549523756E-4</v>
      </c>
      <c r="M170" s="734">
        <f t="shared" si="30"/>
        <v>0</v>
      </c>
      <c r="N170" s="740">
        <f>K170/H170</f>
        <v>1</v>
      </c>
    </row>
    <row r="171" spans="1:14" s="721" customFormat="1">
      <c r="A171" s="714"/>
      <c r="B171" s="715" t="s">
        <v>1735</v>
      </c>
      <c r="C171" s="766" t="s">
        <v>1736</v>
      </c>
      <c r="D171" s="732">
        <v>23515462</v>
      </c>
      <c r="E171" s="733">
        <f t="shared" si="33"/>
        <v>5.5914212232272757E-4</v>
      </c>
      <c r="F171" s="734">
        <v>2000000</v>
      </c>
      <c r="G171" s="733">
        <f t="shared" si="34"/>
        <v>5.9727979667640074E-5</v>
      </c>
      <c r="H171" s="734">
        <v>0</v>
      </c>
      <c r="I171" s="733">
        <f t="shared" si="35"/>
        <v>0</v>
      </c>
      <c r="J171" s="734">
        <f>F171-H171</f>
        <v>2000000</v>
      </c>
      <c r="K171" s="734">
        <v>0</v>
      </c>
      <c r="L171" s="733">
        <f t="shared" si="36"/>
        <v>0</v>
      </c>
      <c r="M171" s="734">
        <f t="shared" si="30"/>
        <v>0</v>
      </c>
      <c r="N171" s="740" t="e">
        <f>K171/H171</f>
        <v>#DIV/0!</v>
      </c>
    </row>
    <row r="172" spans="1:14" s="721" customFormat="1" ht="18">
      <c r="A172" s="714"/>
      <c r="B172" s="715" t="s">
        <v>1737</v>
      </c>
      <c r="C172" s="766" t="s">
        <v>1738</v>
      </c>
      <c r="D172" s="732">
        <v>120630426</v>
      </c>
      <c r="E172" s="733">
        <f t="shared" si="33"/>
        <v>2.8683064959699597E-3</v>
      </c>
      <c r="F172" s="734">
        <v>0</v>
      </c>
      <c r="G172" s="733">
        <f t="shared" si="34"/>
        <v>0</v>
      </c>
      <c r="H172" s="734">
        <v>0</v>
      </c>
      <c r="I172" s="733">
        <f t="shared" si="35"/>
        <v>0</v>
      </c>
      <c r="J172" s="734">
        <f t="shared" si="32"/>
        <v>0</v>
      </c>
      <c r="K172" s="734">
        <v>0</v>
      </c>
      <c r="L172" s="733">
        <f t="shared" si="36"/>
        <v>0</v>
      </c>
      <c r="M172" s="734">
        <f t="shared" si="30"/>
        <v>0</v>
      </c>
      <c r="N172" s="740" t="e">
        <f t="shared" si="31"/>
        <v>#DIV/0!</v>
      </c>
    </row>
    <row r="173" spans="1:14" s="721" customFormat="1">
      <c r="A173" s="714"/>
      <c r="B173" s="715" t="s">
        <v>1739</v>
      </c>
      <c r="C173" s="766" t="s">
        <v>1740</v>
      </c>
      <c r="D173" s="732">
        <v>24126085</v>
      </c>
      <c r="E173" s="733">
        <f t="shared" si="33"/>
        <v>5.7366129443846454E-4</v>
      </c>
      <c r="F173" s="734">
        <v>0</v>
      </c>
      <c r="G173" s="733">
        <f t="shared" si="34"/>
        <v>0</v>
      </c>
      <c r="H173" s="734">
        <v>0</v>
      </c>
      <c r="I173" s="733">
        <f t="shared" si="35"/>
        <v>0</v>
      </c>
      <c r="J173" s="734">
        <f t="shared" si="32"/>
        <v>0</v>
      </c>
      <c r="K173" s="734">
        <v>0</v>
      </c>
      <c r="L173" s="733">
        <f t="shared" si="36"/>
        <v>0</v>
      </c>
      <c r="M173" s="734">
        <f t="shared" ref="M173:M236" si="37">H173-K173</f>
        <v>0</v>
      </c>
      <c r="N173" s="740" t="e">
        <f t="shared" si="31"/>
        <v>#DIV/0!</v>
      </c>
    </row>
    <row r="174" spans="1:14" s="721" customFormat="1">
      <c r="A174" s="714"/>
      <c r="B174" s="715" t="s">
        <v>1741</v>
      </c>
      <c r="C174" s="766" t="s">
        <v>1742</v>
      </c>
      <c r="D174" s="732">
        <v>0</v>
      </c>
      <c r="E174" s="733">
        <f t="shared" si="33"/>
        <v>0</v>
      </c>
      <c r="F174" s="734">
        <v>1000000</v>
      </c>
      <c r="G174" s="733">
        <f t="shared" si="34"/>
        <v>2.9863989833820037E-5</v>
      </c>
      <c r="H174" s="734">
        <v>0</v>
      </c>
      <c r="I174" s="733">
        <f t="shared" si="35"/>
        <v>0</v>
      </c>
      <c r="J174" s="734">
        <f t="shared" si="32"/>
        <v>1000000</v>
      </c>
      <c r="K174" s="734">
        <v>0</v>
      </c>
      <c r="L174" s="733">
        <f t="shared" si="36"/>
        <v>0</v>
      </c>
      <c r="M174" s="734">
        <f t="shared" si="37"/>
        <v>0</v>
      </c>
      <c r="N174" s="740" t="e">
        <f t="shared" si="31"/>
        <v>#DIV/0!</v>
      </c>
    </row>
    <row r="175" spans="1:14" s="721" customFormat="1" ht="18">
      <c r="A175" s="714"/>
      <c r="B175" s="715" t="s">
        <v>1743</v>
      </c>
      <c r="C175" s="766" t="s">
        <v>1744</v>
      </c>
      <c r="D175" s="732">
        <v>39639</v>
      </c>
      <c r="E175" s="733">
        <f t="shared" si="33"/>
        <v>9.4252175809901585E-7</v>
      </c>
      <c r="F175" s="734">
        <v>1000000</v>
      </c>
      <c r="G175" s="733">
        <f t="shared" si="34"/>
        <v>2.9863989833820037E-5</v>
      </c>
      <c r="H175" s="734">
        <v>0</v>
      </c>
      <c r="I175" s="733">
        <f t="shared" si="35"/>
        <v>0</v>
      </c>
      <c r="J175" s="734">
        <f t="shared" si="32"/>
        <v>1000000</v>
      </c>
      <c r="K175" s="734">
        <v>0</v>
      </c>
      <c r="L175" s="733">
        <f t="shared" si="36"/>
        <v>0</v>
      </c>
      <c r="M175" s="734">
        <f t="shared" si="37"/>
        <v>0</v>
      </c>
      <c r="N175" s="740" t="e">
        <f t="shared" si="31"/>
        <v>#DIV/0!</v>
      </c>
    </row>
    <row r="176" spans="1:14" s="721" customFormat="1">
      <c r="A176" s="714"/>
      <c r="B176" s="715" t="s">
        <v>1745</v>
      </c>
      <c r="C176" s="766" t="s">
        <v>1746</v>
      </c>
      <c r="D176" s="732">
        <v>225532280</v>
      </c>
      <c r="E176" s="733">
        <f t="shared" si="33"/>
        <v>5.3626247143893514E-3</v>
      </c>
      <c r="F176" s="734">
        <v>429647000</v>
      </c>
      <c r="G176" s="733">
        <f t="shared" si="34"/>
        <v>1.2830973640131277E-2</v>
      </c>
      <c r="H176" s="734">
        <v>563532731</v>
      </c>
      <c r="I176" s="733">
        <f t="shared" si="35"/>
        <v>1.2714900043682972E-2</v>
      </c>
      <c r="J176" s="734">
        <f t="shared" si="32"/>
        <v>-133885731</v>
      </c>
      <c r="K176" s="734">
        <v>563532731</v>
      </c>
      <c r="L176" s="733">
        <f t="shared" si="36"/>
        <v>1.3506216428771835E-2</v>
      </c>
      <c r="M176" s="734">
        <f t="shared" si="37"/>
        <v>0</v>
      </c>
      <c r="N176" s="740">
        <f t="shared" si="31"/>
        <v>1</v>
      </c>
    </row>
    <row r="177" spans="1:14" s="721" customFormat="1">
      <c r="A177" s="714"/>
      <c r="B177" s="715" t="s">
        <v>1747</v>
      </c>
      <c r="C177" s="766" t="s">
        <v>1748</v>
      </c>
      <c r="D177" s="732">
        <v>44861771</v>
      </c>
      <c r="E177" s="733">
        <f t="shared" si="33"/>
        <v>1.0667069117373154E-3</v>
      </c>
      <c r="F177" s="734">
        <v>15729000</v>
      </c>
      <c r="G177" s="733">
        <f t="shared" si="34"/>
        <v>4.6973069609615534E-4</v>
      </c>
      <c r="H177" s="734">
        <v>39907897</v>
      </c>
      <c r="I177" s="733">
        <f t="shared" si="35"/>
        <v>9.0043557968347277E-4</v>
      </c>
      <c r="J177" s="734">
        <f t="shared" si="32"/>
        <v>-24178897</v>
      </c>
      <c r="K177" s="734">
        <v>39907897</v>
      </c>
      <c r="L177" s="733">
        <f t="shared" si="36"/>
        <v>9.5647451239018499E-4</v>
      </c>
      <c r="M177" s="734">
        <f t="shared" si="37"/>
        <v>0</v>
      </c>
      <c r="N177" s="740">
        <f t="shared" si="31"/>
        <v>1</v>
      </c>
    </row>
    <row r="178" spans="1:14" s="721" customFormat="1" ht="18">
      <c r="A178" s="714"/>
      <c r="B178" s="715" t="s">
        <v>1749</v>
      </c>
      <c r="C178" s="766" t="s">
        <v>1750</v>
      </c>
      <c r="D178" s="732">
        <v>0</v>
      </c>
      <c r="E178" s="733">
        <f t="shared" si="33"/>
        <v>0</v>
      </c>
      <c r="F178" s="734">
        <v>1800000</v>
      </c>
      <c r="G178" s="733">
        <f t="shared" si="34"/>
        <v>5.3755181700876068E-5</v>
      </c>
      <c r="H178" s="734">
        <v>3232801</v>
      </c>
      <c r="I178" s="733">
        <f t="shared" si="35"/>
        <v>7.2941178595211623E-5</v>
      </c>
      <c r="J178" s="734">
        <f t="shared" si="32"/>
        <v>-1432801</v>
      </c>
      <c r="K178" s="734">
        <v>3232749</v>
      </c>
      <c r="L178" s="733">
        <f t="shared" si="36"/>
        <v>7.7479452837488734E-5</v>
      </c>
      <c r="M178" s="734">
        <f t="shared" si="37"/>
        <v>52</v>
      </c>
      <c r="N178" s="740">
        <f t="shared" si="31"/>
        <v>0.99998391487753191</v>
      </c>
    </row>
    <row r="179" spans="1:14" s="721" customFormat="1">
      <c r="A179" s="714"/>
      <c r="B179" s="715" t="s">
        <v>1751</v>
      </c>
      <c r="C179" s="766" t="s">
        <v>1752</v>
      </c>
      <c r="D179" s="732">
        <v>0</v>
      </c>
      <c r="E179" s="733">
        <f t="shared" si="33"/>
        <v>0</v>
      </c>
      <c r="F179" s="734">
        <v>90000000</v>
      </c>
      <c r="G179" s="733">
        <f t="shared" si="34"/>
        <v>2.6877590850438032E-3</v>
      </c>
      <c r="H179" s="734">
        <v>295481335</v>
      </c>
      <c r="I179" s="733">
        <f t="shared" si="35"/>
        <v>6.6668987134644404E-3</v>
      </c>
      <c r="J179" s="734">
        <f t="shared" si="32"/>
        <v>-205481335</v>
      </c>
      <c r="K179" s="734">
        <v>295481335</v>
      </c>
      <c r="L179" s="733">
        <f t="shared" si="36"/>
        <v>7.0818155568188896E-3</v>
      </c>
      <c r="M179" s="734">
        <f t="shared" si="37"/>
        <v>0</v>
      </c>
      <c r="N179" s="740">
        <f t="shared" si="31"/>
        <v>1</v>
      </c>
    </row>
    <row r="180" spans="1:14" s="721" customFormat="1" ht="18">
      <c r="A180" s="714"/>
      <c r="B180" s="715" t="s">
        <v>1753</v>
      </c>
      <c r="C180" s="766" t="s">
        <v>1754</v>
      </c>
      <c r="D180" s="732">
        <v>622302</v>
      </c>
      <c r="E180" s="733">
        <f t="shared" si="33"/>
        <v>1.4796871139749584E-5</v>
      </c>
      <c r="F180" s="734">
        <v>0</v>
      </c>
      <c r="G180" s="733">
        <f t="shared" si="34"/>
        <v>0</v>
      </c>
      <c r="H180" s="734">
        <v>0</v>
      </c>
      <c r="I180" s="733">
        <f t="shared" si="35"/>
        <v>0</v>
      </c>
      <c r="J180" s="734">
        <f t="shared" si="32"/>
        <v>0</v>
      </c>
      <c r="K180" s="734">
        <v>0</v>
      </c>
      <c r="L180" s="733">
        <f t="shared" si="36"/>
        <v>0</v>
      </c>
      <c r="M180" s="734">
        <f t="shared" si="37"/>
        <v>0</v>
      </c>
      <c r="N180" s="740" t="e">
        <f t="shared" si="31"/>
        <v>#DIV/0!</v>
      </c>
    </row>
    <row r="181" spans="1:14" s="721" customFormat="1">
      <c r="A181" s="714"/>
      <c r="B181" s="715" t="s">
        <v>1755</v>
      </c>
      <c r="C181" s="766" t="s">
        <v>1756</v>
      </c>
      <c r="D181" s="732">
        <v>0</v>
      </c>
      <c r="E181" s="733">
        <f t="shared" si="33"/>
        <v>0</v>
      </c>
      <c r="F181" s="734">
        <v>5000000</v>
      </c>
      <c r="G181" s="733">
        <f t="shared" si="34"/>
        <v>1.4931994916910019E-4</v>
      </c>
      <c r="H181" s="734">
        <v>0</v>
      </c>
      <c r="I181" s="733">
        <f t="shared" si="35"/>
        <v>0</v>
      </c>
      <c r="J181" s="734">
        <f>F181-H181</f>
        <v>5000000</v>
      </c>
      <c r="K181" s="734">
        <v>0</v>
      </c>
      <c r="L181" s="733">
        <f t="shared" si="36"/>
        <v>0</v>
      </c>
      <c r="M181" s="734">
        <f t="shared" si="37"/>
        <v>0</v>
      </c>
      <c r="N181" s="740" t="e">
        <f>K181/H181</f>
        <v>#DIV/0!</v>
      </c>
    </row>
    <row r="182" spans="1:14" s="721" customFormat="1">
      <c r="A182" s="714"/>
      <c r="B182" s="715" t="s">
        <v>1757</v>
      </c>
      <c r="C182" s="766" t="s">
        <v>1758</v>
      </c>
      <c r="D182" s="732">
        <v>0</v>
      </c>
      <c r="E182" s="733">
        <f t="shared" si="33"/>
        <v>0</v>
      </c>
      <c r="F182" s="734">
        <v>1000000</v>
      </c>
      <c r="G182" s="733">
        <f t="shared" si="34"/>
        <v>2.9863989833820037E-5</v>
      </c>
      <c r="H182" s="734">
        <v>0</v>
      </c>
      <c r="I182" s="733">
        <f t="shared" si="35"/>
        <v>0</v>
      </c>
      <c r="J182" s="734">
        <f>F182-H182</f>
        <v>1000000</v>
      </c>
      <c r="K182" s="734">
        <v>0</v>
      </c>
      <c r="L182" s="733">
        <f t="shared" si="36"/>
        <v>0</v>
      </c>
      <c r="M182" s="734">
        <f t="shared" si="37"/>
        <v>0</v>
      </c>
      <c r="N182" s="740" t="e">
        <f>K182/H182</f>
        <v>#DIV/0!</v>
      </c>
    </row>
    <row r="183" spans="1:14" s="721" customFormat="1">
      <c r="A183" s="714"/>
      <c r="B183" s="715" t="s">
        <v>1759</v>
      </c>
      <c r="C183" s="766" t="s">
        <v>1760</v>
      </c>
      <c r="D183" s="732">
        <v>743300</v>
      </c>
      <c r="E183" s="733">
        <f t="shared" si="33"/>
        <v>1.7673917676909067E-5</v>
      </c>
      <c r="F183" s="734">
        <v>1000000</v>
      </c>
      <c r="G183" s="733">
        <f t="shared" si="34"/>
        <v>2.9863989833820037E-5</v>
      </c>
      <c r="H183" s="734">
        <v>1000000</v>
      </c>
      <c r="I183" s="733">
        <f t="shared" si="35"/>
        <v>2.2562842128300391E-5</v>
      </c>
      <c r="J183" s="734">
        <f t="shared" ref="J183:J246" si="38">F183-H183</f>
        <v>0</v>
      </c>
      <c r="K183" s="734">
        <v>858869</v>
      </c>
      <c r="L183" s="733">
        <f t="shared" si="36"/>
        <v>2.0584555181698643E-5</v>
      </c>
      <c r="M183" s="734">
        <f t="shared" si="37"/>
        <v>141131</v>
      </c>
      <c r="N183" s="740">
        <f t="shared" ref="N183:N246" si="39">K183/H183</f>
        <v>0.85886899999999999</v>
      </c>
    </row>
    <row r="184" spans="1:14" s="721" customFormat="1">
      <c r="A184" s="714"/>
      <c r="B184" s="715" t="s">
        <v>1761</v>
      </c>
      <c r="C184" s="766" t="s">
        <v>1762</v>
      </c>
      <c r="D184" s="732">
        <v>0</v>
      </c>
      <c r="E184" s="733">
        <f t="shared" si="33"/>
        <v>0</v>
      </c>
      <c r="F184" s="734">
        <v>2000000</v>
      </c>
      <c r="G184" s="733">
        <f t="shared" si="34"/>
        <v>5.9727979667640074E-5</v>
      </c>
      <c r="H184" s="734">
        <v>0</v>
      </c>
      <c r="I184" s="733">
        <f t="shared" si="35"/>
        <v>0</v>
      </c>
      <c r="J184" s="734">
        <f t="shared" si="38"/>
        <v>2000000</v>
      </c>
      <c r="K184" s="734">
        <v>0</v>
      </c>
      <c r="L184" s="733">
        <f t="shared" si="36"/>
        <v>0</v>
      </c>
      <c r="M184" s="734">
        <f t="shared" si="37"/>
        <v>0</v>
      </c>
      <c r="N184" s="740" t="e">
        <f t="shared" si="39"/>
        <v>#DIV/0!</v>
      </c>
    </row>
    <row r="185" spans="1:14" s="721" customFormat="1">
      <c r="A185" s="714"/>
      <c r="B185" s="715" t="s">
        <v>1763</v>
      </c>
      <c r="C185" s="766" t="s">
        <v>1764</v>
      </c>
      <c r="D185" s="732">
        <v>30260440</v>
      </c>
      <c r="E185" s="733">
        <f t="shared" si="33"/>
        <v>7.1952176164004605E-4</v>
      </c>
      <c r="F185" s="734">
        <v>0</v>
      </c>
      <c r="G185" s="733">
        <f t="shared" si="34"/>
        <v>0</v>
      </c>
      <c r="H185" s="734">
        <v>0</v>
      </c>
      <c r="I185" s="733">
        <f t="shared" si="35"/>
        <v>0</v>
      </c>
      <c r="J185" s="734">
        <f t="shared" si="38"/>
        <v>0</v>
      </c>
      <c r="K185" s="734">
        <v>0</v>
      </c>
      <c r="L185" s="733">
        <f t="shared" si="36"/>
        <v>0</v>
      </c>
      <c r="M185" s="734">
        <f t="shared" si="37"/>
        <v>0</v>
      </c>
      <c r="N185" s="740" t="e">
        <f t="shared" si="39"/>
        <v>#DIV/0!</v>
      </c>
    </row>
    <row r="186" spans="1:14" s="721" customFormat="1">
      <c r="A186" s="714"/>
      <c r="B186" s="715" t="s">
        <v>1765</v>
      </c>
      <c r="C186" s="766" t="s">
        <v>1766</v>
      </c>
      <c r="D186" s="732">
        <v>0</v>
      </c>
      <c r="E186" s="733">
        <f t="shared" si="33"/>
        <v>0</v>
      </c>
      <c r="F186" s="734">
        <v>1000000</v>
      </c>
      <c r="G186" s="733">
        <f t="shared" si="34"/>
        <v>2.9863989833820037E-5</v>
      </c>
      <c r="H186" s="734">
        <v>0</v>
      </c>
      <c r="I186" s="733">
        <f t="shared" si="35"/>
        <v>0</v>
      </c>
      <c r="J186" s="734">
        <f t="shared" si="38"/>
        <v>1000000</v>
      </c>
      <c r="K186" s="734">
        <v>0</v>
      </c>
      <c r="L186" s="733">
        <f t="shared" si="36"/>
        <v>0</v>
      </c>
      <c r="M186" s="734">
        <f t="shared" si="37"/>
        <v>0</v>
      </c>
      <c r="N186" s="740" t="e">
        <f t="shared" si="39"/>
        <v>#DIV/0!</v>
      </c>
    </row>
    <row r="187" spans="1:14" s="721" customFormat="1">
      <c r="A187" s="714"/>
      <c r="B187" s="715" t="s">
        <v>1767</v>
      </c>
      <c r="C187" s="766" t="s">
        <v>1768</v>
      </c>
      <c r="D187" s="732">
        <v>0</v>
      </c>
      <c r="E187" s="733">
        <f t="shared" si="33"/>
        <v>0</v>
      </c>
      <c r="F187" s="734">
        <v>5000000</v>
      </c>
      <c r="G187" s="733">
        <f t="shared" si="34"/>
        <v>1.4931994916910019E-4</v>
      </c>
      <c r="H187" s="734">
        <v>0</v>
      </c>
      <c r="I187" s="733">
        <f t="shared" si="35"/>
        <v>0</v>
      </c>
      <c r="J187" s="734">
        <f t="shared" si="38"/>
        <v>5000000</v>
      </c>
      <c r="K187" s="734">
        <v>0</v>
      </c>
      <c r="L187" s="733">
        <f t="shared" si="36"/>
        <v>0</v>
      </c>
      <c r="M187" s="734">
        <f t="shared" si="37"/>
        <v>0</v>
      </c>
      <c r="N187" s="740" t="e">
        <f t="shared" si="39"/>
        <v>#DIV/0!</v>
      </c>
    </row>
    <row r="188" spans="1:14" s="721" customFormat="1">
      <c r="A188" s="714"/>
      <c r="B188" s="715" t="s">
        <v>1769</v>
      </c>
      <c r="C188" s="766" t="s">
        <v>1770</v>
      </c>
      <c r="D188" s="732">
        <v>0</v>
      </c>
      <c r="E188" s="733">
        <f t="shared" si="33"/>
        <v>0</v>
      </c>
      <c r="F188" s="734">
        <v>1000000</v>
      </c>
      <c r="G188" s="733">
        <f t="shared" si="34"/>
        <v>2.9863989833820037E-5</v>
      </c>
      <c r="H188" s="734">
        <v>0</v>
      </c>
      <c r="I188" s="733">
        <f t="shared" si="35"/>
        <v>0</v>
      </c>
      <c r="J188" s="734">
        <f t="shared" si="38"/>
        <v>1000000</v>
      </c>
      <c r="K188" s="734">
        <v>0</v>
      </c>
      <c r="L188" s="733">
        <f t="shared" si="36"/>
        <v>0</v>
      </c>
      <c r="M188" s="734">
        <f t="shared" si="37"/>
        <v>0</v>
      </c>
      <c r="N188" s="740" t="e">
        <f t="shared" si="39"/>
        <v>#DIV/0!</v>
      </c>
    </row>
    <row r="189" spans="1:14" s="721" customFormat="1">
      <c r="A189" s="714"/>
      <c r="B189" s="715" t="s">
        <v>1771</v>
      </c>
      <c r="C189" s="766" t="s">
        <v>1772</v>
      </c>
      <c r="D189" s="732">
        <v>0</v>
      </c>
      <c r="E189" s="733">
        <f t="shared" si="33"/>
        <v>0</v>
      </c>
      <c r="F189" s="734">
        <v>800000000</v>
      </c>
      <c r="G189" s="733">
        <f t="shared" si="34"/>
        <v>2.389119186705603E-2</v>
      </c>
      <c r="H189" s="734">
        <v>157776554</v>
      </c>
      <c r="I189" s="733">
        <f t="shared" si="35"/>
        <v>3.5598874794492614E-3</v>
      </c>
      <c r="J189" s="734">
        <f t="shared" si="38"/>
        <v>642223446</v>
      </c>
      <c r="K189" s="734">
        <v>157776554</v>
      </c>
      <c r="L189" s="733">
        <f t="shared" si="36"/>
        <v>3.7814383592739472E-3</v>
      </c>
      <c r="M189" s="734">
        <f t="shared" si="37"/>
        <v>0</v>
      </c>
      <c r="N189" s="740">
        <f t="shared" si="39"/>
        <v>1</v>
      </c>
    </row>
    <row r="190" spans="1:14" s="721" customFormat="1">
      <c r="A190" s="714"/>
      <c r="B190" s="715" t="s">
        <v>1773</v>
      </c>
      <c r="C190" s="766" t="s">
        <v>1774</v>
      </c>
      <c r="D190" s="732">
        <v>0</v>
      </c>
      <c r="E190" s="733">
        <f t="shared" si="33"/>
        <v>0</v>
      </c>
      <c r="F190" s="734">
        <v>660000000</v>
      </c>
      <c r="G190" s="733">
        <f t="shared" si="34"/>
        <v>1.9710233290321223E-2</v>
      </c>
      <c r="H190" s="734">
        <v>191117939</v>
      </c>
      <c r="I190" s="733">
        <f t="shared" si="35"/>
        <v>4.312163885543144E-3</v>
      </c>
      <c r="J190" s="734">
        <f t="shared" si="38"/>
        <v>468882061</v>
      </c>
      <c r="K190" s="734">
        <v>191117939</v>
      </c>
      <c r="L190" s="733">
        <f t="shared" si="36"/>
        <v>4.5805329585280356E-3</v>
      </c>
      <c r="M190" s="734">
        <f t="shared" si="37"/>
        <v>0</v>
      </c>
      <c r="N190" s="740">
        <f t="shared" si="39"/>
        <v>1</v>
      </c>
    </row>
    <row r="191" spans="1:14" s="721" customFormat="1">
      <c r="A191" s="714"/>
      <c r="B191" s="715" t="s">
        <v>1775</v>
      </c>
      <c r="C191" s="766" t="s">
        <v>1776</v>
      </c>
      <c r="D191" s="732">
        <v>0</v>
      </c>
      <c r="E191" s="733">
        <f t="shared" si="33"/>
        <v>0</v>
      </c>
      <c r="F191" s="734">
        <v>16000000</v>
      </c>
      <c r="G191" s="733">
        <f t="shared" si="34"/>
        <v>4.7782383734112059E-4</v>
      </c>
      <c r="H191" s="734">
        <v>1314869</v>
      </c>
      <c r="I191" s="733">
        <f t="shared" si="35"/>
        <v>2.9667181666396206E-5</v>
      </c>
      <c r="J191" s="734">
        <f t="shared" si="38"/>
        <v>14685131</v>
      </c>
      <c r="K191" s="734">
        <v>1314869</v>
      </c>
      <c r="L191" s="733">
        <f t="shared" si="36"/>
        <v>3.1513529405770742E-5</v>
      </c>
      <c r="M191" s="734">
        <f t="shared" si="37"/>
        <v>0</v>
      </c>
      <c r="N191" s="740">
        <f t="shared" si="39"/>
        <v>1</v>
      </c>
    </row>
    <row r="192" spans="1:14" s="721" customFormat="1">
      <c r="A192" s="714"/>
      <c r="B192" s="715" t="s">
        <v>1777</v>
      </c>
      <c r="C192" s="766" t="s">
        <v>1778</v>
      </c>
      <c r="D192" s="732">
        <v>0</v>
      </c>
      <c r="E192" s="733">
        <f t="shared" si="33"/>
        <v>0</v>
      </c>
      <c r="F192" s="734">
        <v>13200000</v>
      </c>
      <c r="G192" s="733">
        <f t="shared" si="34"/>
        <v>3.9420466580642447E-4</v>
      </c>
      <c r="H192" s="734">
        <v>1507800</v>
      </c>
      <c r="I192" s="733">
        <f t="shared" si="35"/>
        <v>3.4020253361051326E-5</v>
      </c>
      <c r="J192" s="734">
        <f t="shared" si="38"/>
        <v>11692200</v>
      </c>
      <c r="K192" s="734">
        <v>1506120</v>
      </c>
      <c r="L192" s="733">
        <f t="shared" si="36"/>
        <v>3.6097251443770776E-5</v>
      </c>
      <c r="M192" s="734">
        <f t="shared" si="37"/>
        <v>1680</v>
      </c>
      <c r="N192" s="740">
        <f t="shared" si="39"/>
        <v>0.99888579387186627</v>
      </c>
    </row>
    <row r="193" spans="1:14" s="721" customFormat="1">
      <c r="A193" s="714"/>
      <c r="B193" s="715" t="s">
        <v>1779</v>
      </c>
      <c r="C193" s="766" t="s">
        <v>1780</v>
      </c>
      <c r="D193" s="732">
        <v>31251644</v>
      </c>
      <c r="E193" s="733">
        <f t="shared" si="33"/>
        <v>7.4309025067142358E-4</v>
      </c>
      <c r="F193" s="734">
        <v>0</v>
      </c>
      <c r="G193" s="733">
        <f t="shared" si="34"/>
        <v>0</v>
      </c>
      <c r="H193" s="734">
        <v>0</v>
      </c>
      <c r="I193" s="733">
        <f t="shared" si="35"/>
        <v>0</v>
      </c>
      <c r="J193" s="734">
        <f t="shared" si="38"/>
        <v>0</v>
      </c>
      <c r="K193" s="734">
        <v>0</v>
      </c>
      <c r="L193" s="733">
        <f t="shared" si="36"/>
        <v>0</v>
      </c>
      <c r="M193" s="734">
        <f t="shared" si="37"/>
        <v>0</v>
      </c>
      <c r="N193" s="740" t="e">
        <f t="shared" si="39"/>
        <v>#DIV/0!</v>
      </c>
    </row>
    <row r="194" spans="1:14" s="721" customFormat="1">
      <c r="A194" s="714"/>
      <c r="B194" s="715" t="s">
        <v>1781</v>
      </c>
      <c r="C194" s="766" t="s">
        <v>1782</v>
      </c>
      <c r="D194" s="732">
        <v>0</v>
      </c>
      <c r="E194" s="733">
        <f t="shared" si="33"/>
        <v>0</v>
      </c>
      <c r="F194" s="734">
        <v>1000000</v>
      </c>
      <c r="G194" s="733">
        <f t="shared" si="34"/>
        <v>2.9863989833820037E-5</v>
      </c>
      <c r="H194" s="734">
        <v>1000000</v>
      </c>
      <c r="I194" s="733">
        <f t="shared" si="35"/>
        <v>2.2562842128300391E-5</v>
      </c>
      <c r="J194" s="734">
        <f t="shared" si="38"/>
        <v>0</v>
      </c>
      <c r="K194" s="734">
        <v>999085</v>
      </c>
      <c r="L194" s="733">
        <f t="shared" si="36"/>
        <v>2.3945118887405866E-5</v>
      </c>
      <c r="M194" s="734">
        <f t="shared" si="37"/>
        <v>915</v>
      </c>
      <c r="N194" s="740">
        <f t="shared" si="39"/>
        <v>0.999085</v>
      </c>
    </row>
    <row r="195" spans="1:14" s="721" customFormat="1">
      <c r="A195" s="714"/>
      <c r="B195" s="715" t="s">
        <v>1783</v>
      </c>
      <c r="C195" s="766" t="s">
        <v>1784</v>
      </c>
      <c r="D195" s="732">
        <v>223400</v>
      </c>
      <c r="E195" s="733">
        <f t="shared" si="33"/>
        <v>5.3119241342950161E-6</v>
      </c>
      <c r="F195" s="734">
        <v>300000</v>
      </c>
      <c r="G195" s="733">
        <f t="shared" si="34"/>
        <v>8.9591969501460114E-6</v>
      </c>
      <c r="H195" s="734">
        <v>300000</v>
      </c>
      <c r="I195" s="733">
        <f t="shared" si="35"/>
        <v>6.768852638490117E-6</v>
      </c>
      <c r="J195" s="734">
        <f t="shared" si="38"/>
        <v>0</v>
      </c>
      <c r="K195" s="734">
        <v>252840</v>
      </c>
      <c r="L195" s="733">
        <f t="shared" si="36"/>
        <v>6.0598286026631364E-6</v>
      </c>
      <c r="M195" s="734">
        <f t="shared" si="37"/>
        <v>47160</v>
      </c>
      <c r="N195" s="740">
        <f t="shared" si="39"/>
        <v>0.84279999999999999</v>
      </c>
    </row>
    <row r="196" spans="1:14" s="721" customFormat="1">
      <c r="A196" s="714"/>
      <c r="B196" s="715" t="s">
        <v>1785</v>
      </c>
      <c r="C196" s="766" t="s">
        <v>1786</v>
      </c>
      <c r="D196" s="732">
        <v>630000</v>
      </c>
      <c r="E196" s="733">
        <f t="shared" si="33"/>
        <v>1.4979911390357475E-5</v>
      </c>
      <c r="F196" s="734">
        <v>700000</v>
      </c>
      <c r="G196" s="733">
        <f t="shared" si="34"/>
        <v>2.0904792883674025E-5</v>
      </c>
      <c r="H196" s="734">
        <v>700000</v>
      </c>
      <c r="I196" s="733">
        <f t="shared" si="35"/>
        <v>1.5793989489810274E-5</v>
      </c>
      <c r="J196" s="734">
        <f t="shared" si="38"/>
        <v>0</v>
      </c>
      <c r="K196" s="734">
        <v>357360</v>
      </c>
      <c r="L196" s="733">
        <f t="shared" si="36"/>
        <v>8.5648645366543999E-6</v>
      </c>
      <c r="M196" s="734">
        <f t="shared" si="37"/>
        <v>342640</v>
      </c>
      <c r="N196" s="740">
        <f t="shared" si="39"/>
        <v>0.5105142857142857</v>
      </c>
    </row>
    <row r="197" spans="1:14" s="721" customFormat="1">
      <c r="A197" s="714"/>
      <c r="B197" s="715" t="s">
        <v>1787</v>
      </c>
      <c r="C197" s="766" t="s">
        <v>1788</v>
      </c>
      <c r="D197" s="732">
        <v>0</v>
      </c>
      <c r="E197" s="733">
        <f t="shared" si="33"/>
        <v>0</v>
      </c>
      <c r="F197" s="734">
        <v>320000000</v>
      </c>
      <c r="G197" s="733">
        <f t="shared" si="34"/>
        <v>9.5564767468224125E-3</v>
      </c>
      <c r="H197" s="734">
        <v>180127143</v>
      </c>
      <c r="I197" s="733">
        <f t="shared" si="35"/>
        <v>4.0641802905307884E-3</v>
      </c>
      <c r="J197" s="734">
        <f>F197-H197</f>
        <v>139872857</v>
      </c>
      <c r="K197" s="734">
        <v>180127143</v>
      </c>
      <c r="L197" s="733">
        <f t="shared" si="36"/>
        <v>4.3171160151376084E-3</v>
      </c>
      <c r="M197" s="734">
        <f t="shared" si="37"/>
        <v>0</v>
      </c>
      <c r="N197" s="740">
        <f>K197/H197</f>
        <v>1</v>
      </c>
    </row>
    <row r="198" spans="1:14" s="721" customFormat="1">
      <c r="A198" s="714"/>
      <c r="B198" s="715" t="s">
        <v>1789</v>
      </c>
      <c r="C198" s="766" t="s">
        <v>1790</v>
      </c>
      <c r="D198" s="732">
        <v>0</v>
      </c>
      <c r="E198" s="733">
        <f t="shared" si="33"/>
        <v>0</v>
      </c>
      <c r="F198" s="734">
        <v>6400000</v>
      </c>
      <c r="G198" s="733">
        <f t="shared" si="34"/>
        <v>1.9112953493644823E-4</v>
      </c>
      <c r="H198" s="734">
        <v>1172257</v>
      </c>
      <c r="I198" s="733">
        <f t="shared" si="35"/>
        <v>2.6449449624795031E-5</v>
      </c>
      <c r="J198" s="734">
        <f>F198-H198</f>
        <v>5227743</v>
      </c>
      <c r="K198" s="734">
        <v>1172257</v>
      </c>
      <c r="L198" s="733">
        <f t="shared" si="36"/>
        <v>2.8095540651289669E-5</v>
      </c>
      <c r="M198" s="734">
        <f t="shared" si="37"/>
        <v>0</v>
      </c>
      <c r="N198" s="740">
        <f>K198/H198</f>
        <v>1</v>
      </c>
    </row>
    <row r="199" spans="1:14" s="721" customFormat="1">
      <c r="A199" s="714"/>
      <c r="B199" s="715" t="s">
        <v>1791</v>
      </c>
      <c r="C199" s="766" t="s">
        <v>1792</v>
      </c>
      <c r="D199" s="732">
        <v>119738091</v>
      </c>
      <c r="E199" s="733">
        <f t="shared" si="33"/>
        <v>2.8470888781437459E-3</v>
      </c>
      <c r="F199" s="734">
        <v>0</v>
      </c>
      <c r="G199" s="733">
        <f t="shared" si="34"/>
        <v>0</v>
      </c>
      <c r="H199" s="734">
        <v>0</v>
      </c>
      <c r="I199" s="733">
        <f t="shared" si="35"/>
        <v>0</v>
      </c>
      <c r="J199" s="734">
        <f t="shared" si="38"/>
        <v>0</v>
      </c>
      <c r="K199" s="734">
        <v>0</v>
      </c>
      <c r="L199" s="733">
        <f t="shared" si="36"/>
        <v>0</v>
      </c>
      <c r="M199" s="734">
        <f t="shared" si="37"/>
        <v>0</v>
      </c>
      <c r="N199" s="740" t="e">
        <f t="shared" si="39"/>
        <v>#DIV/0!</v>
      </c>
    </row>
    <row r="200" spans="1:14" s="721" customFormat="1">
      <c r="A200" s="714"/>
      <c r="B200" s="715" t="s">
        <v>1793</v>
      </c>
      <c r="C200" s="766" t="s">
        <v>1794</v>
      </c>
      <c r="D200" s="732">
        <v>1729595</v>
      </c>
      <c r="E200" s="733">
        <f t="shared" si="33"/>
        <v>4.1125682287627522E-5</v>
      </c>
      <c r="F200" s="734">
        <v>0</v>
      </c>
      <c r="G200" s="733">
        <f t="shared" si="34"/>
        <v>0</v>
      </c>
      <c r="H200" s="734">
        <v>0</v>
      </c>
      <c r="I200" s="733">
        <f t="shared" si="35"/>
        <v>0</v>
      </c>
      <c r="J200" s="734">
        <f t="shared" si="38"/>
        <v>0</v>
      </c>
      <c r="K200" s="734">
        <v>0</v>
      </c>
      <c r="L200" s="733">
        <f t="shared" si="36"/>
        <v>0</v>
      </c>
      <c r="M200" s="734">
        <f t="shared" si="37"/>
        <v>0</v>
      </c>
      <c r="N200" s="740" t="e">
        <f t="shared" si="39"/>
        <v>#DIV/0!</v>
      </c>
    </row>
    <row r="201" spans="1:14" s="721" customFormat="1">
      <c r="A201" s="714"/>
      <c r="B201" s="715" t="s">
        <v>1795</v>
      </c>
      <c r="C201" s="766" t="s">
        <v>1796</v>
      </c>
      <c r="D201" s="732">
        <v>670011802</v>
      </c>
      <c r="E201" s="733">
        <f t="shared" si="33"/>
        <v>1.5931297499132916E-2</v>
      </c>
      <c r="F201" s="734">
        <v>15000000</v>
      </c>
      <c r="G201" s="733">
        <f t="shared" si="34"/>
        <v>4.4795984750730056E-4</v>
      </c>
      <c r="H201" s="734">
        <v>156089364</v>
      </c>
      <c r="I201" s="733">
        <f t="shared" si="35"/>
        <v>3.5218196778388144E-3</v>
      </c>
      <c r="J201" s="734">
        <f t="shared" si="38"/>
        <v>-141089364</v>
      </c>
      <c r="K201" s="734">
        <v>156089360</v>
      </c>
      <c r="L201" s="733">
        <f t="shared" si="36"/>
        <v>3.7410012984471731E-3</v>
      </c>
      <c r="M201" s="734">
        <f t="shared" si="37"/>
        <v>4</v>
      </c>
      <c r="N201" s="740">
        <f t="shared" si="39"/>
        <v>0.99999997437365429</v>
      </c>
    </row>
    <row r="202" spans="1:14" s="721" customFormat="1" ht="18">
      <c r="A202" s="714"/>
      <c r="B202" s="715" t="s">
        <v>1797</v>
      </c>
      <c r="C202" s="766" t="s">
        <v>1798</v>
      </c>
      <c r="D202" s="732">
        <v>2331850</v>
      </c>
      <c r="E202" s="733">
        <f t="shared" si="33"/>
        <v>5.5445883135881084E-5</v>
      </c>
      <c r="F202" s="734">
        <v>700000</v>
      </c>
      <c r="G202" s="733">
        <f t="shared" si="34"/>
        <v>2.0904792883674025E-5</v>
      </c>
      <c r="H202" s="734">
        <v>6810670</v>
      </c>
      <c r="I202" s="733">
        <f t="shared" si="35"/>
        <v>1.5366807199795161E-4</v>
      </c>
      <c r="J202" s="734">
        <f t="shared" si="38"/>
        <v>-6110670</v>
      </c>
      <c r="K202" s="734">
        <v>6810669</v>
      </c>
      <c r="L202" s="733">
        <f t="shared" si="36"/>
        <v>1.6323163585457658E-4</v>
      </c>
      <c r="M202" s="734">
        <f t="shared" si="37"/>
        <v>1</v>
      </c>
      <c r="N202" s="740">
        <f t="shared" si="39"/>
        <v>0.99999985317156759</v>
      </c>
    </row>
    <row r="203" spans="1:14" s="721" customFormat="1">
      <c r="A203" s="714"/>
      <c r="B203" s="715" t="s">
        <v>1799</v>
      </c>
      <c r="C203" s="766" t="s">
        <v>1800</v>
      </c>
      <c r="D203" s="732">
        <v>62660948</v>
      </c>
      <c r="E203" s="733">
        <f t="shared" si="33"/>
        <v>1.4899292836123769E-3</v>
      </c>
      <c r="F203" s="734">
        <v>0</v>
      </c>
      <c r="G203" s="733">
        <f t="shared" si="34"/>
        <v>0</v>
      </c>
      <c r="H203" s="734">
        <v>0</v>
      </c>
      <c r="I203" s="733">
        <f t="shared" si="35"/>
        <v>0</v>
      </c>
      <c r="J203" s="734">
        <f t="shared" si="38"/>
        <v>0</v>
      </c>
      <c r="K203" s="734">
        <v>0</v>
      </c>
      <c r="L203" s="733">
        <f t="shared" si="36"/>
        <v>0</v>
      </c>
      <c r="M203" s="734">
        <f t="shared" si="37"/>
        <v>0</v>
      </c>
      <c r="N203" s="740" t="e">
        <f t="shared" si="39"/>
        <v>#DIV/0!</v>
      </c>
    </row>
    <row r="204" spans="1:14" s="721" customFormat="1">
      <c r="A204" s="714"/>
      <c r="B204" s="715" t="s">
        <v>1801</v>
      </c>
      <c r="C204" s="766" t="s">
        <v>1802</v>
      </c>
      <c r="D204" s="732">
        <v>2623908</v>
      </c>
      <c r="E204" s="733">
        <f t="shared" si="33"/>
        <v>6.2390332280079527E-5</v>
      </c>
      <c r="F204" s="734">
        <v>0</v>
      </c>
      <c r="G204" s="733">
        <f t="shared" si="34"/>
        <v>0</v>
      </c>
      <c r="H204" s="734">
        <v>0</v>
      </c>
      <c r="I204" s="733">
        <f t="shared" si="35"/>
        <v>0</v>
      </c>
      <c r="J204" s="734">
        <f t="shared" si="38"/>
        <v>0</v>
      </c>
      <c r="K204" s="734">
        <v>0</v>
      </c>
      <c r="L204" s="733">
        <f t="shared" si="36"/>
        <v>0</v>
      </c>
      <c r="M204" s="734">
        <f t="shared" si="37"/>
        <v>0</v>
      </c>
      <c r="N204" s="740" t="e">
        <f t="shared" si="39"/>
        <v>#DIV/0!</v>
      </c>
    </row>
    <row r="205" spans="1:14" s="721" customFormat="1">
      <c r="A205" s="714"/>
      <c r="B205" s="715" t="s">
        <v>1803</v>
      </c>
      <c r="C205" s="766" t="s">
        <v>1804</v>
      </c>
      <c r="D205" s="732">
        <v>0</v>
      </c>
      <c r="E205" s="733">
        <f t="shared" si="33"/>
        <v>0</v>
      </c>
      <c r="F205" s="734">
        <v>451980282</v>
      </c>
      <c r="G205" s="733">
        <f t="shared" si="34"/>
        <v>1.3497934546735113E-2</v>
      </c>
      <c r="H205" s="734">
        <v>562052259</v>
      </c>
      <c r="I205" s="733">
        <f t="shared" si="35"/>
        <v>1.2681496387671602E-2</v>
      </c>
      <c r="J205" s="734">
        <f t="shared" si="38"/>
        <v>-110071977</v>
      </c>
      <c r="K205" s="734">
        <v>432769301</v>
      </c>
      <c r="L205" s="733">
        <f t="shared" si="36"/>
        <v>1.0372202928944519E-2</v>
      </c>
      <c r="M205" s="734">
        <f t="shared" si="37"/>
        <v>129282958</v>
      </c>
      <c r="N205" s="740">
        <f t="shared" si="39"/>
        <v>0.76998053841110881</v>
      </c>
    </row>
    <row r="206" spans="1:14" s="721" customFormat="1">
      <c r="A206" s="714"/>
      <c r="B206" s="715" t="s">
        <v>1805</v>
      </c>
      <c r="C206" s="766" t="s">
        <v>1806</v>
      </c>
      <c r="D206" s="732">
        <v>0</v>
      </c>
      <c r="E206" s="733">
        <f t="shared" si="33"/>
        <v>0</v>
      </c>
      <c r="F206" s="734">
        <v>4190400</v>
      </c>
      <c r="G206" s="733">
        <f t="shared" si="34"/>
        <v>1.2514206299963948E-4</v>
      </c>
      <c r="H206" s="734">
        <v>3878064</v>
      </c>
      <c r="I206" s="733">
        <f t="shared" si="35"/>
        <v>8.750014579544512E-5</v>
      </c>
      <c r="J206" s="734">
        <f t="shared" si="38"/>
        <v>312336</v>
      </c>
      <c r="K206" s="734">
        <v>3860394</v>
      </c>
      <c r="L206" s="733">
        <f t="shared" si="36"/>
        <v>9.252225114202324E-5</v>
      </c>
      <c r="M206" s="734">
        <f t="shared" si="37"/>
        <v>17670</v>
      </c>
      <c r="N206" s="740">
        <f t="shared" si="39"/>
        <v>0.99544360278737021</v>
      </c>
    </row>
    <row r="207" spans="1:14" s="721" customFormat="1">
      <c r="A207" s="714"/>
      <c r="B207" s="715" t="s">
        <v>1807</v>
      </c>
      <c r="C207" s="766" t="s">
        <v>1808</v>
      </c>
      <c r="D207" s="732">
        <v>276795394</v>
      </c>
      <c r="E207" s="733">
        <f t="shared" si="33"/>
        <v>6.5815404371096595E-3</v>
      </c>
      <c r="F207" s="734">
        <v>29596431</v>
      </c>
      <c r="G207" s="733">
        <f t="shared" si="34"/>
        <v>8.8386751450135622E-4</v>
      </c>
      <c r="H207" s="734">
        <v>28892214</v>
      </c>
      <c r="I207" s="733">
        <f t="shared" si="35"/>
        <v>6.5189046321907033E-4</v>
      </c>
      <c r="J207" s="734">
        <f t="shared" si="38"/>
        <v>704217</v>
      </c>
      <c r="K207" s="734">
        <v>28892214</v>
      </c>
      <c r="L207" s="733">
        <f t="shared" si="36"/>
        <v>6.9246110105784017E-4</v>
      </c>
      <c r="M207" s="734">
        <f t="shared" si="37"/>
        <v>0</v>
      </c>
      <c r="N207" s="740">
        <f t="shared" si="39"/>
        <v>1</v>
      </c>
    </row>
    <row r="208" spans="1:14" s="721" customFormat="1">
      <c r="A208" s="714"/>
      <c r="B208" s="715" t="s">
        <v>1809</v>
      </c>
      <c r="C208" s="766" t="s">
        <v>1810</v>
      </c>
      <c r="D208" s="732">
        <v>23039820</v>
      </c>
      <c r="E208" s="733">
        <f t="shared" si="33"/>
        <v>5.4783247944410469E-4</v>
      </c>
      <c r="F208" s="734">
        <v>36082067</v>
      </c>
      <c r="G208" s="733">
        <f t="shared" si="34"/>
        <v>1.0775544820712133E-3</v>
      </c>
      <c r="H208" s="734">
        <v>19034292</v>
      </c>
      <c r="I208" s="733">
        <f t="shared" si="35"/>
        <v>4.2946772541997111E-4</v>
      </c>
      <c r="J208" s="734">
        <f t="shared" si="38"/>
        <v>17047775</v>
      </c>
      <c r="K208" s="734">
        <v>19034292</v>
      </c>
      <c r="L208" s="733">
        <f t="shared" si="36"/>
        <v>4.5619580403829342E-4</v>
      </c>
      <c r="M208" s="734">
        <f t="shared" si="37"/>
        <v>0</v>
      </c>
      <c r="N208" s="740">
        <f t="shared" si="39"/>
        <v>1</v>
      </c>
    </row>
    <row r="209" spans="1:14" s="721" customFormat="1">
      <c r="A209" s="714"/>
      <c r="B209" s="715" t="s">
        <v>1811</v>
      </c>
      <c r="C209" s="766" t="s">
        <v>1812</v>
      </c>
      <c r="D209" s="732">
        <v>1764000</v>
      </c>
      <c r="E209" s="733">
        <f t="shared" si="33"/>
        <v>4.1943751893000933E-5</v>
      </c>
      <c r="F209" s="734">
        <v>0</v>
      </c>
      <c r="G209" s="733">
        <f t="shared" si="34"/>
        <v>0</v>
      </c>
      <c r="H209" s="734">
        <v>0</v>
      </c>
      <c r="I209" s="733">
        <f t="shared" si="35"/>
        <v>0</v>
      </c>
      <c r="J209" s="734">
        <f t="shared" si="38"/>
        <v>0</v>
      </c>
      <c r="K209" s="734">
        <v>0</v>
      </c>
      <c r="L209" s="733">
        <f t="shared" si="36"/>
        <v>0</v>
      </c>
      <c r="M209" s="734">
        <f t="shared" si="37"/>
        <v>0</v>
      </c>
      <c r="N209" s="740" t="e">
        <f t="shared" si="39"/>
        <v>#DIV/0!</v>
      </c>
    </row>
    <row r="210" spans="1:14" s="721" customFormat="1">
      <c r="A210" s="714"/>
      <c r="B210" s="715" t="s">
        <v>1813</v>
      </c>
      <c r="C210" s="766" t="s">
        <v>1814</v>
      </c>
      <c r="D210" s="732">
        <v>530574371</v>
      </c>
      <c r="E210" s="733">
        <f t="shared" si="33"/>
        <v>1.2615804862816909E-2</v>
      </c>
      <c r="F210" s="734">
        <v>15000000</v>
      </c>
      <c r="G210" s="733">
        <f t="shared" si="34"/>
        <v>4.4795984750730056E-4</v>
      </c>
      <c r="H210" s="734">
        <v>488970909</v>
      </c>
      <c r="I210" s="733">
        <f t="shared" si="35"/>
        <v>1.1032573425098537E-2</v>
      </c>
      <c r="J210" s="734">
        <f t="shared" si="38"/>
        <v>-473970909</v>
      </c>
      <c r="K210" s="734">
        <v>488970909</v>
      </c>
      <c r="L210" s="733">
        <f t="shared" si="36"/>
        <v>1.1719189606978301E-2</v>
      </c>
      <c r="M210" s="734">
        <f t="shared" si="37"/>
        <v>0</v>
      </c>
      <c r="N210" s="740">
        <f t="shared" si="39"/>
        <v>1</v>
      </c>
    </row>
    <row r="211" spans="1:14" s="721" customFormat="1">
      <c r="A211" s="714"/>
      <c r="B211" s="715" t="s">
        <v>1815</v>
      </c>
      <c r="C211" s="766" t="s">
        <v>1816</v>
      </c>
      <c r="D211" s="732">
        <v>2008572</v>
      </c>
      <c r="E211" s="733">
        <f t="shared" si="33"/>
        <v>4.7759096160560473E-5</v>
      </c>
      <c r="F211" s="734">
        <v>15000000</v>
      </c>
      <c r="G211" s="733">
        <f t="shared" si="34"/>
        <v>4.4795984750730056E-4</v>
      </c>
      <c r="H211" s="734">
        <v>0</v>
      </c>
      <c r="I211" s="733">
        <f t="shared" si="35"/>
        <v>0</v>
      </c>
      <c r="J211" s="734">
        <f t="shared" si="38"/>
        <v>15000000</v>
      </c>
      <c r="K211" s="734">
        <v>0</v>
      </c>
      <c r="L211" s="733">
        <f t="shared" si="36"/>
        <v>0</v>
      </c>
      <c r="M211" s="734">
        <f t="shared" si="37"/>
        <v>0</v>
      </c>
      <c r="N211" s="740" t="e">
        <f t="shared" si="39"/>
        <v>#DIV/0!</v>
      </c>
    </row>
    <row r="212" spans="1:14" s="721" customFormat="1">
      <c r="A212" s="714"/>
      <c r="B212" s="715" t="s">
        <v>1817</v>
      </c>
      <c r="C212" s="766" t="s">
        <v>1818</v>
      </c>
      <c r="D212" s="732">
        <v>226937058</v>
      </c>
      <c r="E212" s="733">
        <f t="shared" si="33"/>
        <v>5.3960270159181195E-3</v>
      </c>
      <c r="F212" s="734">
        <v>341132511</v>
      </c>
      <c r="G212" s="733">
        <f t="shared" si="34"/>
        <v>1.0187577840489502E-2</v>
      </c>
      <c r="H212" s="734">
        <v>789968286</v>
      </c>
      <c r="I212" s="733">
        <f t="shared" si="35"/>
        <v>1.7823929723382051E-2</v>
      </c>
      <c r="J212" s="734">
        <f t="shared" si="38"/>
        <v>-448835775</v>
      </c>
      <c r="K212" s="734">
        <v>789967325</v>
      </c>
      <c r="L212" s="733">
        <f t="shared" si="36"/>
        <v>1.8933185378912695E-2</v>
      </c>
      <c r="M212" s="734">
        <f t="shared" si="37"/>
        <v>961</v>
      </c>
      <c r="N212" s="740">
        <f t="shared" si="39"/>
        <v>0.99999878349546811</v>
      </c>
    </row>
    <row r="213" spans="1:14" s="721" customFormat="1" ht="18">
      <c r="A213" s="714"/>
      <c r="B213" s="715" t="s">
        <v>1819</v>
      </c>
      <c r="C213" s="766" t="s">
        <v>1820</v>
      </c>
      <c r="D213" s="732">
        <v>200443923</v>
      </c>
      <c r="E213" s="733">
        <f t="shared" si="33"/>
        <v>4.7660828655168843E-3</v>
      </c>
      <c r="F213" s="734">
        <v>0</v>
      </c>
      <c r="G213" s="733">
        <f t="shared" si="34"/>
        <v>0</v>
      </c>
      <c r="H213" s="734">
        <v>0</v>
      </c>
      <c r="I213" s="733">
        <f t="shared" si="35"/>
        <v>0</v>
      </c>
      <c r="J213" s="734">
        <f t="shared" si="38"/>
        <v>0</v>
      </c>
      <c r="K213" s="734">
        <v>0</v>
      </c>
      <c r="L213" s="733">
        <f t="shared" si="36"/>
        <v>0</v>
      </c>
      <c r="M213" s="734">
        <f t="shared" si="37"/>
        <v>0</v>
      </c>
      <c r="N213" s="740" t="e">
        <f t="shared" si="39"/>
        <v>#DIV/0!</v>
      </c>
    </row>
    <row r="214" spans="1:14" s="721" customFormat="1">
      <c r="A214" s="714"/>
      <c r="B214" s="715" t="s">
        <v>1821</v>
      </c>
      <c r="C214" s="766" t="s">
        <v>1822</v>
      </c>
      <c r="D214" s="732">
        <v>9846488</v>
      </c>
      <c r="E214" s="733">
        <f t="shared" si="33"/>
        <v>2.341262186447908E-4</v>
      </c>
      <c r="F214" s="734">
        <v>70780558</v>
      </c>
      <c r="G214" s="733">
        <f t="shared" si="34"/>
        <v>2.1137898645441095E-3</v>
      </c>
      <c r="H214" s="734">
        <v>100130970</v>
      </c>
      <c r="I214" s="733">
        <f t="shared" si="35"/>
        <v>2.2592392682635825E-3</v>
      </c>
      <c r="J214" s="734">
        <f t="shared" si="38"/>
        <v>-29350412</v>
      </c>
      <c r="K214" s="734">
        <v>100130969</v>
      </c>
      <c r="L214" s="733">
        <f t="shared" si="36"/>
        <v>2.3998438141060582E-3</v>
      </c>
      <c r="M214" s="734">
        <f t="shared" si="37"/>
        <v>1</v>
      </c>
      <c r="N214" s="740">
        <f t="shared" si="39"/>
        <v>0.99999999001307982</v>
      </c>
    </row>
    <row r="215" spans="1:14" s="721" customFormat="1" ht="18">
      <c r="A215" s="714"/>
      <c r="B215" s="715" t="s">
        <v>1823</v>
      </c>
      <c r="C215" s="766" t="s">
        <v>1824</v>
      </c>
      <c r="D215" s="732">
        <v>0</v>
      </c>
      <c r="E215" s="733">
        <f t="shared" si="33"/>
        <v>0</v>
      </c>
      <c r="F215" s="734">
        <v>14814000</v>
      </c>
      <c r="G215" s="733">
        <f t="shared" si="34"/>
        <v>4.4240514539821001E-4</v>
      </c>
      <c r="H215" s="734">
        <v>46339159</v>
      </c>
      <c r="I215" s="733">
        <f t="shared" si="35"/>
        <v>1.0455431288752101E-3</v>
      </c>
      <c r="J215" s="734">
        <f t="shared" si="38"/>
        <v>-31525159</v>
      </c>
      <c r="K215" s="734">
        <v>46339159</v>
      </c>
      <c r="L215" s="733">
        <f t="shared" si="36"/>
        <v>1.1106128821846025E-3</v>
      </c>
      <c r="M215" s="734">
        <f t="shared" si="37"/>
        <v>0</v>
      </c>
      <c r="N215" s="740">
        <f t="shared" si="39"/>
        <v>1</v>
      </c>
    </row>
    <row r="216" spans="1:14" s="721" customFormat="1">
      <c r="A216" s="714"/>
      <c r="B216" s="715" t="s">
        <v>1825</v>
      </c>
      <c r="C216" s="766" t="s">
        <v>1826</v>
      </c>
      <c r="D216" s="732">
        <v>0</v>
      </c>
      <c r="E216" s="733">
        <f t="shared" si="33"/>
        <v>0</v>
      </c>
      <c r="F216" s="734">
        <v>71180000</v>
      </c>
      <c r="G216" s="733">
        <f t="shared" si="34"/>
        <v>2.12571879637131E-3</v>
      </c>
      <c r="H216" s="734">
        <v>201180000</v>
      </c>
      <c r="I216" s="733">
        <f t="shared" si="35"/>
        <v>4.5391925793714727E-3</v>
      </c>
      <c r="J216" s="734">
        <f t="shared" si="38"/>
        <v>-130000000</v>
      </c>
      <c r="K216" s="734">
        <v>200314431</v>
      </c>
      <c r="L216" s="733">
        <f t="shared" si="36"/>
        <v>4.8009457305014684E-3</v>
      </c>
      <c r="M216" s="734">
        <f t="shared" si="37"/>
        <v>865569</v>
      </c>
      <c r="N216" s="740">
        <f t="shared" si="39"/>
        <v>0.99569753951685058</v>
      </c>
    </row>
    <row r="217" spans="1:14" s="721" customFormat="1">
      <c r="A217" s="714"/>
      <c r="B217" s="715" t="s">
        <v>1827</v>
      </c>
      <c r="C217" s="766" t="s">
        <v>1828</v>
      </c>
      <c r="D217" s="732">
        <v>0</v>
      </c>
      <c r="E217" s="733">
        <f t="shared" si="33"/>
        <v>0</v>
      </c>
      <c r="F217" s="734">
        <v>30000000</v>
      </c>
      <c r="G217" s="733">
        <f t="shared" si="34"/>
        <v>8.9591969501460111E-4</v>
      </c>
      <c r="H217" s="734">
        <v>30000000</v>
      </c>
      <c r="I217" s="733">
        <f t="shared" si="35"/>
        <v>6.7688526384901166E-4</v>
      </c>
      <c r="J217" s="734">
        <f t="shared" si="38"/>
        <v>0</v>
      </c>
      <c r="K217" s="734">
        <v>0</v>
      </c>
      <c r="L217" s="733">
        <f t="shared" si="36"/>
        <v>0</v>
      </c>
      <c r="M217" s="734">
        <f t="shared" si="37"/>
        <v>30000000</v>
      </c>
      <c r="N217" s="740">
        <f t="shared" si="39"/>
        <v>0</v>
      </c>
    </row>
    <row r="218" spans="1:14" s="721" customFormat="1">
      <c r="A218" s="714"/>
      <c r="B218" s="715" t="s">
        <v>1829</v>
      </c>
      <c r="C218" s="766" t="s">
        <v>1830</v>
      </c>
      <c r="D218" s="732">
        <v>82898329</v>
      </c>
      <c r="E218" s="733">
        <f t="shared" si="33"/>
        <v>1.9711263854423834E-3</v>
      </c>
      <c r="F218" s="734">
        <v>2457606</v>
      </c>
      <c r="G218" s="733">
        <f t="shared" si="34"/>
        <v>7.3393920599535128E-5</v>
      </c>
      <c r="H218" s="734">
        <v>2457606</v>
      </c>
      <c r="I218" s="733">
        <f t="shared" si="35"/>
        <v>5.5450576191563808E-5</v>
      </c>
      <c r="J218" s="734">
        <f t="shared" si="38"/>
        <v>0</v>
      </c>
      <c r="K218" s="734">
        <v>2457600</v>
      </c>
      <c r="L218" s="733">
        <f t="shared" si="36"/>
        <v>5.8901418976051746E-5</v>
      </c>
      <c r="M218" s="734">
        <f t="shared" si="37"/>
        <v>6</v>
      </c>
      <c r="N218" s="740">
        <f t="shared" si="39"/>
        <v>0.9999975585997104</v>
      </c>
    </row>
    <row r="219" spans="1:14" s="721" customFormat="1">
      <c r="A219" s="714"/>
      <c r="B219" s="715" t="s">
        <v>1831</v>
      </c>
      <c r="C219" s="766" t="s">
        <v>1832</v>
      </c>
      <c r="D219" s="732">
        <v>0</v>
      </c>
      <c r="E219" s="733">
        <f t="shared" si="33"/>
        <v>0</v>
      </c>
      <c r="F219" s="734">
        <v>30000000</v>
      </c>
      <c r="G219" s="733">
        <f t="shared" si="34"/>
        <v>8.9591969501460111E-4</v>
      </c>
      <c r="H219" s="734">
        <v>99999012</v>
      </c>
      <c r="I219" s="733">
        <f t="shared" si="35"/>
        <v>2.2562619207420163E-3</v>
      </c>
      <c r="J219" s="734">
        <f t="shared" si="38"/>
        <v>-69999012</v>
      </c>
      <c r="K219" s="734">
        <v>99999012</v>
      </c>
      <c r="L219" s="733">
        <f t="shared" si="36"/>
        <v>2.39668119425587E-3</v>
      </c>
      <c r="M219" s="734">
        <f t="shared" si="37"/>
        <v>0</v>
      </c>
      <c r="N219" s="740">
        <f t="shared" si="39"/>
        <v>1</v>
      </c>
    </row>
    <row r="220" spans="1:14" s="721" customFormat="1">
      <c r="A220" s="714"/>
      <c r="B220" s="715" t="s">
        <v>1833</v>
      </c>
      <c r="C220" s="766" t="s">
        <v>1834</v>
      </c>
      <c r="D220" s="732">
        <v>0</v>
      </c>
      <c r="E220" s="733">
        <f t="shared" si="33"/>
        <v>0</v>
      </c>
      <c r="F220" s="734">
        <v>30000000</v>
      </c>
      <c r="G220" s="733">
        <f t="shared" si="34"/>
        <v>8.9591969501460111E-4</v>
      </c>
      <c r="H220" s="734">
        <v>119824240</v>
      </c>
      <c r="I220" s="733">
        <f t="shared" si="35"/>
        <v>2.7035754102635767E-3</v>
      </c>
      <c r="J220" s="734">
        <f t="shared" si="38"/>
        <v>-89824240</v>
      </c>
      <c r="K220" s="734">
        <v>119824240</v>
      </c>
      <c r="L220" s="733">
        <f t="shared" si="36"/>
        <v>2.8718333999540116E-3</v>
      </c>
      <c r="M220" s="734">
        <f t="shared" si="37"/>
        <v>0</v>
      </c>
      <c r="N220" s="740">
        <f t="shared" si="39"/>
        <v>1</v>
      </c>
    </row>
    <row r="221" spans="1:14" s="721" customFormat="1">
      <c r="A221" s="714"/>
      <c r="B221" s="715" t="s">
        <v>1835</v>
      </c>
      <c r="C221" s="766" t="s">
        <v>1836</v>
      </c>
      <c r="D221" s="732">
        <v>240000000</v>
      </c>
      <c r="E221" s="733">
        <f t="shared" si="33"/>
        <v>5.7066329106123716E-3</v>
      </c>
      <c r="F221" s="734">
        <v>1197533753</v>
      </c>
      <c r="G221" s="733">
        <f t="shared" si="34"/>
        <v>3.5763135825248357E-2</v>
      </c>
      <c r="H221" s="734">
        <v>1836810545</v>
      </c>
      <c r="I221" s="733">
        <f t="shared" si="35"/>
        <v>4.1443666346432401E-2</v>
      </c>
      <c r="J221" s="734">
        <f t="shared" si="38"/>
        <v>-639276792</v>
      </c>
      <c r="K221" s="734">
        <v>1836810545</v>
      </c>
      <c r="L221" s="733">
        <f t="shared" si="36"/>
        <v>4.4022927852650939E-2</v>
      </c>
      <c r="M221" s="734">
        <f t="shared" si="37"/>
        <v>0</v>
      </c>
      <c r="N221" s="740">
        <f t="shared" si="39"/>
        <v>1</v>
      </c>
    </row>
    <row r="222" spans="1:14" s="721" customFormat="1">
      <c r="A222" s="714"/>
      <c r="B222" s="715" t="s">
        <v>1837</v>
      </c>
      <c r="C222" s="766" t="s">
        <v>1838</v>
      </c>
      <c r="D222" s="732">
        <v>0</v>
      </c>
      <c r="E222" s="733">
        <f t="shared" si="33"/>
        <v>0</v>
      </c>
      <c r="F222" s="734">
        <v>297615445</v>
      </c>
      <c r="G222" s="733">
        <f t="shared" si="34"/>
        <v>8.887984623867827E-3</v>
      </c>
      <c r="H222" s="734">
        <v>315849120</v>
      </c>
      <c r="I222" s="733">
        <f t="shared" si="35"/>
        <v>7.1264538309226055E-3</v>
      </c>
      <c r="J222" s="734">
        <f t="shared" si="38"/>
        <v>-18233675</v>
      </c>
      <c r="K222" s="734">
        <v>315849120</v>
      </c>
      <c r="L222" s="733">
        <f t="shared" si="36"/>
        <v>7.5699712525786316E-3</v>
      </c>
      <c r="M222" s="734">
        <f t="shared" si="37"/>
        <v>0</v>
      </c>
      <c r="N222" s="740">
        <f t="shared" si="39"/>
        <v>1</v>
      </c>
    </row>
    <row r="223" spans="1:14" s="721" customFormat="1">
      <c r="A223" s="714"/>
      <c r="B223" s="715" t="s">
        <v>1839</v>
      </c>
      <c r="C223" s="766" t="s">
        <v>1840</v>
      </c>
      <c r="D223" s="732">
        <v>116242734</v>
      </c>
      <c r="E223" s="733">
        <f t="shared" si="33"/>
        <v>2.7639775477664988E-3</v>
      </c>
      <c r="F223" s="734">
        <v>155194904</v>
      </c>
      <c r="G223" s="733">
        <f t="shared" si="34"/>
        <v>4.6347390353166764E-3</v>
      </c>
      <c r="H223" s="734">
        <v>138316157</v>
      </c>
      <c r="I223" s="733">
        <f t="shared" si="35"/>
        <v>3.1208056141842108E-3</v>
      </c>
      <c r="J223" s="734">
        <f t="shared" si="38"/>
        <v>16878747</v>
      </c>
      <c r="K223" s="734">
        <v>138316157</v>
      </c>
      <c r="L223" s="733">
        <f t="shared" si="36"/>
        <v>3.3150300759335742E-3</v>
      </c>
      <c r="M223" s="734">
        <f t="shared" si="37"/>
        <v>0</v>
      </c>
      <c r="N223" s="740">
        <f t="shared" si="39"/>
        <v>1</v>
      </c>
    </row>
    <row r="224" spans="1:14" s="721" customFormat="1">
      <c r="A224" s="714"/>
      <c r="B224" s="715" t="s">
        <v>1841</v>
      </c>
      <c r="C224" s="766" t="s">
        <v>1842</v>
      </c>
      <c r="D224" s="732">
        <v>0</v>
      </c>
      <c r="E224" s="733">
        <f t="shared" si="33"/>
        <v>0</v>
      </c>
      <c r="F224" s="734">
        <v>54271889</v>
      </c>
      <c r="G224" s="733">
        <f t="shared" si="34"/>
        <v>1.6207751413582095E-3</v>
      </c>
      <c r="H224" s="734">
        <v>0</v>
      </c>
      <c r="I224" s="733">
        <f t="shared" si="35"/>
        <v>0</v>
      </c>
      <c r="J224" s="734">
        <f t="shared" si="38"/>
        <v>54271889</v>
      </c>
      <c r="K224" s="734">
        <v>0</v>
      </c>
      <c r="L224" s="733">
        <f t="shared" si="36"/>
        <v>0</v>
      </c>
      <c r="M224" s="734">
        <f t="shared" si="37"/>
        <v>0</v>
      </c>
      <c r="N224" s="740" t="e">
        <f t="shared" si="39"/>
        <v>#DIV/0!</v>
      </c>
    </row>
    <row r="225" spans="1:14" s="721" customFormat="1">
      <c r="A225" s="714"/>
      <c r="B225" s="715" t="s">
        <v>1843</v>
      </c>
      <c r="C225" s="766" t="s">
        <v>1844</v>
      </c>
      <c r="D225" s="732">
        <v>250726329</v>
      </c>
      <c r="E225" s="733">
        <f t="shared" si="33"/>
        <v>5.9616796692851049E-3</v>
      </c>
      <c r="F225" s="734">
        <v>15000000</v>
      </c>
      <c r="G225" s="733">
        <f t="shared" si="34"/>
        <v>4.4795984750730056E-4</v>
      </c>
      <c r="H225" s="734">
        <v>1499952378</v>
      </c>
      <c r="I225" s="733">
        <f t="shared" si="35"/>
        <v>3.3843188704782749E-2</v>
      </c>
      <c r="J225" s="734">
        <f t="shared" si="38"/>
        <v>-1484952378</v>
      </c>
      <c r="K225" s="734">
        <v>1499952378</v>
      </c>
      <c r="L225" s="733">
        <f t="shared" si="36"/>
        <v>3.5949431746705382E-2</v>
      </c>
      <c r="M225" s="734">
        <f t="shared" si="37"/>
        <v>0</v>
      </c>
      <c r="N225" s="740">
        <f t="shared" si="39"/>
        <v>1</v>
      </c>
    </row>
    <row r="226" spans="1:14" s="721" customFormat="1">
      <c r="A226" s="714"/>
      <c r="B226" s="715" t="s">
        <v>1845</v>
      </c>
      <c r="C226" s="766" t="s">
        <v>1846</v>
      </c>
      <c r="D226" s="732">
        <v>754870316</v>
      </c>
      <c r="E226" s="733">
        <f t="shared" si="33"/>
        <v>1.794903245220817E-2</v>
      </c>
      <c r="F226" s="734">
        <v>15000000</v>
      </c>
      <c r="G226" s="733">
        <f t="shared" si="34"/>
        <v>4.4795984750730056E-4</v>
      </c>
      <c r="H226" s="734">
        <v>872481976</v>
      </c>
      <c r="I226" s="733">
        <f t="shared" si="35"/>
        <v>1.968567308427557E-2</v>
      </c>
      <c r="J226" s="734">
        <f t="shared" si="38"/>
        <v>-857481976</v>
      </c>
      <c r="K226" s="734">
        <v>872481976</v>
      </c>
      <c r="L226" s="733">
        <f t="shared" si="36"/>
        <v>2.0910818040946258E-2</v>
      </c>
      <c r="M226" s="734">
        <f t="shared" si="37"/>
        <v>0</v>
      </c>
      <c r="N226" s="740">
        <f t="shared" si="39"/>
        <v>1</v>
      </c>
    </row>
    <row r="227" spans="1:14" s="721" customFormat="1">
      <c r="A227" s="714"/>
      <c r="B227" s="715" t="s">
        <v>1847</v>
      </c>
      <c r="C227" s="766" t="s">
        <v>1848</v>
      </c>
      <c r="D227" s="732">
        <v>930833108</v>
      </c>
      <c r="E227" s="733">
        <f t="shared" si="33"/>
        <v>2.2133011868335002E-2</v>
      </c>
      <c r="F227" s="734">
        <v>15000000</v>
      </c>
      <c r="G227" s="733">
        <f t="shared" si="34"/>
        <v>4.4795984750730056E-4</v>
      </c>
      <c r="H227" s="734">
        <v>289560789</v>
      </c>
      <c r="I227" s="733">
        <f t="shared" si="35"/>
        <v>6.5333143687531002E-3</v>
      </c>
      <c r="J227" s="734">
        <f t="shared" si="38"/>
        <v>-274560789</v>
      </c>
      <c r="K227" s="734">
        <v>289560788</v>
      </c>
      <c r="L227" s="733">
        <f t="shared" si="36"/>
        <v>6.9399175183201892E-3</v>
      </c>
      <c r="M227" s="734">
        <f t="shared" si="37"/>
        <v>1</v>
      </c>
      <c r="N227" s="740">
        <f t="shared" si="39"/>
        <v>0.99999999654649374</v>
      </c>
    </row>
    <row r="228" spans="1:14" s="721" customFormat="1">
      <c r="A228" s="714"/>
      <c r="B228" s="715" t="s">
        <v>1849</v>
      </c>
      <c r="C228" s="766" t="s">
        <v>1850</v>
      </c>
      <c r="D228" s="732">
        <v>200000</v>
      </c>
      <c r="E228" s="733">
        <f t="shared" si="33"/>
        <v>4.7555274255103097E-6</v>
      </c>
      <c r="F228" s="734">
        <v>700000</v>
      </c>
      <c r="G228" s="733">
        <f t="shared" si="34"/>
        <v>2.0904792883674025E-5</v>
      </c>
      <c r="H228" s="734">
        <v>14155065</v>
      </c>
      <c r="I228" s="733">
        <f t="shared" si="35"/>
        <v>3.1937849691083034E-4</v>
      </c>
      <c r="J228" s="734">
        <f t="shared" si="38"/>
        <v>-13455065</v>
      </c>
      <c r="K228" s="734">
        <v>14155064</v>
      </c>
      <c r="L228" s="733">
        <f t="shared" si="36"/>
        <v>3.3925510876335732E-4</v>
      </c>
      <c r="M228" s="734">
        <f t="shared" si="37"/>
        <v>1</v>
      </c>
      <c r="N228" s="740">
        <f t="shared" si="39"/>
        <v>0.99999992935390969</v>
      </c>
    </row>
    <row r="229" spans="1:14" s="721" customFormat="1">
      <c r="A229" s="714"/>
      <c r="B229" s="715" t="s">
        <v>1851</v>
      </c>
      <c r="C229" s="766" t="s">
        <v>1852</v>
      </c>
      <c r="D229" s="732">
        <v>1116910</v>
      </c>
      <c r="E229" s="733">
        <f t="shared" si="33"/>
        <v>2.65574806841336E-5</v>
      </c>
      <c r="F229" s="734">
        <v>700000</v>
      </c>
      <c r="G229" s="733">
        <f t="shared" si="34"/>
        <v>2.0904792883674025E-5</v>
      </c>
      <c r="H229" s="734">
        <v>16603299</v>
      </c>
      <c r="I229" s="733">
        <f t="shared" si="35"/>
        <v>3.7461761414596775E-4</v>
      </c>
      <c r="J229" s="734">
        <f t="shared" si="38"/>
        <v>-15903299</v>
      </c>
      <c r="K229" s="734">
        <v>16603298</v>
      </c>
      <c r="L229" s="733">
        <f t="shared" si="36"/>
        <v>3.9793205236093832E-4</v>
      </c>
      <c r="M229" s="734">
        <f t="shared" si="37"/>
        <v>1</v>
      </c>
      <c r="N229" s="740">
        <f t="shared" si="39"/>
        <v>0.99999993977100576</v>
      </c>
    </row>
    <row r="230" spans="1:14" s="721" customFormat="1">
      <c r="A230" s="714"/>
      <c r="B230" s="715" t="s">
        <v>1853</v>
      </c>
      <c r="C230" s="766" t="s">
        <v>1854</v>
      </c>
      <c r="D230" s="732">
        <v>6291691</v>
      </c>
      <c r="E230" s="733">
        <f t="shared" si="33"/>
        <v>1.4960154551668192E-4</v>
      </c>
      <c r="F230" s="734">
        <v>700000</v>
      </c>
      <c r="G230" s="733">
        <f t="shared" si="34"/>
        <v>2.0904792883674025E-5</v>
      </c>
      <c r="H230" s="734">
        <v>10216529</v>
      </c>
      <c r="I230" s="733">
        <f t="shared" si="35"/>
        <v>2.3051393092620264E-4</v>
      </c>
      <c r="J230" s="734">
        <f t="shared" si="38"/>
        <v>-9516529</v>
      </c>
      <c r="K230" s="734">
        <v>10216529</v>
      </c>
      <c r="L230" s="733">
        <f t="shared" si="36"/>
        <v>2.4486004846597614E-4</v>
      </c>
      <c r="M230" s="734">
        <f t="shared" si="37"/>
        <v>0</v>
      </c>
      <c r="N230" s="740">
        <f t="shared" si="39"/>
        <v>1</v>
      </c>
    </row>
    <row r="231" spans="1:14" s="721" customFormat="1">
      <c r="A231" s="714"/>
      <c r="B231" s="715" t="s">
        <v>1855</v>
      </c>
      <c r="C231" s="766" t="s">
        <v>1856</v>
      </c>
      <c r="D231" s="732">
        <v>363729998</v>
      </c>
      <c r="E231" s="733">
        <f t="shared" ref="E231:E294" si="40">D231/$D$358</f>
        <v>8.6486399048490512E-3</v>
      </c>
      <c r="F231" s="734">
        <v>888466116</v>
      </c>
      <c r="G231" s="733">
        <f t="shared" ref="G231:G294" si="41">F231/$F$358</f>
        <v>2.6533143055917575E-2</v>
      </c>
      <c r="H231" s="734">
        <v>1836283594</v>
      </c>
      <c r="I231" s="733">
        <f t="shared" ref="I231:I294" si="42">H231/$H$358</f>
        <v>4.1431776834210052E-2</v>
      </c>
      <c r="J231" s="734">
        <f t="shared" si="38"/>
        <v>-947817478</v>
      </c>
      <c r="K231" s="734">
        <v>1836283587</v>
      </c>
      <c r="L231" s="733">
        <f t="shared" ref="L231:L294" si="43">K231/$K$358</f>
        <v>4.4010298224582585E-2</v>
      </c>
      <c r="M231" s="734">
        <f t="shared" si="37"/>
        <v>7</v>
      </c>
      <c r="N231" s="740">
        <f t="shared" si="39"/>
        <v>0.99999999618795266</v>
      </c>
    </row>
    <row r="232" spans="1:14" s="721" customFormat="1">
      <c r="A232" s="714"/>
      <c r="B232" s="715" t="s">
        <v>1857</v>
      </c>
      <c r="C232" s="766" t="s">
        <v>1858</v>
      </c>
      <c r="D232" s="732">
        <v>100000000</v>
      </c>
      <c r="E232" s="733">
        <f t="shared" si="40"/>
        <v>2.377763712755155E-3</v>
      </c>
      <c r="F232" s="734">
        <v>845175394</v>
      </c>
      <c r="G232" s="733">
        <f t="shared" si="41"/>
        <v>2.5240309374210845E-2</v>
      </c>
      <c r="H232" s="734">
        <v>445175394</v>
      </c>
      <c r="I232" s="733">
        <f t="shared" si="42"/>
        <v>1.0044422134225925E-2</v>
      </c>
      <c r="J232" s="734">
        <f t="shared" si="38"/>
        <v>400000000</v>
      </c>
      <c r="K232" s="734">
        <v>445175394</v>
      </c>
      <c r="L232" s="733">
        <f t="shared" si="43"/>
        <v>1.0669540364511275E-2</v>
      </c>
      <c r="M232" s="734">
        <f t="shared" si="37"/>
        <v>0</v>
      </c>
      <c r="N232" s="740">
        <f t="shared" si="39"/>
        <v>1</v>
      </c>
    </row>
    <row r="233" spans="1:14" s="721" customFormat="1">
      <c r="A233" s="714"/>
      <c r="B233" s="715" t="s">
        <v>1859</v>
      </c>
      <c r="C233" s="766" t="s">
        <v>1860</v>
      </c>
      <c r="D233" s="732">
        <v>425843822</v>
      </c>
      <c r="E233" s="733">
        <f t="shared" si="40"/>
        <v>1.0125559872525653E-2</v>
      </c>
      <c r="F233" s="734">
        <v>827531467</v>
      </c>
      <c r="G233" s="733">
        <f t="shared" si="41"/>
        <v>2.4713391317654182E-2</v>
      </c>
      <c r="H233" s="734">
        <v>827531467</v>
      </c>
      <c r="I233" s="733">
        <f t="shared" si="42"/>
        <v>1.8671461846121822E-2</v>
      </c>
      <c r="J233" s="734">
        <f t="shared" si="38"/>
        <v>0</v>
      </c>
      <c r="K233" s="734">
        <v>827531467</v>
      </c>
      <c r="L233" s="733">
        <f t="shared" si="43"/>
        <v>1.9833487000990292E-2</v>
      </c>
      <c r="M233" s="734">
        <f t="shared" si="37"/>
        <v>0</v>
      </c>
      <c r="N233" s="740">
        <f t="shared" si="39"/>
        <v>1</v>
      </c>
    </row>
    <row r="234" spans="1:14" s="721" customFormat="1">
      <c r="A234" s="714"/>
      <c r="B234" s="715" t="s">
        <v>1861</v>
      </c>
      <c r="C234" s="766" t="s">
        <v>1862</v>
      </c>
      <c r="D234" s="732">
        <v>166882560</v>
      </c>
      <c r="E234" s="733">
        <f t="shared" si="40"/>
        <v>3.9680729545968491E-3</v>
      </c>
      <c r="F234" s="734">
        <v>800666598</v>
      </c>
      <c r="G234" s="733">
        <f t="shared" si="41"/>
        <v>2.3911099142951274E-2</v>
      </c>
      <c r="H234" s="734">
        <v>600239661</v>
      </c>
      <c r="I234" s="733">
        <f t="shared" si="42"/>
        <v>1.3543112710287544E-2</v>
      </c>
      <c r="J234" s="734">
        <f t="shared" si="38"/>
        <v>200426937</v>
      </c>
      <c r="K234" s="734">
        <v>600239652</v>
      </c>
      <c r="L234" s="733">
        <f t="shared" si="43"/>
        <v>1.4385972993364053E-2</v>
      </c>
      <c r="M234" s="734">
        <f t="shared" si="37"/>
        <v>9</v>
      </c>
      <c r="N234" s="740">
        <f t="shared" si="39"/>
        <v>0.99999998500598908</v>
      </c>
    </row>
    <row r="235" spans="1:14" s="721" customFormat="1">
      <c r="A235" s="714"/>
      <c r="B235" s="715" t="s">
        <v>1863</v>
      </c>
      <c r="C235" s="766" t="s">
        <v>1864</v>
      </c>
      <c r="D235" s="732">
        <v>1000000</v>
      </c>
      <c r="E235" s="733">
        <f t="shared" si="40"/>
        <v>2.3777637127551549E-5</v>
      </c>
      <c r="F235" s="734">
        <v>8313108</v>
      </c>
      <c r="G235" s="733">
        <f t="shared" si="41"/>
        <v>2.4826257279944803E-4</v>
      </c>
      <c r="H235" s="734">
        <v>18336976</v>
      </c>
      <c r="I235" s="733">
        <f t="shared" si="42"/>
        <v>4.1373429459843318E-4</v>
      </c>
      <c r="J235" s="734">
        <f t="shared" si="38"/>
        <v>-10023868</v>
      </c>
      <c r="K235" s="734">
        <v>18336976</v>
      </c>
      <c r="L235" s="733">
        <f t="shared" si="43"/>
        <v>4.3948319748120338E-4</v>
      </c>
      <c r="M235" s="734">
        <f t="shared" si="37"/>
        <v>0</v>
      </c>
      <c r="N235" s="740">
        <f t="shared" si="39"/>
        <v>1</v>
      </c>
    </row>
    <row r="236" spans="1:14" s="721" customFormat="1">
      <c r="A236" s="714"/>
      <c r="B236" s="715" t="s">
        <v>1865</v>
      </c>
      <c r="C236" s="766" t="s">
        <v>1866</v>
      </c>
      <c r="D236" s="732">
        <v>500000</v>
      </c>
      <c r="E236" s="733">
        <f t="shared" si="40"/>
        <v>1.1888818563775775E-5</v>
      </c>
      <c r="F236" s="734">
        <v>8409960</v>
      </c>
      <c r="G236" s="733">
        <f t="shared" si="41"/>
        <v>2.5115495994283314E-4</v>
      </c>
      <c r="H236" s="734">
        <v>4878786</v>
      </c>
      <c r="I236" s="733">
        <f t="shared" si="42"/>
        <v>1.1007927829576214E-4</v>
      </c>
      <c r="J236" s="734">
        <f t="shared" si="38"/>
        <v>3531174</v>
      </c>
      <c r="K236" s="734">
        <v>4878786</v>
      </c>
      <c r="L236" s="733">
        <f t="shared" si="43"/>
        <v>1.1693010183939436E-4</v>
      </c>
      <c r="M236" s="734">
        <f t="shared" si="37"/>
        <v>0</v>
      </c>
      <c r="N236" s="740">
        <f t="shared" si="39"/>
        <v>1</v>
      </c>
    </row>
    <row r="237" spans="1:14" s="721" customFormat="1">
      <c r="A237" s="714"/>
      <c r="B237" s="715" t="s">
        <v>1867</v>
      </c>
      <c r="C237" s="766" t="s">
        <v>1868</v>
      </c>
      <c r="D237" s="732">
        <v>2346983</v>
      </c>
      <c r="E237" s="733">
        <f t="shared" si="40"/>
        <v>5.5805710118532321E-5</v>
      </c>
      <c r="F237" s="734">
        <v>6978148</v>
      </c>
      <c r="G237" s="733">
        <f t="shared" si="41"/>
        <v>2.0839534093089162E-4</v>
      </c>
      <c r="H237" s="734">
        <v>8222583</v>
      </c>
      <c r="I237" s="733">
        <f t="shared" si="42"/>
        <v>1.855248421158466E-4</v>
      </c>
      <c r="J237" s="734">
        <f t="shared" si="38"/>
        <v>-1244435</v>
      </c>
      <c r="K237" s="734">
        <v>8222583</v>
      </c>
      <c r="L237" s="733">
        <f t="shared" si="43"/>
        <v>1.970710475050295E-4</v>
      </c>
      <c r="M237" s="734">
        <f t="shared" ref="M237:M300" si="44">H237-K237</f>
        <v>0</v>
      </c>
      <c r="N237" s="740">
        <f t="shared" si="39"/>
        <v>1</v>
      </c>
    </row>
    <row r="238" spans="1:14" s="721" customFormat="1">
      <c r="A238" s="714"/>
      <c r="B238" s="715" t="s">
        <v>1869</v>
      </c>
      <c r="C238" s="766" t="s">
        <v>1870</v>
      </c>
      <c r="D238" s="732">
        <v>1494690</v>
      </c>
      <c r="E238" s="733">
        <f t="shared" si="40"/>
        <v>3.5540196438180028E-5</v>
      </c>
      <c r="F238" s="734">
        <v>7171200</v>
      </c>
      <c r="G238" s="733">
        <f t="shared" si="41"/>
        <v>2.1416064389629026E-4</v>
      </c>
      <c r="H238" s="734">
        <v>5376068</v>
      </c>
      <c r="I238" s="733">
        <f t="shared" si="42"/>
        <v>1.2129937355500762E-4</v>
      </c>
      <c r="J238" s="734">
        <f t="shared" si="38"/>
        <v>1795132</v>
      </c>
      <c r="K238" s="734">
        <v>5376068</v>
      </c>
      <c r="L238" s="733">
        <f t="shared" si="43"/>
        <v>1.2884848376942731E-4</v>
      </c>
      <c r="M238" s="734">
        <f t="shared" si="44"/>
        <v>0</v>
      </c>
      <c r="N238" s="740">
        <f t="shared" si="39"/>
        <v>1</v>
      </c>
    </row>
    <row r="239" spans="1:14" s="721" customFormat="1">
      <c r="A239" s="714"/>
      <c r="B239" s="715" t="s">
        <v>1871</v>
      </c>
      <c r="C239" s="766" t="s">
        <v>1872</v>
      </c>
      <c r="D239" s="732">
        <v>0</v>
      </c>
      <c r="E239" s="733">
        <f t="shared" si="40"/>
        <v>0</v>
      </c>
      <c r="F239" s="734">
        <v>0</v>
      </c>
      <c r="G239" s="733">
        <f t="shared" si="41"/>
        <v>0</v>
      </c>
      <c r="H239" s="734">
        <v>116300090</v>
      </c>
      <c r="I239" s="733">
        <f t="shared" si="42"/>
        <v>2.624060570177127E-3</v>
      </c>
      <c r="J239" s="734">
        <f t="shared" si="38"/>
        <v>-116300090</v>
      </c>
      <c r="K239" s="734">
        <v>116300090</v>
      </c>
      <c r="L239" s="733">
        <f t="shared" si="43"/>
        <v>2.787369925147512E-3</v>
      </c>
      <c r="M239" s="734">
        <f t="shared" si="44"/>
        <v>0</v>
      </c>
      <c r="N239" s="740">
        <f t="shared" si="39"/>
        <v>1</v>
      </c>
    </row>
    <row r="240" spans="1:14" s="721" customFormat="1">
      <c r="A240" s="714"/>
      <c r="B240" s="715" t="s">
        <v>1873</v>
      </c>
      <c r="C240" s="766" t="s">
        <v>1874</v>
      </c>
      <c r="D240" s="732">
        <v>238499040</v>
      </c>
      <c r="E240" s="733">
        <f t="shared" si="40"/>
        <v>5.6709436283894025E-3</v>
      </c>
      <c r="F240" s="734">
        <v>609484194</v>
      </c>
      <c r="G240" s="733">
        <f t="shared" si="41"/>
        <v>1.8201629773489998E-2</v>
      </c>
      <c r="H240" s="734">
        <v>1125474414</v>
      </c>
      <c r="I240" s="733">
        <f t="shared" si="42"/>
        <v>2.5393901522523393E-2</v>
      </c>
      <c r="J240" s="734">
        <f t="shared" si="38"/>
        <v>-515990220</v>
      </c>
      <c r="K240" s="734">
        <v>1125207980</v>
      </c>
      <c r="L240" s="733">
        <f t="shared" si="43"/>
        <v>2.696791449592157E-2</v>
      </c>
      <c r="M240" s="734">
        <f t="shared" si="44"/>
        <v>266434</v>
      </c>
      <c r="N240" s="740">
        <f t="shared" si="39"/>
        <v>0.9997632696073</v>
      </c>
    </row>
    <row r="241" spans="1:14" s="721" customFormat="1">
      <c r="A241" s="714"/>
      <c r="B241" s="715" t="s">
        <v>1875</v>
      </c>
      <c r="C241" s="766" t="s">
        <v>1876</v>
      </c>
      <c r="D241" s="732">
        <v>465766962</v>
      </c>
      <c r="E241" s="733">
        <f t="shared" si="40"/>
        <v>1.1074837808438091E-2</v>
      </c>
      <c r="F241" s="734">
        <v>712394414</v>
      </c>
      <c r="G241" s="733">
        <f t="shared" si="41"/>
        <v>2.1274939537366182E-2</v>
      </c>
      <c r="H241" s="734">
        <v>912207701</v>
      </c>
      <c r="I241" s="733">
        <f t="shared" si="42"/>
        <v>2.0581998345882844E-2</v>
      </c>
      <c r="J241" s="734">
        <f t="shared" si="38"/>
        <v>-199813287</v>
      </c>
      <c r="K241" s="734">
        <v>912207700</v>
      </c>
      <c r="L241" s="733">
        <f t="shared" si="43"/>
        <v>2.1862926404166878E-2</v>
      </c>
      <c r="M241" s="734">
        <f t="shared" si="44"/>
        <v>1</v>
      </c>
      <c r="N241" s="740">
        <f t="shared" si="39"/>
        <v>0.99999999890375846</v>
      </c>
    </row>
    <row r="242" spans="1:14" s="721" customFormat="1">
      <c r="A242" s="714"/>
      <c r="B242" s="715" t="s">
        <v>1877</v>
      </c>
      <c r="C242" s="766" t="s">
        <v>1878</v>
      </c>
      <c r="D242" s="732">
        <v>481087375</v>
      </c>
      <c r="E242" s="733">
        <f t="shared" si="40"/>
        <v>1.1439121029396315E-2</v>
      </c>
      <c r="F242" s="734">
        <v>15000000</v>
      </c>
      <c r="G242" s="733">
        <f t="shared" si="41"/>
        <v>4.4795984750730056E-4</v>
      </c>
      <c r="H242" s="734">
        <v>576631820</v>
      </c>
      <c r="I242" s="733">
        <f t="shared" si="42"/>
        <v>1.3010452720814527E-2</v>
      </c>
      <c r="J242" s="734">
        <f t="shared" si="38"/>
        <v>-561631820</v>
      </c>
      <c r="K242" s="734">
        <v>576631820</v>
      </c>
      <c r="L242" s="733">
        <f t="shared" si="43"/>
        <v>1.382016293324514E-2</v>
      </c>
      <c r="M242" s="734">
        <f t="shared" si="44"/>
        <v>0</v>
      </c>
      <c r="N242" s="740">
        <f t="shared" si="39"/>
        <v>1</v>
      </c>
    </row>
    <row r="243" spans="1:14" s="721" customFormat="1">
      <c r="A243" s="714"/>
      <c r="B243" s="715" t="s">
        <v>1879</v>
      </c>
      <c r="C243" s="766" t="s">
        <v>1880</v>
      </c>
      <c r="D243" s="732">
        <v>675709</v>
      </c>
      <c r="E243" s="733">
        <f t="shared" si="40"/>
        <v>1.6066763405820731E-5</v>
      </c>
      <c r="F243" s="734">
        <v>5027127</v>
      </c>
      <c r="G243" s="733">
        <f t="shared" si="41"/>
        <v>1.5013006962132222E-4</v>
      </c>
      <c r="H243" s="734">
        <v>10518029</v>
      </c>
      <c r="I243" s="733">
        <f t="shared" si="42"/>
        <v>2.3731662782788522E-4</v>
      </c>
      <c r="J243" s="734">
        <f t="shared" si="38"/>
        <v>-5490902</v>
      </c>
      <c r="K243" s="734">
        <v>10518027</v>
      </c>
      <c r="L243" s="733">
        <f t="shared" si="43"/>
        <v>2.5208606572608424E-4</v>
      </c>
      <c r="M243" s="734">
        <f t="shared" si="44"/>
        <v>2</v>
      </c>
      <c r="N243" s="740">
        <f t="shared" si="39"/>
        <v>0.99999980985030557</v>
      </c>
    </row>
    <row r="244" spans="1:14" s="721" customFormat="1">
      <c r="A244" s="714"/>
      <c r="B244" s="715" t="s">
        <v>1881</v>
      </c>
      <c r="C244" s="766" t="s">
        <v>1882</v>
      </c>
      <c r="D244" s="732">
        <v>1835866</v>
      </c>
      <c r="E244" s="733">
        <f t="shared" si="40"/>
        <v>4.3652555562809551E-5</v>
      </c>
      <c r="F244" s="734">
        <v>5507600</v>
      </c>
      <c r="G244" s="733">
        <f t="shared" si="41"/>
        <v>1.6447891040874724E-4</v>
      </c>
      <c r="H244" s="734">
        <v>10280852</v>
      </c>
      <c r="I244" s="733">
        <f t="shared" si="42"/>
        <v>2.3196524062042131E-4</v>
      </c>
      <c r="J244" s="734">
        <f t="shared" si="38"/>
        <v>-4773252</v>
      </c>
      <c r="K244" s="734">
        <v>8755338</v>
      </c>
      <c r="L244" s="733">
        <f t="shared" si="43"/>
        <v>2.0983961255491006E-4</v>
      </c>
      <c r="M244" s="734">
        <f t="shared" si="44"/>
        <v>1525514</v>
      </c>
      <c r="N244" s="740">
        <f t="shared" si="39"/>
        <v>0.85161599447205349</v>
      </c>
    </row>
    <row r="245" spans="1:14" s="721" customFormat="1">
      <c r="A245" s="714"/>
      <c r="B245" s="715" t="s">
        <v>1883</v>
      </c>
      <c r="C245" s="766" t="s">
        <v>1884</v>
      </c>
      <c r="D245" s="732">
        <v>3354933</v>
      </c>
      <c r="E245" s="733">
        <f t="shared" si="40"/>
        <v>7.97723794612479E-5</v>
      </c>
      <c r="F245" s="734">
        <v>700000</v>
      </c>
      <c r="G245" s="733">
        <f t="shared" si="41"/>
        <v>2.0904792883674025E-5</v>
      </c>
      <c r="H245" s="734">
        <v>5000</v>
      </c>
      <c r="I245" s="733">
        <f t="shared" si="42"/>
        <v>1.1281421064150195E-7</v>
      </c>
      <c r="J245" s="734">
        <f t="shared" si="38"/>
        <v>695000</v>
      </c>
      <c r="K245" s="734">
        <v>5000</v>
      </c>
      <c r="L245" s="733">
        <f t="shared" si="43"/>
        <v>1.198352436850011E-7</v>
      </c>
      <c r="M245" s="734">
        <f t="shared" si="44"/>
        <v>0</v>
      </c>
      <c r="N245" s="740">
        <f t="shared" si="39"/>
        <v>1</v>
      </c>
    </row>
    <row r="246" spans="1:14" s="721" customFormat="1">
      <c r="A246" s="714"/>
      <c r="B246" s="715" t="s">
        <v>1885</v>
      </c>
      <c r="C246" s="766" t="s">
        <v>1886</v>
      </c>
      <c r="D246" s="732">
        <v>100000000</v>
      </c>
      <c r="E246" s="733">
        <f t="shared" si="40"/>
        <v>2.377763712755155E-3</v>
      </c>
      <c r="F246" s="734">
        <v>720000000</v>
      </c>
      <c r="G246" s="733">
        <f t="shared" si="41"/>
        <v>2.1502072680350426E-2</v>
      </c>
      <c r="H246" s="734">
        <v>1903466641</v>
      </c>
      <c r="I246" s="733">
        <f t="shared" si="42"/>
        <v>4.2947617317369235E-2</v>
      </c>
      <c r="J246" s="734">
        <f t="shared" si="38"/>
        <v>-1183466641</v>
      </c>
      <c r="K246" s="734">
        <v>1903466641</v>
      </c>
      <c r="L246" s="733">
        <f t="shared" si="43"/>
        <v>4.5620477754101108E-2</v>
      </c>
      <c r="M246" s="734">
        <f t="shared" si="44"/>
        <v>0</v>
      </c>
      <c r="N246" s="740">
        <f t="shared" si="39"/>
        <v>1</v>
      </c>
    </row>
    <row r="247" spans="1:14" s="721" customFormat="1">
      <c r="A247" s="714"/>
      <c r="B247" s="715" t="s">
        <v>1887</v>
      </c>
      <c r="C247" s="766" t="s">
        <v>1888</v>
      </c>
      <c r="D247" s="732">
        <v>0</v>
      </c>
      <c r="E247" s="733">
        <f t="shared" si="40"/>
        <v>0</v>
      </c>
      <c r="F247" s="734">
        <v>6228000</v>
      </c>
      <c r="G247" s="733">
        <f t="shared" si="41"/>
        <v>1.859929286850312E-4</v>
      </c>
      <c r="H247" s="734">
        <v>8012460</v>
      </c>
      <c r="I247" s="733">
        <f t="shared" si="42"/>
        <v>1.8078387003932174E-4</v>
      </c>
      <c r="J247" s="734">
        <f t="shared" ref="J247:J307" si="45">F247-H247</f>
        <v>-1784460</v>
      </c>
      <c r="K247" s="734">
        <v>8012459</v>
      </c>
      <c r="L247" s="733">
        <f t="shared" si="43"/>
        <v>1.9203499535621607E-4</v>
      </c>
      <c r="M247" s="734">
        <f t="shared" si="44"/>
        <v>1</v>
      </c>
      <c r="N247" s="740">
        <f t="shared" ref="N247:N307" si="46">K247/H247</f>
        <v>0.99999987519438471</v>
      </c>
    </row>
    <row r="248" spans="1:14" s="721" customFormat="1">
      <c r="A248" s="714"/>
      <c r="B248" s="715" t="s">
        <v>1889</v>
      </c>
      <c r="C248" s="766" t="s">
        <v>1890</v>
      </c>
      <c r="D248" s="732">
        <v>0</v>
      </c>
      <c r="E248" s="733">
        <f t="shared" si="40"/>
        <v>0</v>
      </c>
      <c r="F248" s="734">
        <v>7234200</v>
      </c>
      <c r="G248" s="733">
        <f t="shared" si="41"/>
        <v>2.1604207525582092E-4</v>
      </c>
      <c r="H248" s="734">
        <v>10513246</v>
      </c>
      <c r="I248" s="733">
        <f t="shared" si="42"/>
        <v>2.3720870975398555E-4</v>
      </c>
      <c r="J248" s="734">
        <f t="shared" si="45"/>
        <v>-3279046</v>
      </c>
      <c r="K248" s="734">
        <v>10513246</v>
      </c>
      <c r="L248" s="733">
        <f t="shared" si="43"/>
        <v>2.5197147926607261E-4</v>
      </c>
      <c r="M248" s="734">
        <f t="shared" si="44"/>
        <v>0</v>
      </c>
      <c r="N248" s="740">
        <f t="shared" si="46"/>
        <v>1</v>
      </c>
    </row>
    <row r="249" spans="1:14" s="721" customFormat="1">
      <c r="A249" s="714"/>
      <c r="B249" s="715" t="s">
        <v>1891</v>
      </c>
      <c r="C249" s="766" t="s">
        <v>1892</v>
      </c>
      <c r="D249" s="732">
        <v>0</v>
      </c>
      <c r="E249" s="733">
        <f t="shared" si="40"/>
        <v>0</v>
      </c>
      <c r="F249" s="734">
        <v>6804000</v>
      </c>
      <c r="G249" s="733">
        <f t="shared" si="41"/>
        <v>2.0319458682931154E-4</v>
      </c>
      <c r="H249" s="734">
        <v>9072000</v>
      </c>
      <c r="I249" s="733">
        <f t="shared" si="42"/>
        <v>2.0469010378794113E-4</v>
      </c>
      <c r="J249" s="734">
        <f t="shared" si="45"/>
        <v>-2268000</v>
      </c>
      <c r="K249" s="734">
        <v>9072000</v>
      </c>
      <c r="L249" s="733">
        <f t="shared" si="43"/>
        <v>2.1742906614206602E-4</v>
      </c>
      <c r="M249" s="734">
        <f t="shared" si="44"/>
        <v>0</v>
      </c>
      <c r="N249" s="740">
        <f t="shared" si="46"/>
        <v>1</v>
      </c>
    </row>
    <row r="250" spans="1:14" s="721" customFormat="1">
      <c r="A250" s="714"/>
      <c r="B250" s="715" t="s">
        <v>1893</v>
      </c>
      <c r="C250" s="766" t="s">
        <v>1894</v>
      </c>
      <c r="D250" s="732">
        <v>0</v>
      </c>
      <c r="E250" s="733">
        <f t="shared" si="40"/>
        <v>0</v>
      </c>
      <c r="F250" s="734">
        <v>651485204</v>
      </c>
      <c r="G250" s="733">
        <f t="shared" si="41"/>
        <v>1.9455947509140172E-2</v>
      </c>
      <c r="H250" s="734">
        <v>949563014</v>
      </c>
      <c r="I250" s="733">
        <f t="shared" si="42"/>
        <v>2.1424840375755094E-2</v>
      </c>
      <c r="J250" s="734">
        <f t="shared" si="45"/>
        <v>-298077810</v>
      </c>
      <c r="K250" s="734">
        <v>949563014</v>
      </c>
      <c r="L250" s="733">
        <f t="shared" si="43"/>
        <v>2.2758223035390823E-2</v>
      </c>
      <c r="M250" s="734">
        <f t="shared" si="44"/>
        <v>0</v>
      </c>
      <c r="N250" s="740">
        <f t="shared" si="46"/>
        <v>1</v>
      </c>
    </row>
    <row r="251" spans="1:14" s="721" customFormat="1">
      <c r="A251" s="714"/>
      <c r="B251" s="715" t="s">
        <v>1895</v>
      </c>
      <c r="C251" s="766" t="s">
        <v>1896</v>
      </c>
      <c r="D251" s="732">
        <v>100000000</v>
      </c>
      <c r="E251" s="733">
        <f t="shared" si="40"/>
        <v>2.377763712755155E-3</v>
      </c>
      <c r="F251" s="734">
        <v>799027601</v>
      </c>
      <c r="G251" s="733">
        <f t="shared" si="41"/>
        <v>2.3862152153205612E-2</v>
      </c>
      <c r="H251" s="734">
        <v>823977981</v>
      </c>
      <c r="I251" s="733">
        <f t="shared" si="42"/>
        <v>1.85912851024987E-2</v>
      </c>
      <c r="J251" s="734">
        <f t="shared" si="45"/>
        <v>-24950380</v>
      </c>
      <c r="K251" s="734">
        <v>823977981</v>
      </c>
      <c r="L251" s="733">
        <f t="shared" si="43"/>
        <v>1.9748320428842042E-2</v>
      </c>
      <c r="M251" s="734">
        <f t="shared" si="44"/>
        <v>0</v>
      </c>
      <c r="N251" s="740">
        <f t="shared" si="46"/>
        <v>1</v>
      </c>
    </row>
    <row r="252" spans="1:14" s="721" customFormat="1">
      <c r="A252" s="714"/>
      <c r="B252" s="715" t="s">
        <v>1897</v>
      </c>
      <c r="C252" s="766" t="s">
        <v>1898</v>
      </c>
      <c r="D252" s="732">
        <v>0</v>
      </c>
      <c r="E252" s="733">
        <f t="shared" si="40"/>
        <v>0</v>
      </c>
      <c r="F252" s="734">
        <v>746825028</v>
      </c>
      <c r="G252" s="733">
        <f t="shared" si="41"/>
        <v>2.2303175043834365E-2</v>
      </c>
      <c r="H252" s="734">
        <v>829250883</v>
      </c>
      <c r="I252" s="733">
        <f t="shared" si="42"/>
        <v>1.8710256757882699E-2</v>
      </c>
      <c r="J252" s="734">
        <f t="shared" si="45"/>
        <v>-82425855</v>
      </c>
      <c r="K252" s="734">
        <v>829250883</v>
      </c>
      <c r="L252" s="733">
        <f t="shared" si="43"/>
        <v>1.9874696328061468E-2</v>
      </c>
      <c r="M252" s="734">
        <f t="shared" si="44"/>
        <v>0</v>
      </c>
      <c r="N252" s="740">
        <f t="shared" si="46"/>
        <v>1</v>
      </c>
    </row>
    <row r="253" spans="1:14" s="721" customFormat="1">
      <c r="A253" s="714"/>
      <c r="B253" s="715" t="s">
        <v>1899</v>
      </c>
      <c r="C253" s="766" t="s">
        <v>1900</v>
      </c>
      <c r="D253" s="732">
        <v>0</v>
      </c>
      <c r="E253" s="733">
        <f t="shared" si="40"/>
        <v>0</v>
      </c>
      <c r="F253" s="734">
        <v>766949983</v>
      </c>
      <c r="G253" s="733">
        <f t="shared" si="41"/>
        <v>2.2904186495360451E-2</v>
      </c>
      <c r="H253" s="734">
        <v>1114307348</v>
      </c>
      <c r="I253" s="733">
        <f t="shared" si="42"/>
        <v>2.5141940775329084E-2</v>
      </c>
      <c r="J253" s="734">
        <f t="shared" si="45"/>
        <v>-347357365</v>
      </c>
      <c r="K253" s="734">
        <v>1114307346</v>
      </c>
      <c r="L253" s="733">
        <f t="shared" si="43"/>
        <v>2.670665846957937E-2</v>
      </c>
      <c r="M253" s="734">
        <f t="shared" si="44"/>
        <v>2</v>
      </c>
      <c r="N253" s="740">
        <f t="shared" si="46"/>
        <v>0.99999999820516305</v>
      </c>
    </row>
    <row r="254" spans="1:14" s="721" customFormat="1">
      <c r="A254" s="714"/>
      <c r="B254" s="715" t="s">
        <v>1901</v>
      </c>
      <c r="C254" s="766" t="s">
        <v>1902</v>
      </c>
      <c r="D254" s="732">
        <v>0</v>
      </c>
      <c r="E254" s="733">
        <f t="shared" si="40"/>
        <v>0</v>
      </c>
      <c r="F254" s="734">
        <v>759326147</v>
      </c>
      <c r="G254" s="733">
        <f t="shared" si="41"/>
        <v>2.2676508334561737E-2</v>
      </c>
      <c r="H254" s="734">
        <v>959326147</v>
      </c>
      <c r="I254" s="733">
        <f t="shared" si="42"/>
        <v>2.1645124404311693E-2</v>
      </c>
      <c r="J254" s="734">
        <f t="shared" si="45"/>
        <v>-200000000</v>
      </c>
      <c r="K254" s="734">
        <v>959326147</v>
      </c>
      <c r="L254" s="733">
        <f t="shared" si="43"/>
        <v>2.2992216519827639E-2</v>
      </c>
      <c r="M254" s="734">
        <f t="shared" si="44"/>
        <v>0</v>
      </c>
      <c r="N254" s="740">
        <f t="shared" si="46"/>
        <v>1</v>
      </c>
    </row>
    <row r="255" spans="1:14" s="721" customFormat="1">
      <c r="A255" s="714"/>
      <c r="B255" s="715" t="s">
        <v>1903</v>
      </c>
      <c r="C255" s="766" t="s">
        <v>1904</v>
      </c>
      <c r="D255" s="732">
        <v>0</v>
      </c>
      <c r="E255" s="733">
        <f t="shared" si="40"/>
        <v>0</v>
      </c>
      <c r="F255" s="734">
        <v>18000000</v>
      </c>
      <c r="G255" s="733">
        <f t="shared" si="41"/>
        <v>5.3755181700876071E-4</v>
      </c>
      <c r="H255" s="734">
        <v>9726269</v>
      </c>
      <c r="I255" s="733">
        <f t="shared" si="42"/>
        <v>2.1945227194438211E-4</v>
      </c>
      <c r="J255" s="734">
        <f t="shared" si="45"/>
        <v>8273731</v>
      </c>
      <c r="K255" s="734">
        <v>8665043</v>
      </c>
      <c r="L255" s="733">
        <f t="shared" si="43"/>
        <v>2.0767550788920261E-4</v>
      </c>
      <c r="M255" s="734">
        <f t="shared" si="44"/>
        <v>1061226</v>
      </c>
      <c r="N255" s="740">
        <f t="shared" si="46"/>
        <v>0.89089074135210533</v>
      </c>
    </row>
    <row r="256" spans="1:14" s="721" customFormat="1">
      <c r="A256" s="714"/>
      <c r="B256" s="715" t="s">
        <v>1905</v>
      </c>
      <c r="C256" s="766" t="s">
        <v>1906</v>
      </c>
      <c r="D256" s="732">
        <v>0</v>
      </c>
      <c r="E256" s="733">
        <f t="shared" si="40"/>
        <v>0</v>
      </c>
      <c r="F256" s="734">
        <v>7524000</v>
      </c>
      <c r="G256" s="733">
        <f t="shared" si="41"/>
        <v>2.2469665950966195E-4</v>
      </c>
      <c r="H256" s="734">
        <v>8465645</v>
      </c>
      <c r="I256" s="733">
        <f t="shared" si="42"/>
        <v>1.9100901164923555E-4</v>
      </c>
      <c r="J256" s="734">
        <f t="shared" si="45"/>
        <v>-941645</v>
      </c>
      <c r="K256" s="734">
        <v>8465645</v>
      </c>
      <c r="L256" s="733">
        <f t="shared" si="43"/>
        <v>2.0289652630514225E-4</v>
      </c>
      <c r="M256" s="734">
        <f t="shared" si="44"/>
        <v>0</v>
      </c>
      <c r="N256" s="740">
        <f t="shared" si="46"/>
        <v>1</v>
      </c>
    </row>
    <row r="257" spans="1:14" s="721" customFormat="1">
      <c r="A257" s="714"/>
      <c r="B257" s="715" t="s">
        <v>1907</v>
      </c>
      <c r="C257" s="766" t="s">
        <v>1908</v>
      </c>
      <c r="D257" s="732">
        <v>0</v>
      </c>
      <c r="E257" s="733">
        <f t="shared" si="40"/>
        <v>0</v>
      </c>
      <c r="F257" s="734">
        <v>6480000</v>
      </c>
      <c r="G257" s="733">
        <f t="shared" si="41"/>
        <v>1.9351865412315384E-4</v>
      </c>
      <c r="H257" s="734">
        <v>7629023</v>
      </c>
      <c r="I257" s="733">
        <f t="shared" si="42"/>
        <v>1.7213244154217261E-4</v>
      </c>
      <c r="J257" s="734">
        <f t="shared" si="45"/>
        <v>-1149023</v>
      </c>
      <c r="K257" s="734">
        <v>7629023</v>
      </c>
      <c r="L257" s="733">
        <f t="shared" si="43"/>
        <v>1.8284516605669563E-4</v>
      </c>
      <c r="M257" s="734">
        <f t="shared" si="44"/>
        <v>0</v>
      </c>
      <c r="N257" s="740">
        <f t="shared" si="46"/>
        <v>1</v>
      </c>
    </row>
    <row r="258" spans="1:14" s="721" customFormat="1">
      <c r="A258" s="714"/>
      <c r="B258" s="715" t="s">
        <v>1909</v>
      </c>
      <c r="C258" s="766" t="s">
        <v>1910</v>
      </c>
      <c r="D258" s="732">
        <v>200126124</v>
      </c>
      <c r="E258" s="733">
        <f t="shared" si="40"/>
        <v>4.7585263562153852E-3</v>
      </c>
      <c r="F258" s="734">
        <v>496254548</v>
      </c>
      <c r="G258" s="733">
        <f t="shared" si="41"/>
        <v>1.4820140776458957E-2</v>
      </c>
      <c r="H258" s="734">
        <v>966753960</v>
      </c>
      <c r="I258" s="733">
        <f t="shared" si="42"/>
        <v>2.1812716976389229E-2</v>
      </c>
      <c r="J258" s="734">
        <f t="shared" si="45"/>
        <v>-470499412</v>
      </c>
      <c r="K258" s="734">
        <v>966753960</v>
      </c>
      <c r="L258" s="733">
        <f t="shared" si="43"/>
        <v>2.3170239276007962E-2</v>
      </c>
      <c r="M258" s="734">
        <f t="shared" si="44"/>
        <v>0</v>
      </c>
      <c r="N258" s="740">
        <f t="shared" si="46"/>
        <v>1</v>
      </c>
    </row>
    <row r="259" spans="1:14" s="721" customFormat="1">
      <c r="A259" s="714"/>
      <c r="B259" s="715" t="s">
        <v>1911</v>
      </c>
      <c r="C259" s="766" t="s">
        <v>1912</v>
      </c>
      <c r="D259" s="732">
        <v>589346974</v>
      </c>
      <c r="E259" s="733">
        <f t="shared" si="40"/>
        <v>1.4013278489992557E-2</v>
      </c>
      <c r="F259" s="734">
        <v>536081844</v>
      </c>
      <c r="G259" s="733">
        <f t="shared" si="41"/>
        <v>1.6009542739311499E-2</v>
      </c>
      <c r="H259" s="734">
        <v>931168549</v>
      </c>
      <c r="I259" s="733">
        <f t="shared" si="42"/>
        <v>2.1009808965925546E-2</v>
      </c>
      <c r="J259" s="734">
        <f t="shared" si="45"/>
        <v>-395086705</v>
      </c>
      <c r="K259" s="734">
        <v>931168549</v>
      </c>
      <c r="L259" s="733">
        <f t="shared" si="43"/>
        <v>2.2317361996244778E-2</v>
      </c>
      <c r="M259" s="734">
        <f t="shared" si="44"/>
        <v>0</v>
      </c>
      <c r="N259" s="740">
        <f t="shared" si="46"/>
        <v>1</v>
      </c>
    </row>
    <row r="260" spans="1:14" s="721" customFormat="1">
      <c r="A260" s="714"/>
      <c r="B260" s="715" t="s">
        <v>1913</v>
      </c>
      <c r="C260" s="766" t="s">
        <v>1914</v>
      </c>
      <c r="D260" s="732">
        <v>0</v>
      </c>
      <c r="E260" s="733">
        <f t="shared" si="40"/>
        <v>0</v>
      </c>
      <c r="F260" s="734">
        <v>600000000</v>
      </c>
      <c r="G260" s="733">
        <f t="shared" si="41"/>
        <v>1.7918393900292023E-2</v>
      </c>
      <c r="H260" s="734">
        <v>135894711</v>
      </c>
      <c r="I260" s="733">
        <f t="shared" si="42"/>
        <v>3.0661709103640064E-3</v>
      </c>
      <c r="J260" s="734">
        <f t="shared" si="45"/>
        <v>464105289</v>
      </c>
      <c r="K260" s="734">
        <v>135894711</v>
      </c>
      <c r="L260" s="733">
        <f t="shared" si="43"/>
        <v>3.25699516163756E-3</v>
      </c>
      <c r="M260" s="734">
        <f t="shared" si="44"/>
        <v>0</v>
      </c>
      <c r="N260" s="740">
        <f t="shared" si="46"/>
        <v>1</v>
      </c>
    </row>
    <row r="261" spans="1:14" s="721" customFormat="1">
      <c r="A261" s="714"/>
      <c r="B261" s="715" t="s">
        <v>1915</v>
      </c>
      <c r="C261" s="766" t="s">
        <v>1916</v>
      </c>
      <c r="D261" s="732">
        <v>1801932</v>
      </c>
      <c r="E261" s="733">
        <f t="shared" si="40"/>
        <v>4.2845685224523221E-5</v>
      </c>
      <c r="F261" s="734">
        <v>4467600</v>
      </c>
      <c r="G261" s="733">
        <f t="shared" si="41"/>
        <v>1.3342036098157439E-4</v>
      </c>
      <c r="H261" s="734">
        <v>8741604</v>
      </c>
      <c r="I261" s="733">
        <f t="shared" si="42"/>
        <v>1.972354310001192E-4</v>
      </c>
      <c r="J261" s="734">
        <f t="shared" si="45"/>
        <v>-4274004</v>
      </c>
      <c r="K261" s="734">
        <v>8741604</v>
      </c>
      <c r="L261" s="733">
        <f t="shared" si="43"/>
        <v>2.0951044910755609E-4</v>
      </c>
      <c r="M261" s="734">
        <f t="shared" si="44"/>
        <v>0</v>
      </c>
      <c r="N261" s="740">
        <f t="shared" si="46"/>
        <v>1</v>
      </c>
    </row>
    <row r="262" spans="1:14" s="721" customFormat="1">
      <c r="A262" s="714"/>
      <c r="B262" s="715" t="s">
        <v>1917</v>
      </c>
      <c r="C262" s="766" t="s">
        <v>1918</v>
      </c>
      <c r="D262" s="732">
        <v>1251754</v>
      </c>
      <c r="E262" s="733">
        <f t="shared" si="40"/>
        <v>2.9763752384961163E-5</v>
      </c>
      <c r="F262" s="734">
        <v>4126660</v>
      </c>
      <c r="G262" s="733">
        <f t="shared" si="41"/>
        <v>1.2323853228763179E-4</v>
      </c>
      <c r="H262" s="734">
        <v>8491750</v>
      </c>
      <c r="I262" s="733">
        <f t="shared" si="42"/>
        <v>1.9159801464299484E-4</v>
      </c>
      <c r="J262" s="734">
        <f t="shared" si="45"/>
        <v>-4365090</v>
      </c>
      <c r="K262" s="734">
        <v>8491749</v>
      </c>
      <c r="L262" s="733">
        <f t="shared" si="43"/>
        <v>2.035221621453729E-4</v>
      </c>
      <c r="M262" s="734">
        <f t="shared" si="44"/>
        <v>1</v>
      </c>
      <c r="N262" s="740">
        <f t="shared" si="46"/>
        <v>0.99999988223864333</v>
      </c>
    </row>
    <row r="263" spans="1:14" s="721" customFormat="1">
      <c r="A263" s="714"/>
      <c r="B263" s="715" t="s">
        <v>1919</v>
      </c>
      <c r="C263" s="766" t="s">
        <v>1920</v>
      </c>
      <c r="D263" s="732">
        <v>0</v>
      </c>
      <c r="E263" s="733">
        <f t="shared" si="40"/>
        <v>0</v>
      </c>
      <c r="F263" s="734">
        <v>12000000</v>
      </c>
      <c r="G263" s="733">
        <f t="shared" si="41"/>
        <v>3.5836787800584046E-4</v>
      </c>
      <c r="H263" s="734">
        <v>1308140</v>
      </c>
      <c r="I263" s="733">
        <f t="shared" si="42"/>
        <v>2.9515356301714872E-5</v>
      </c>
      <c r="J263" s="734">
        <f t="shared" si="45"/>
        <v>10691860</v>
      </c>
      <c r="K263" s="734">
        <v>1048100</v>
      </c>
      <c r="L263" s="733">
        <f t="shared" si="43"/>
        <v>2.5119863781249931E-5</v>
      </c>
      <c r="M263" s="734">
        <f t="shared" si="44"/>
        <v>260040</v>
      </c>
      <c r="N263" s="740">
        <f t="shared" si="46"/>
        <v>0.80121393734615565</v>
      </c>
    </row>
    <row r="264" spans="1:14" s="721" customFormat="1">
      <c r="A264" s="714"/>
      <c r="B264" s="715" t="s">
        <v>1921</v>
      </c>
      <c r="C264" s="766" t="s">
        <v>1922</v>
      </c>
      <c r="D264" s="732">
        <v>162120932</v>
      </c>
      <c r="E264" s="733">
        <f t="shared" si="40"/>
        <v>3.85485269187646E-3</v>
      </c>
      <c r="F264" s="734">
        <v>0</v>
      </c>
      <c r="G264" s="733">
        <f t="shared" si="41"/>
        <v>0</v>
      </c>
      <c r="H264" s="734">
        <v>346864463</v>
      </c>
      <c r="I264" s="733">
        <f t="shared" si="42"/>
        <v>7.8262481185866917E-3</v>
      </c>
      <c r="J264" s="734">
        <f t="shared" si="45"/>
        <v>-346864463</v>
      </c>
      <c r="K264" s="734">
        <v>346864463</v>
      </c>
      <c r="L264" s="733">
        <f t="shared" si="43"/>
        <v>8.3133174898544094E-3</v>
      </c>
      <c r="M264" s="734">
        <f t="shared" si="44"/>
        <v>0</v>
      </c>
      <c r="N264" s="740">
        <f t="shared" si="46"/>
        <v>1</v>
      </c>
    </row>
    <row r="265" spans="1:14" s="721" customFormat="1">
      <c r="A265" s="714"/>
      <c r="B265" s="715" t="s">
        <v>1923</v>
      </c>
      <c r="C265" s="766" t="s">
        <v>1922</v>
      </c>
      <c r="D265" s="732">
        <v>0</v>
      </c>
      <c r="E265" s="733">
        <f t="shared" si="40"/>
        <v>0</v>
      </c>
      <c r="F265" s="734">
        <v>0</v>
      </c>
      <c r="G265" s="733">
        <f t="shared" si="41"/>
        <v>0</v>
      </c>
      <c r="H265" s="734">
        <v>27226786</v>
      </c>
      <c r="I265" s="733">
        <f t="shared" si="42"/>
        <v>6.1431367417901926E-4</v>
      </c>
      <c r="J265" s="734">
        <f t="shared" si="45"/>
        <v>-27226786</v>
      </c>
      <c r="K265" s="734">
        <v>27226786</v>
      </c>
      <c r="L265" s="733">
        <f t="shared" si="43"/>
        <v>6.5254570701387532E-4</v>
      </c>
      <c r="M265" s="734">
        <f t="shared" si="44"/>
        <v>0</v>
      </c>
      <c r="N265" s="740">
        <f t="shared" si="46"/>
        <v>1</v>
      </c>
    </row>
    <row r="266" spans="1:14" s="721" customFormat="1">
      <c r="A266" s="714"/>
      <c r="B266" s="715" t="s">
        <v>1924</v>
      </c>
      <c r="C266" s="766" t="s">
        <v>1925</v>
      </c>
      <c r="D266" s="732">
        <v>1220212</v>
      </c>
      <c r="E266" s="733">
        <f t="shared" si="40"/>
        <v>2.9013758154683932E-5</v>
      </c>
      <c r="F266" s="734">
        <v>2052000</v>
      </c>
      <c r="G266" s="733">
        <f t="shared" si="41"/>
        <v>6.128090713899872E-5</v>
      </c>
      <c r="H266" s="734">
        <v>3909789</v>
      </c>
      <c r="I266" s="733">
        <f t="shared" si="42"/>
        <v>8.8215951961965455E-5</v>
      </c>
      <c r="J266" s="734">
        <f t="shared" si="45"/>
        <v>-1857789</v>
      </c>
      <c r="K266" s="734">
        <v>3909788</v>
      </c>
      <c r="L266" s="733">
        <f t="shared" si="43"/>
        <v>9.3706079547338619E-5</v>
      </c>
      <c r="M266" s="734">
        <f t="shared" si="44"/>
        <v>1</v>
      </c>
      <c r="N266" s="740">
        <f t="shared" si="46"/>
        <v>0.999999744231722</v>
      </c>
    </row>
    <row r="267" spans="1:14" s="721" customFormat="1">
      <c r="A267" s="714"/>
      <c r="B267" s="715" t="s">
        <v>1926</v>
      </c>
      <c r="C267" s="766" t="s">
        <v>1927</v>
      </c>
      <c r="D267" s="732">
        <v>140775797</v>
      </c>
      <c r="E267" s="733">
        <f t="shared" si="40"/>
        <v>3.3473158174078602E-3</v>
      </c>
      <c r="F267" s="734">
        <v>514553848</v>
      </c>
      <c r="G267" s="733">
        <f t="shared" si="41"/>
        <v>1.5366630885624981E-2</v>
      </c>
      <c r="H267" s="734">
        <v>693664224</v>
      </c>
      <c r="I267" s="733">
        <f t="shared" si="42"/>
        <v>1.5651036376161997E-2</v>
      </c>
      <c r="J267" s="734">
        <f t="shared" si="45"/>
        <v>-179110376</v>
      </c>
      <c r="K267" s="734">
        <v>693664224</v>
      </c>
      <c r="L267" s="733">
        <f t="shared" si="43"/>
        <v>1.6625084263721439E-2</v>
      </c>
      <c r="M267" s="734">
        <f t="shared" si="44"/>
        <v>0</v>
      </c>
      <c r="N267" s="740">
        <f t="shared" si="46"/>
        <v>1</v>
      </c>
    </row>
    <row r="268" spans="1:14" s="721" customFormat="1">
      <c r="A268" s="714"/>
      <c r="B268" s="715" t="s">
        <v>1928</v>
      </c>
      <c r="C268" s="766" t="s">
        <v>1929</v>
      </c>
      <c r="D268" s="732">
        <v>825000</v>
      </c>
      <c r="E268" s="733">
        <f t="shared" si="40"/>
        <v>1.9616550630230027E-5</v>
      </c>
      <c r="F268" s="734">
        <v>4950000</v>
      </c>
      <c r="G268" s="733">
        <f t="shared" si="41"/>
        <v>1.4782674967740917E-4</v>
      </c>
      <c r="H268" s="734">
        <v>7202300</v>
      </c>
      <c r="I268" s="733">
        <f t="shared" si="42"/>
        <v>1.6250435786065788E-4</v>
      </c>
      <c r="J268" s="734">
        <f t="shared" si="45"/>
        <v>-2252300</v>
      </c>
      <c r="K268" s="734">
        <v>7202300</v>
      </c>
      <c r="L268" s="733">
        <f t="shared" si="43"/>
        <v>1.726178751184967E-4</v>
      </c>
      <c r="M268" s="734">
        <f t="shared" si="44"/>
        <v>0</v>
      </c>
      <c r="N268" s="740">
        <f t="shared" si="46"/>
        <v>1</v>
      </c>
    </row>
    <row r="269" spans="1:14" s="721" customFormat="1">
      <c r="A269" s="714"/>
      <c r="B269" s="715" t="s">
        <v>1930</v>
      </c>
      <c r="C269" s="766" t="s">
        <v>1931</v>
      </c>
      <c r="D269" s="732">
        <v>0</v>
      </c>
      <c r="E269" s="733">
        <f t="shared" si="40"/>
        <v>0</v>
      </c>
      <c r="F269" s="734">
        <v>204390648</v>
      </c>
      <c r="G269" s="733">
        <f t="shared" si="41"/>
        <v>6.1039202339998894E-3</v>
      </c>
      <c r="H269" s="734">
        <v>0</v>
      </c>
      <c r="I269" s="733">
        <f t="shared" si="42"/>
        <v>0</v>
      </c>
      <c r="J269" s="734">
        <f t="shared" si="45"/>
        <v>204390648</v>
      </c>
      <c r="K269" s="734">
        <v>0</v>
      </c>
      <c r="L269" s="733">
        <f t="shared" si="43"/>
        <v>0</v>
      </c>
      <c r="M269" s="734">
        <f t="shared" si="44"/>
        <v>0</v>
      </c>
      <c r="N269" s="740" t="e">
        <f t="shared" si="46"/>
        <v>#DIV/0!</v>
      </c>
    </row>
    <row r="270" spans="1:14" s="721" customFormat="1">
      <c r="A270" s="714"/>
      <c r="B270" s="715" t="s">
        <v>1932</v>
      </c>
      <c r="C270" s="766" t="s">
        <v>1664</v>
      </c>
      <c r="D270" s="732">
        <v>279433</v>
      </c>
      <c r="E270" s="733">
        <f t="shared" si="40"/>
        <v>6.6442564754631117E-6</v>
      </c>
      <c r="F270" s="734">
        <v>991984</v>
      </c>
      <c r="G270" s="733">
        <f t="shared" si="41"/>
        <v>2.9624600091312135E-5</v>
      </c>
      <c r="H270" s="734">
        <v>991984</v>
      </c>
      <c r="I270" s="733">
        <f t="shared" si="42"/>
        <v>2.2381978385799933E-5</v>
      </c>
      <c r="J270" s="734">
        <f t="shared" si="45"/>
        <v>0</v>
      </c>
      <c r="K270" s="734">
        <v>991983</v>
      </c>
      <c r="L270" s="733">
        <f t="shared" si="43"/>
        <v>2.3774904907275692E-5</v>
      </c>
      <c r="M270" s="734">
        <f t="shared" si="44"/>
        <v>1</v>
      </c>
      <c r="N270" s="740">
        <f t="shared" si="46"/>
        <v>0.99999899191922448</v>
      </c>
    </row>
    <row r="271" spans="1:14" s="721" customFormat="1">
      <c r="A271" s="714"/>
      <c r="B271" s="715" t="s">
        <v>1933</v>
      </c>
      <c r="C271" s="766" t="s">
        <v>1700</v>
      </c>
      <c r="D271" s="732">
        <v>0</v>
      </c>
      <c r="E271" s="733">
        <f t="shared" si="40"/>
        <v>0</v>
      </c>
      <c r="F271" s="734">
        <v>200000</v>
      </c>
      <c r="G271" s="733">
        <f t="shared" si="41"/>
        <v>5.972797966764007E-6</v>
      </c>
      <c r="H271" s="734">
        <v>0</v>
      </c>
      <c r="I271" s="733">
        <f t="shared" si="42"/>
        <v>0</v>
      </c>
      <c r="J271" s="734">
        <f t="shared" si="45"/>
        <v>200000</v>
      </c>
      <c r="K271" s="734">
        <v>0</v>
      </c>
      <c r="L271" s="733">
        <f t="shared" si="43"/>
        <v>0</v>
      </c>
      <c r="M271" s="734">
        <f t="shared" si="44"/>
        <v>0</v>
      </c>
      <c r="N271" s="740" t="e">
        <f t="shared" si="46"/>
        <v>#DIV/0!</v>
      </c>
    </row>
    <row r="272" spans="1:14" s="721" customFormat="1">
      <c r="A272" s="714"/>
      <c r="B272" s="715" t="s">
        <v>1934</v>
      </c>
      <c r="C272" s="766" t="s">
        <v>1710</v>
      </c>
      <c r="D272" s="732">
        <v>0</v>
      </c>
      <c r="E272" s="733">
        <f t="shared" si="40"/>
        <v>0</v>
      </c>
      <c r="F272" s="734">
        <v>480000</v>
      </c>
      <c r="G272" s="733">
        <f t="shared" si="41"/>
        <v>1.4334715120233618E-5</v>
      </c>
      <c r="H272" s="734">
        <v>480000</v>
      </c>
      <c r="I272" s="733">
        <f t="shared" si="42"/>
        <v>1.0830164221584187E-5</v>
      </c>
      <c r="J272" s="734">
        <f t="shared" si="45"/>
        <v>0</v>
      </c>
      <c r="K272" s="734">
        <v>480000</v>
      </c>
      <c r="L272" s="733">
        <f t="shared" si="43"/>
        <v>1.1504183393760107E-5</v>
      </c>
      <c r="M272" s="734">
        <f t="shared" si="44"/>
        <v>0</v>
      </c>
      <c r="N272" s="740">
        <f t="shared" si="46"/>
        <v>1</v>
      </c>
    </row>
    <row r="273" spans="1:14" s="721" customFormat="1">
      <c r="A273" s="714"/>
      <c r="B273" s="715" t="s">
        <v>1935</v>
      </c>
      <c r="C273" s="766" t="s">
        <v>1936</v>
      </c>
      <c r="D273" s="732">
        <v>0</v>
      </c>
      <c r="E273" s="733">
        <f t="shared" si="40"/>
        <v>0</v>
      </c>
      <c r="F273" s="734">
        <v>7920000</v>
      </c>
      <c r="G273" s="733">
        <f t="shared" si="41"/>
        <v>2.3652279948385468E-4</v>
      </c>
      <c r="H273" s="734">
        <v>13728000</v>
      </c>
      <c r="I273" s="733">
        <f t="shared" si="42"/>
        <v>3.0974269673730777E-4</v>
      </c>
      <c r="J273" s="734">
        <f t="shared" si="45"/>
        <v>-5808000</v>
      </c>
      <c r="K273" s="734">
        <v>13728000</v>
      </c>
      <c r="L273" s="733">
        <f t="shared" si="43"/>
        <v>3.2901964506153902E-4</v>
      </c>
      <c r="M273" s="734">
        <f t="shared" si="44"/>
        <v>0</v>
      </c>
      <c r="N273" s="740">
        <f t="shared" si="46"/>
        <v>1</v>
      </c>
    </row>
    <row r="274" spans="1:14" s="721" customFormat="1">
      <c r="A274" s="714"/>
      <c r="B274" s="715" t="s">
        <v>1937</v>
      </c>
      <c r="C274" s="766" t="s">
        <v>1938</v>
      </c>
      <c r="D274" s="732">
        <v>0</v>
      </c>
      <c r="E274" s="733">
        <f t="shared" si="40"/>
        <v>0</v>
      </c>
      <c r="F274" s="734">
        <v>2880000</v>
      </c>
      <c r="G274" s="733">
        <f t="shared" si="41"/>
        <v>8.6008290721401712E-5</v>
      </c>
      <c r="H274" s="734">
        <v>4062720</v>
      </c>
      <c r="I274" s="733">
        <f t="shared" si="42"/>
        <v>9.1666509971488554E-5</v>
      </c>
      <c r="J274" s="734">
        <f t="shared" si="45"/>
        <v>-1182720</v>
      </c>
      <c r="K274" s="734">
        <v>3072000</v>
      </c>
      <c r="L274" s="733">
        <f t="shared" si="43"/>
        <v>7.3626773720064678E-5</v>
      </c>
      <c r="M274" s="734">
        <f t="shared" si="44"/>
        <v>990720</v>
      </c>
      <c r="N274" s="740">
        <f t="shared" si="46"/>
        <v>0.75614366729678639</v>
      </c>
    </row>
    <row r="275" spans="1:14" s="721" customFormat="1">
      <c r="A275" s="714"/>
      <c r="B275" s="715" t="s">
        <v>1939</v>
      </c>
      <c r="C275" s="766" t="s">
        <v>1940</v>
      </c>
      <c r="D275" s="732">
        <v>0</v>
      </c>
      <c r="E275" s="733">
        <f t="shared" si="40"/>
        <v>0</v>
      </c>
      <c r="F275" s="734">
        <v>0</v>
      </c>
      <c r="G275" s="733">
        <f t="shared" si="41"/>
        <v>0</v>
      </c>
      <c r="H275" s="734">
        <v>0</v>
      </c>
      <c r="I275" s="733">
        <f t="shared" si="42"/>
        <v>0</v>
      </c>
      <c r="J275" s="734">
        <f t="shared" si="45"/>
        <v>0</v>
      </c>
      <c r="K275" s="734">
        <v>0</v>
      </c>
      <c r="L275" s="733">
        <f t="shared" si="43"/>
        <v>0</v>
      </c>
      <c r="M275" s="734">
        <f t="shared" si="44"/>
        <v>0</v>
      </c>
      <c r="N275" s="740" t="e">
        <f t="shared" si="46"/>
        <v>#DIV/0!</v>
      </c>
    </row>
    <row r="276" spans="1:14" s="721" customFormat="1">
      <c r="A276" s="714"/>
      <c r="B276" s="715" t="s">
        <v>1941</v>
      </c>
      <c r="C276" s="766" t="s">
        <v>1942</v>
      </c>
      <c r="D276" s="732">
        <v>0</v>
      </c>
      <c r="E276" s="733">
        <f t="shared" si="40"/>
        <v>0</v>
      </c>
      <c r="F276" s="734">
        <v>480000000</v>
      </c>
      <c r="G276" s="733">
        <f t="shared" si="41"/>
        <v>1.4334715120233618E-2</v>
      </c>
      <c r="H276" s="734">
        <v>0</v>
      </c>
      <c r="I276" s="733">
        <f t="shared" si="42"/>
        <v>0</v>
      </c>
      <c r="J276" s="734">
        <f t="shared" si="45"/>
        <v>480000000</v>
      </c>
      <c r="K276" s="734">
        <v>0</v>
      </c>
      <c r="L276" s="733">
        <f t="shared" si="43"/>
        <v>0</v>
      </c>
      <c r="M276" s="734">
        <f t="shared" si="44"/>
        <v>0</v>
      </c>
      <c r="N276" s="740" t="e">
        <f t="shared" si="46"/>
        <v>#DIV/0!</v>
      </c>
    </row>
    <row r="277" spans="1:14" s="721" customFormat="1">
      <c r="A277" s="714"/>
      <c r="B277" s="715" t="s">
        <v>1943</v>
      </c>
      <c r="C277" s="766" t="s">
        <v>1944</v>
      </c>
      <c r="D277" s="732">
        <v>0</v>
      </c>
      <c r="E277" s="733">
        <f t="shared" si="40"/>
        <v>0</v>
      </c>
      <c r="F277" s="734">
        <v>200000000</v>
      </c>
      <c r="G277" s="733">
        <f t="shared" si="41"/>
        <v>5.9727979667640076E-3</v>
      </c>
      <c r="H277" s="734">
        <v>0</v>
      </c>
      <c r="I277" s="733">
        <f t="shared" si="42"/>
        <v>0</v>
      </c>
      <c r="J277" s="734">
        <f t="shared" si="45"/>
        <v>200000000</v>
      </c>
      <c r="K277" s="734">
        <v>0</v>
      </c>
      <c r="L277" s="733">
        <f t="shared" si="43"/>
        <v>0</v>
      </c>
      <c r="M277" s="734">
        <f t="shared" si="44"/>
        <v>0</v>
      </c>
      <c r="N277" s="740" t="e">
        <f t="shared" si="46"/>
        <v>#DIV/0!</v>
      </c>
    </row>
    <row r="278" spans="1:14" s="721" customFormat="1">
      <c r="A278" s="714"/>
      <c r="B278" s="715" t="s">
        <v>1945</v>
      </c>
      <c r="C278" s="766" t="s">
        <v>1946</v>
      </c>
      <c r="D278" s="732">
        <v>0</v>
      </c>
      <c r="E278" s="733">
        <f t="shared" si="40"/>
        <v>0</v>
      </c>
      <c r="F278" s="734">
        <v>9600000</v>
      </c>
      <c r="G278" s="733">
        <f t="shared" si="41"/>
        <v>2.8669430240467236E-4</v>
      </c>
      <c r="H278" s="734">
        <v>0</v>
      </c>
      <c r="I278" s="733">
        <f t="shared" si="42"/>
        <v>0</v>
      </c>
      <c r="J278" s="734">
        <f t="shared" si="45"/>
        <v>9600000</v>
      </c>
      <c r="K278" s="734">
        <v>0</v>
      </c>
      <c r="L278" s="733">
        <f t="shared" si="43"/>
        <v>0</v>
      </c>
      <c r="M278" s="734">
        <f t="shared" si="44"/>
        <v>0</v>
      </c>
      <c r="N278" s="740" t="e">
        <f t="shared" si="46"/>
        <v>#DIV/0!</v>
      </c>
    </row>
    <row r="279" spans="1:14" s="721" customFormat="1">
      <c r="A279" s="714"/>
      <c r="B279" s="715" t="s">
        <v>1947</v>
      </c>
      <c r="C279" s="766" t="s">
        <v>1948</v>
      </c>
      <c r="D279" s="732">
        <v>0</v>
      </c>
      <c r="E279" s="733">
        <f t="shared" si="40"/>
        <v>0</v>
      </c>
      <c r="F279" s="734">
        <v>4000000</v>
      </c>
      <c r="G279" s="733">
        <f t="shared" si="41"/>
        <v>1.1945595933528015E-4</v>
      </c>
      <c r="H279" s="734">
        <v>0</v>
      </c>
      <c r="I279" s="733">
        <f t="shared" si="42"/>
        <v>0</v>
      </c>
      <c r="J279" s="734">
        <f t="shared" si="45"/>
        <v>4000000</v>
      </c>
      <c r="K279" s="734">
        <v>0</v>
      </c>
      <c r="L279" s="733">
        <f t="shared" si="43"/>
        <v>0</v>
      </c>
      <c r="M279" s="734">
        <f t="shared" si="44"/>
        <v>0</v>
      </c>
      <c r="N279" s="740" t="e">
        <f t="shared" si="46"/>
        <v>#DIV/0!</v>
      </c>
    </row>
    <row r="280" spans="1:14" s="721" customFormat="1">
      <c r="A280" s="714"/>
      <c r="B280" s="715" t="s">
        <v>1949</v>
      </c>
      <c r="C280" s="766" t="s">
        <v>1950</v>
      </c>
      <c r="D280" s="732">
        <v>0</v>
      </c>
      <c r="E280" s="733">
        <f t="shared" si="40"/>
        <v>0</v>
      </c>
      <c r="F280" s="734">
        <v>503492</v>
      </c>
      <c r="G280" s="733">
        <f t="shared" si="41"/>
        <v>1.5036279969409717E-5</v>
      </c>
      <c r="H280" s="734">
        <v>0</v>
      </c>
      <c r="I280" s="733">
        <f t="shared" si="42"/>
        <v>0</v>
      </c>
      <c r="J280" s="734">
        <f t="shared" si="45"/>
        <v>503492</v>
      </c>
      <c r="K280" s="734">
        <v>0</v>
      </c>
      <c r="L280" s="733">
        <f t="shared" si="43"/>
        <v>0</v>
      </c>
      <c r="M280" s="734">
        <f t="shared" si="44"/>
        <v>0</v>
      </c>
      <c r="N280" s="740" t="e">
        <f t="shared" si="46"/>
        <v>#DIV/0!</v>
      </c>
    </row>
    <row r="281" spans="1:14" s="721" customFormat="1">
      <c r="A281" s="714"/>
      <c r="B281" s="715" t="s">
        <v>1951</v>
      </c>
      <c r="C281" s="766" t="s">
        <v>1952</v>
      </c>
      <c r="D281" s="732">
        <v>0</v>
      </c>
      <c r="E281" s="733">
        <f t="shared" si="40"/>
        <v>0</v>
      </c>
      <c r="F281" s="734">
        <v>24000000</v>
      </c>
      <c r="G281" s="733">
        <f t="shared" si="41"/>
        <v>7.1673575601168091E-4</v>
      </c>
      <c r="H281" s="734">
        <v>0</v>
      </c>
      <c r="I281" s="733">
        <f t="shared" si="42"/>
        <v>0</v>
      </c>
      <c r="J281" s="734">
        <f t="shared" si="45"/>
        <v>24000000</v>
      </c>
      <c r="K281" s="734">
        <v>0</v>
      </c>
      <c r="L281" s="733">
        <f t="shared" si="43"/>
        <v>0</v>
      </c>
      <c r="M281" s="734">
        <f t="shared" si="44"/>
        <v>0</v>
      </c>
      <c r="N281" s="740" t="e">
        <f t="shared" si="46"/>
        <v>#DIV/0!</v>
      </c>
    </row>
    <row r="282" spans="1:14" s="721" customFormat="1">
      <c r="A282" s="714"/>
      <c r="B282" s="715" t="s">
        <v>1953</v>
      </c>
      <c r="C282" s="766" t="s">
        <v>1954</v>
      </c>
      <c r="D282" s="732">
        <v>0</v>
      </c>
      <c r="E282" s="733">
        <f t="shared" si="40"/>
        <v>0</v>
      </c>
      <c r="F282" s="734">
        <v>8400000</v>
      </c>
      <c r="G282" s="733">
        <f t="shared" si="41"/>
        <v>2.5085751460408829E-4</v>
      </c>
      <c r="H282" s="734">
        <v>37080000</v>
      </c>
      <c r="I282" s="733">
        <f t="shared" si="42"/>
        <v>8.3663018611737844E-4</v>
      </c>
      <c r="J282" s="734">
        <f t="shared" si="45"/>
        <v>-28680000</v>
      </c>
      <c r="K282" s="734">
        <v>37080000</v>
      </c>
      <c r="L282" s="733">
        <f t="shared" si="43"/>
        <v>8.8869816716796821E-4</v>
      </c>
      <c r="M282" s="734">
        <f t="shared" si="44"/>
        <v>0</v>
      </c>
      <c r="N282" s="740">
        <f t="shared" si="46"/>
        <v>1</v>
      </c>
    </row>
    <row r="283" spans="1:14" s="721" customFormat="1">
      <c r="A283" s="714"/>
      <c r="B283" s="715" t="s">
        <v>1955</v>
      </c>
      <c r="C283" s="766" t="s">
        <v>1956</v>
      </c>
      <c r="D283" s="732">
        <v>0</v>
      </c>
      <c r="E283" s="733">
        <f t="shared" si="40"/>
        <v>0</v>
      </c>
      <c r="F283" s="734">
        <v>1500000</v>
      </c>
      <c r="G283" s="733">
        <f t="shared" si="41"/>
        <v>4.4795984750730057E-5</v>
      </c>
      <c r="H283" s="734">
        <v>0</v>
      </c>
      <c r="I283" s="733">
        <f t="shared" si="42"/>
        <v>0</v>
      </c>
      <c r="J283" s="734">
        <f t="shared" si="45"/>
        <v>1500000</v>
      </c>
      <c r="K283" s="734">
        <v>0</v>
      </c>
      <c r="L283" s="733">
        <f t="shared" si="43"/>
        <v>0</v>
      </c>
      <c r="M283" s="734">
        <f t="shared" si="44"/>
        <v>0</v>
      </c>
      <c r="N283" s="740" t="e">
        <f t="shared" si="46"/>
        <v>#DIV/0!</v>
      </c>
    </row>
    <row r="284" spans="1:14" s="721" customFormat="1">
      <c r="A284" s="714"/>
      <c r="B284" s="715" t="s">
        <v>1957</v>
      </c>
      <c r="C284" s="766" t="s">
        <v>1958</v>
      </c>
      <c r="D284" s="732">
        <v>0</v>
      </c>
      <c r="E284" s="733">
        <f t="shared" si="40"/>
        <v>0</v>
      </c>
      <c r="F284" s="734">
        <v>25174600</v>
      </c>
      <c r="G284" s="733">
        <f t="shared" si="41"/>
        <v>7.5181399847048592E-4</v>
      </c>
      <c r="H284" s="734">
        <v>0</v>
      </c>
      <c r="I284" s="733">
        <f t="shared" si="42"/>
        <v>0</v>
      </c>
      <c r="J284" s="734">
        <f t="shared" si="45"/>
        <v>25174600</v>
      </c>
      <c r="K284" s="734">
        <v>0</v>
      </c>
      <c r="L284" s="733">
        <f t="shared" si="43"/>
        <v>0</v>
      </c>
      <c r="M284" s="734">
        <f t="shared" si="44"/>
        <v>0</v>
      </c>
      <c r="N284" s="740" t="e">
        <f t="shared" si="46"/>
        <v>#DIV/0!</v>
      </c>
    </row>
    <row r="285" spans="1:14" s="721" customFormat="1">
      <c r="A285" s="714"/>
      <c r="B285" s="715" t="s">
        <v>1959</v>
      </c>
      <c r="C285" s="766" t="s">
        <v>1247</v>
      </c>
      <c r="D285" s="732">
        <v>0</v>
      </c>
      <c r="E285" s="733">
        <f t="shared" si="40"/>
        <v>0</v>
      </c>
      <c r="F285" s="734">
        <v>440000</v>
      </c>
      <c r="G285" s="733">
        <f t="shared" si="41"/>
        <v>1.3140155526880816E-5</v>
      </c>
      <c r="H285" s="734">
        <v>440000</v>
      </c>
      <c r="I285" s="733">
        <f t="shared" si="42"/>
        <v>9.9276505364521707E-6</v>
      </c>
      <c r="J285" s="734">
        <f t="shared" si="45"/>
        <v>0</v>
      </c>
      <c r="K285" s="734">
        <v>440000</v>
      </c>
      <c r="L285" s="733">
        <f t="shared" si="43"/>
        <v>1.0545501444280098E-5</v>
      </c>
      <c r="M285" s="734">
        <f t="shared" si="44"/>
        <v>0</v>
      </c>
      <c r="N285" s="740">
        <f t="shared" si="46"/>
        <v>1</v>
      </c>
    </row>
    <row r="286" spans="1:14" s="721" customFormat="1">
      <c r="A286" s="714"/>
      <c r="B286" s="715" t="s">
        <v>1960</v>
      </c>
      <c r="C286" s="766" t="s">
        <v>1961</v>
      </c>
      <c r="D286" s="732">
        <v>0</v>
      </c>
      <c r="E286" s="733">
        <f t="shared" si="40"/>
        <v>0</v>
      </c>
      <c r="F286" s="734">
        <v>0</v>
      </c>
      <c r="G286" s="733">
        <f t="shared" si="41"/>
        <v>0</v>
      </c>
      <c r="H286" s="734">
        <v>0</v>
      </c>
      <c r="I286" s="733">
        <f t="shared" si="42"/>
        <v>0</v>
      </c>
      <c r="J286" s="734">
        <f t="shared" si="45"/>
        <v>0</v>
      </c>
      <c r="K286" s="734"/>
      <c r="L286" s="733">
        <f t="shared" si="43"/>
        <v>0</v>
      </c>
      <c r="M286" s="734">
        <f t="shared" si="44"/>
        <v>0</v>
      </c>
      <c r="N286" s="740" t="e">
        <f t="shared" si="46"/>
        <v>#DIV/0!</v>
      </c>
    </row>
    <row r="287" spans="1:14" s="721" customFormat="1">
      <c r="A287" s="714"/>
      <c r="B287" s="715" t="s">
        <v>1962</v>
      </c>
      <c r="C287" s="766" t="s">
        <v>1963</v>
      </c>
      <c r="D287" s="732">
        <v>490000000</v>
      </c>
      <c r="E287" s="733">
        <f t="shared" si="40"/>
        <v>1.1651042192500259E-2</v>
      </c>
      <c r="F287" s="734">
        <v>10000000</v>
      </c>
      <c r="G287" s="733">
        <f t="shared" si="41"/>
        <v>2.9863989833820039E-4</v>
      </c>
      <c r="H287" s="734">
        <v>754134041</v>
      </c>
      <c r="I287" s="733">
        <f t="shared" si="42"/>
        <v>1.7015407310660213E-2</v>
      </c>
      <c r="J287" s="734">
        <f t="shared" si="45"/>
        <v>-744134041</v>
      </c>
      <c r="K287" s="734">
        <v>754134041</v>
      </c>
      <c r="L287" s="733">
        <f t="shared" si="43"/>
        <v>1.8074367314877923E-2</v>
      </c>
      <c r="M287" s="734">
        <f t="shared" si="44"/>
        <v>0</v>
      </c>
      <c r="N287" s="740">
        <f t="shared" si="46"/>
        <v>1</v>
      </c>
    </row>
    <row r="288" spans="1:14" s="721" customFormat="1">
      <c r="A288" s="714"/>
      <c r="B288" s="715" t="s">
        <v>109</v>
      </c>
      <c r="C288" s="766" t="s">
        <v>108</v>
      </c>
      <c r="D288" s="732">
        <v>25000000</v>
      </c>
      <c r="E288" s="733">
        <f t="shared" si="40"/>
        <v>5.9444092818878875E-4</v>
      </c>
      <c r="F288" s="734">
        <v>20000000</v>
      </c>
      <c r="G288" s="733">
        <f t="shared" si="41"/>
        <v>5.9727979667640078E-4</v>
      </c>
      <c r="H288" s="734">
        <v>35000000</v>
      </c>
      <c r="I288" s="733">
        <f t="shared" si="42"/>
        <v>7.8969947449051366E-4</v>
      </c>
      <c r="J288" s="734">
        <f t="shared" si="45"/>
        <v>-15000000</v>
      </c>
      <c r="K288" s="734">
        <v>33636120</v>
      </c>
      <c r="L288" s="733">
        <f t="shared" si="43"/>
        <v>8.0615852736358787E-4</v>
      </c>
      <c r="M288" s="734">
        <f t="shared" si="44"/>
        <v>1363880</v>
      </c>
      <c r="N288" s="740">
        <f t="shared" si="46"/>
        <v>0.961032</v>
      </c>
    </row>
    <row r="289" spans="1:14" s="721" customFormat="1">
      <c r="A289" s="714"/>
      <c r="B289" s="715" t="s">
        <v>1964</v>
      </c>
      <c r="C289" s="766" t="s">
        <v>1965</v>
      </c>
      <c r="D289" s="732">
        <v>991900</v>
      </c>
      <c r="E289" s="733">
        <f t="shared" si="40"/>
        <v>2.3585038266818383E-5</v>
      </c>
      <c r="F289" s="734">
        <v>0</v>
      </c>
      <c r="G289" s="733">
        <f t="shared" si="41"/>
        <v>0</v>
      </c>
      <c r="H289" s="734"/>
      <c r="I289" s="733">
        <f t="shared" si="42"/>
        <v>0</v>
      </c>
      <c r="J289" s="734">
        <f t="shared" si="45"/>
        <v>0</v>
      </c>
      <c r="K289" s="734"/>
      <c r="L289" s="733">
        <f t="shared" si="43"/>
        <v>0</v>
      </c>
      <c r="M289" s="734">
        <f t="shared" si="44"/>
        <v>0</v>
      </c>
      <c r="N289" s="740" t="e">
        <f t="shared" si="46"/>
        <v>#DIV/0!</v>
      </c>
    </row>
    <row r="290" spans="1:14" s="721" customFormat="1">
      <c r="A290" s="714"/>
      <c r="B290" s="715" t="s">
        <v>1966</v>
      </c>
      <c r="C290" s="766" t="s">
        <v>1967</v>
      </c>
      <c r="D290" s="732">
        <v>8972353</v>
      </c>
      <c r="E290" s="733">
        <f t="shared" si="40"/>
        <v>2.1334135381429853E-4</v>
      </c>
      <c r="F290" s="734">
        <v>3146000</v>
      </c>
      <c r="G290" s="733">
        <f t="shared" si="41"/>
        <v>9.3952112017197829E-5</v>
      </c>
      <c r="H290" s="734">
        <v>7981579</v>
      </c>
      <c r="I290" s="733">
        <f t="shared" si="42"/>
        <v>1.800871069115577E-4</v>
      </c>
      <c r="J290" s="734">
        <f t="shared" si="45"/>
        <v>-4835579</v>
      </c>
      <c r="K290" s="734">
        <v>7981579</v>
      </c>
      <c r="L290" s="733">
        <f t="shared" si="43"/>
        <v>1.9129489289121748E-4</v>
      </c>
      <c r="M290" s="734">
        <f t="shared" si="44"/>
        <v>0</v>
      </c>
      <c r="N290" s="740">
        <f t="shared" si="46"/>
        <v>1</v>
      </c>
    </row>
    <row r="291" spans="1:14" s="721" customFormat="1" ht="18">
      <c r="A291" s="714"/>
      <c r="B291" s="715" t="s">
        <v>1968</v>
      </c>
      <c r="C291" s="766" t="s">
        <v>1969</v>
      </c>
      <c r="D291" s="732">
        <v>604112</v>
      </c>
      <c r="E291" s="733">
        <f t="shared" si="40"/>
        <v>1.4364355920399422E-5</v>
      </c>
      <c r="F291" s="734">
        <v>0</v>
      </c>
      <c r="G291" s="733">
        <f t="shared" si="41"/>
        <v>0</v>
      </c>
      <c r="H291" s="734">
        <v>0</v>
      </c>
      <c r="I291" s="733">
        <f t="shared" si="42"/>
        <v>0</v>
      </c>
      <c r="J291" s="734">
        <f t="shared" si="45"/>
        <v>0</v>
      </c>
      <c r="K291" s="734">
        <v>0</v>
      </c>
      <c r="L291" s="733">
        <f t="shared" si="43"/>
        <v>0</v>
      </c>
      <c r="M291" s="734">
        <f t="shared" si="44"/>
        <v>0</v>
      </c>
      <c r="N291" s="740" t="e">
        <f t="shared" si="46"/>
        <v>#DIV/0!</v>
      </c>
    </row>
    <row r="292" spans="1:14" s="721" customFormat="1" ht="18">
      <c r="A292" s="714"/>
      <c r="B292" s="715" t="s">
        <v>1970</v>
      </c>
      <c r="C292" s="766" t="s">
        <v>1971</v>
      </c>
      <c r="D292" s="732">
        <v>748332</v>
      </c>
      <c r="E292" s="733">
        <f t="shared" si="40"/>
        <v>1.7793566746934905E-5</v>
      </c>
      <c r="F292" s="734">
        <v>1500000</v>
      </c>
      <c r="G292" s="733">
        <f t="shared" si="41"/>
        <v>4.4795984750730057E-5</v>
      </c>
      <c r="H292" s="734">
        <v>727997</v>
      </c>
      <c r="I292" s="733">
        <f t="shared" si="42"/>
        <v>1.6425681380876299E-5</v>
      </c>
      <c r="J292" s="734">
        <f t="shared" si="45"/>
        <v>772003</v>
      </c>
      <c r="K292" s="734">
        <v>727997</v>
      </c>
      <c r="L292" s="733">
        <f t="shared" si="43"/>
        <v>1.7447939579389949E-5</v>
      </c>
      <c r="M292" s="734">
        <f t="shared" si="44"/>
        <v>0</v>
      </c>
      <c r="N292" s="740">
        <f t="shared" si="46"/>
        <v>1</v>
      </c>
    </row>
    <row r="293" spans="1:14" s="721" customFormat="1" ht="18">
      <c r="A293" s="714"/>
      <c r="B293" s="715" t="s">
        <v>1972</v>
      </c>
      <c r="C293" s="766" t="s">
        <v>1973</v>
      </c>
      <c r="D293" s="732">
        <v>1339964</v>
      </c>
      <c r="E293" s="733">
        <f t="shared" si="40"/>
        <v>3.1861177755982485E-5</v>
      </c>
      <c r="F293" s="734">
        <v>1124000</v>
      </c>
      <c r="G293" s="733">
        <f t="shared" si="41"/>
        <v>3.3567124573213723E-5</v>
      </c>
      <c r="H293" s="734">
        <v>1104000</v>
      </c>
      <c r="I293" s="733">
        <f t="shared" si="42"/>
        <v>2.490937770964363E-5</v>
      </c>
      <c r="J293" s="734">
        <f t="shared" si="45"/>
        <v>20000</v>
      </c>
      <c r="K293" s="734">
        <v>1102374</v>
      </c>
      <c r="L293" s="733">
        <f t="shared" si="43"/>
        <v>2.6420651384401883E-5</v>
      </c>
      <c r="M293" s="734">
        <f t="shared" si="44"/>
        <v>1626</v>
      </c>
      <c r="N293" s="740">
        <f t="shared" si="46"/>
        <v>0.99852717391304346</v>
      </c>
    </row>
    <row r="294" spans="1:14" s="721" customFormat="1" ht="18">
      <c r="A294" s="714"/>
      <c r="B294" s="715" t="s">
        <v>1974</v>
      </c>
      <c r="C294" s="766" t="s">
        <v>1975</v>
      </c>
      <c r="D294" s="732">
        <v>145489</v>
      </c>
      <c r="E294" s="733">
        <f t="shared" si="40"/>
        <v>3.4593846480503473E-6</v>
      </c>
      <c r="F294" s="734">
        <v>0</v>
      </c>
      <c r="G294" s="733">
        <f t="shared" si="41"/>
        <v>0</v>
      </c>
      <c r="H294" s="734">
        <v>0</v>
      </c>
      <c r="I294" s="733">
        <f t="shared" si="42"/>
        <v>0</v>
      </c>
      <c r="J294" s="734">
        <f t="shared" si="45"/>
        <v>0</v>
      </c>
      <c r="K294" s="734">
        <v>0</v>
      </c>
      <c r="L294" s="733">
        <f t="shared" si="43"/>
        <v>0</v>
      </c>
      <c r="M294" s="734">
        <f t="shared" si="44"/>
        <v>0</v>
      </c>
      <c r="N294" s="740" t="e">
        <f t="shared" si="46"/>
        <v>#DIV/0!</v>
      </c>
    </row>
    <row r="295" spans="1:14" s="721" customFormat="1">
      <c r="A295" s="714"/>
      <c r="B295" s="715" t="s">
        <v>1976</v>
      </c>
      <c r="C295" s="766" t="s">
        <v>1977</v>
      </c>
      <c r="D295" s="732">
        <v>147437946</v>
      </c>
      <c r="E295" s="733">
        <f t="shared" ref="E295:E354" si="47">D295/$D$358</f>
        <v>3.5057259788195405E-3</v>
      </c>
      <c r="F295" s="734">
        <v>107629000</v>
      </c>
      <c r="G295" s="733">
        <f t="shared" ref="G295:G354" si="48">F295/$F$358</f>
        <v>3.2142313618242165E-3</v>
      </c>
      <c r="H295" s="734">
        <v>107629000</v>
      </c>
      <c r="I295" s="733">
        <f t="shared" ref="I295:I354" si="49">H295/$H$358</f>
        <v>2.4284161354268426E-3</v>
      </c>
      <c r="J295" s="734">
        <f t="shared" si="45"/>
        <v>0</v>
      </c>
      <c r="K295" s="734">
        <v>107629000</v>
      </c>
      <c r="L295" s="733">
        <f t="shared" ref="L295:L354" si="50">K295/$K$358</f>
        <v>2.5795494885145968E-3</v>
      </c>
      <c r="M295" s="734">
        <f t="shared" si="44"/>
        <v>0</v>
      </c>
      <c r="N295" s="740">
        <f t="shared" si="46"/>
        <v>1</v>
      </c>
    </row>
    <row r="296" spans="1:14" s="721" customFormat="1">
      <c r="A296" s="714"/>
      <c r="B296" s="715" t="s">
        <v>1978</v>
      </c>
      <c r="C296" s="766" t="s">
        <v>1979</v>
      </c>
      <c r="D296" s="732">
        <v>177482627</v>
      </c>
      <c r="E296" s="733">
        <f t="shared" si="47"/>
        <v>4.2201175012505834E-3</v>
      </c>
      <c r="F296" s="734">
        <v>140000000</v>
      </c>
      <c r="G296" s="733">
        <f t="shared" si="48"/>
        <v>4.1809585767348051E-3</v>
      </c>
      <c r="H296" s="734">
        <v>193468504</v>
      </c>
      <c r="I296" s="733">
        <f t="shared" si="49"/>
        <v>4.3651993125504527E-3</v>
      </c>
      <c r="J296" s="734">
        <f t="shared" si="45"/>
        <v>-53468504</v>
      </c>
      <c r="K296" s="734">
        <v>193468504</v>
      </c>
      <c r="L296" s="733">
        <f t="shared" si="50"/>
        <v>4.6368690644425226E-3</v>
      </c>
      <c r="M296" s="734">
        <f t="shared" si="44"/>
        <v>0</v>
      </c>
      <c r="N296" s="740">
        <f t="shared" si="46"/>
        <v>1</v>
      </c>
    </row>
    <row r="297" spans="1:14" s="721" customFormat="1">
      <c r="A297" s="714"/>
      <c r="B297" s="715" t="s">
        <v>1980</v>
      </c>
      <c r="C297" s="766" t="s">
        <v>1981</v>
      </c>
      <c r="D297" s="732">
        <v>18068210</v>
      </c>
      <c r="E297" s="733">
        <f t="shared" si="47"/>
        <v>4.296193409243982E-4</v>
      </c>
      <c r="F297" s="734">
        <v>26200000</v>
      </c>
      <c r="G297" s="733">
        <f t="shared" si="48"/>
        <v>7.8243653364608496E-4</v>
      </c>
      <c r="H297" s="734">
        <v>20550000</v>
      </c>
      <c r="I297" s="733">
        <f t="shared" si="49"/>
        <v>4.6366640573657303E-4</v>
      </c>
      <c r="J297" s="734">
        <f t="shared" si="45"/>
        <v>5650000</v>
      </c>
      <c r="K297" s="734">
        <v>20550000</v>
      </c>
      <c r="L297" s="733">
        <f t="shared" si="50"/>
        <v>4.9252285154535453E-4</v>
      </c>
      <c r="M297" s="734">
        <f t="shared" si="44"/>
        <v>0</v>
      </c>
      <c r="N297" s="740">
        <f t="shared" si="46"/>
        <v>1</v>
      </c>
    </row>
    <row r="298" spans="1:14" s="721" customFormat="1">
      <c r="A298" s="714"/>
      <c r="B298" s="715" t="s">
        <v>1982</v>
      </c>
      <c r="C298" s="766" t="s">
        <v>1983</v>
      </c>
      <c r="D298" s="732">
        <v>0</v>
      </c>
      <c r="E298" s="733">
        <f t="shared" si="47"/>
        <v>0</v>
      </c>
      <c r="F298" s="734">
        <v>200000</v>
      </c>
      <c r="G298" s="733">
        <f t="shared" si="48"/>
        <v>5.972797966764007E-6</v>
      </c>
      <c r="H298" s="734">
        <v>0</v>
      </c>
      <c r="I298" s="733">
        <f t="shared" si="49"/>
        <v>0</v>
      </c>
      <c r="J298" s="734">
        <f t="shared" si="45"/>
        <v>200000</v>
      </c>
      <c r="K298" s="734">
        <v>0</v>
      </c>
      <c r="L298" s="733">
        <f t="shared" si="50"/>
        <v>0</v>
      </c>
      <c r="M298" s="734">
        <f t="shared" si="44"/>
        <v>0</v>
      </c>
      <c r="N298" s="740" t="e">
        <f t="shared" si="46"/>
        <v>#DIV/0!</v>
      </c>
    </row>
    <row r="299" spans="1:14" s="721" customFormat="1">
      <c r="A299" s="714"/>
      <c r="B299" s="715" t="s">
        <v>1984</v>
      </c>
      <c r="C299" s="766" t="s">
        <v>1985</v>
      </c>
      <c r="D299" s="732">
        <v>114511</v>
      </c>
      <c r="E299" s="733">
        <f t="shared" si="47"/>
        <v>2.7228010051130553E-6</v>
      </c>
      <c r="F299" s="734">
        <v>360000</v>
      </c>
      <c r="G299" s="733">
        <f t="shared" si="48"/>
        <v>1.0751036340175214E-5</v>
      </c>
      <c r="H299" s="734">
        <v>109179</v>
      </c>
      <c r="I299" s="733">
        <f t="shared" si="49"/>
        <v>2.4633885407257081E-6</v>
      </c>
      <c r="J299" s="734">
        <f t="shared" si="45"/>
        <v>250821</v>
      </c>
      <c r="K299" s="734">
        <v>109179</v>
      </c>
      <c r="L299" s="733">
        <f t="shared" si="50"/>
        <v>2.6166984140569471E-6</v>
      </c>
      <c r="M299" s="734">
        <f t="shared" si="44"/>
        <v>0</v>
      </c>
      <c r="N299" s="740">
        <f t="shared" si="46"/>
        <v>1</v>
      </c>
    </row>
    <row r="300" spans="1:14" s="721" customFormat="1">
      <c r="A300" s="714"/>
      <c r="B300" s="715" t="s">
        <v>1986</v>
      </c>
      <c r="C300" s="766" t="s">
        <v>1987</v>
      </c>
      <c r="D300" s="732">
        <v>311960066</v>
      </c>
      <c r="E300" s="733">
        <f t="shared" si="47"/>
        <v>7.4176732476350319E-3</v>
      </c>
      <c r="F300" s="734">
        <v>180000000</v>
      </c>
      <c r="G300" s="733">
        <f t="shared" si="48"/>
        <v>5.3755181700876065E-3</v>
      </c>
      <c r="H300" s="734">
        <v>317241524</v>
      </c>
      <c r="I300" s="733">
        <f t="shared" si="49"/>
        <v>7.1578704225534195E-3</v>
      </c>
      <c r="J300" s="734">
        <f t="shared" si="45"/>
        <v>-137241524</v>
      </c>
      <c r="K300" s="734">
        <v>317241524</v>
      </c>
      <c r="L300" s="733">
        <f t="shared" si="50"/>
        <v>7.6033430671082255E-3</v>
      </c>
      <c r="M300" s="734">
        <f t="shared" si="44"/>
        <v>0</v>
      </c>
      <c r="N300" s="740">
        <f t="shared" si="46"/>
        <v>1</v>
      </c>
    </row>
    <row r="301" spans="1:14" s="721" customFormat="1">
      <c r="A301" s="714"/>
      <c r="B301" s="715" t="s">
        <v>1988</v>
      </c>
      <c r="C301" s="766" t="s">
        <v>1981</v>
      </c>
      <c r="D301" s="732">
        <v>17331000</v>
      </c>
      <c r="E301" s="733">
        <f t="shared" si="47"/>
        <v>4.1209022905759591E-4</v>
      </c>
      <c r="F301" s="734">
        <v>9465000</v>
      </c>
      <c r="G301" s="733">
        <f t="shared" si="48"/>
        <v>2.8266266377710667E-4</v>
      </c>
      <c r="H301" s="734">
        <v>11000167</v>
      </c>
      <c r="I301" s="733">
        <f t="shared" si="49"/>
        <v>2.4819503140593969E-4</v>
      </c>
      <c r="J301" s="734">
        <f t="shared" si="45"/>
        <v>-1535167</v>
      </c>
      <c r="K301" s="734">
        <v>11000167</v>
      </c>
      <c r="L301" s="733">
        <f t="shared" si="50"/>
        <v>2.6364153860414149E-4</v>
      </c>
      <c r="M301" s="734">
        <f t="shared" ref="M301:M307" si="51">H301-K301</f>
        <v>0</v>
      </c>
      <c r="N301" s="740">
        <f t="shared" si="46"/>
        <v>1</v>
      </c>
    </row>
    <row r="302" spans="1:14" s="721" customFormat="1">
      <c r="A302" s="714"/>
      <c r="B302" s="715" t="s">
        <v>1989</v>
      </c>
      <c r="C302" s="766" t="s">
        <v>1990</v>
      </c>
      <c r="D302" s="732">
        <v>151549970</v>
      </c>
      <c r="E302" s="733">
        <f t="shared" si="47"/>
        <v>3.6035001933513236E-3</v>
      </c>
      <c r="F302" s="734">
        <v>0</v>
      </c>
      <c r="G302" s="733">
        <f t="shared" si="48"/>
        <v>0</v>
      </c>
      <c r="H302" s="734">
        <v>0</v>
      </c>
      <c r="I302" s="733">
        <f t="shared" si="49"/>
        <v>0</v>
      </c>
      <c r="J302" s="734">
        <f t="shared" si="45"/>
        <v>0</v>
      </c>
      <c r="K302" s="734">
        <v>0</v>
      </c>
      <c r="L302" s="733">
        <f t="shared" si="50"/>
        <v>0</v>
      </c>
      <c r="M302" s="734">
        <f t="shared" si="51"/>
        <v>0</v>
      </c>
      <c r="N302" s="740" t="e">
        <f t="shared" si="46"/>
        <v>#DIV/0!</v>
      </c>
    </row>
    <row r="303" spans="1:14" s="721" customFormat="1">
      <c r="A303" s="714"/>
      <c r="B303" s="715" t="s">
        <v>1991</v>
      </c>
      <c r="C303" s="766" t="s">
        <v>1992</v>
      </c>
      <c r="D303" s="732">
        <v>54706404</v>
      </c>
      <c r="E303" s="733">
        <f t="shared" si="47"/>
        <v>1.3007890228652346E-3</v>
      </c>
      <c r="F303" s="734">
        <v>0</v>
      </c>
      <c r="G303" s="733">
        <f t="shared" si="48"/>
        <v>0</v>
      </c>
      <c r="H303" s="734">
        <v>0</v>
      </c>
      <c r="I303" s="733">
        <f t="shared" si="49"/>
        <v>0</v>
      </c>
      <c r="J303" s="734">
        <f t="shared" si="45"/>
        <v>0</v>
      </c>
      <c r="K303" s="734">
        <v>0</v>
      </c>
      <c r="L303" s="733">
        <f t="shared" si="50"/>
        <v>0</v>
      </c>
      <c r="M303" s="734">
        <f t="shared" si="51"/>
        <v>0</v>
      </c>
      <c r="N303" s="740" t="e">
        <f t="shared" si="46"/>
        <v>#DIV/0!</v>
      </c>
    </row>
    <row r="304" spans="1:14" s="721" customFormat="1">
      <c r="A304" s="714"/>
      <c r="B304" s="715" t="s">
        <v>1993</v>
      </c>
      <c r="C304" s="766" t="s">
        <v>1994</v>
      </c>
      <c r="D304" s="732">
        <v>1021890</v>
      </c>
      <c r="E304" s="733">
        <f t="shared" si="47"/>
        <v>2.4298129604273653E-5</v>
      </c>
      <c r="F304" s="734">
        <v>0</v>
      </c>
      <c r="G304" s="733">
        <f t="shared" si="48"/>
        <v>0</v>
      </c>
      <c r="H304" s="734">
        <v>0</v>
      </c>
      <c r="I304" s="733">
        <f t="shared" si="49"/>
        <v>0</v>
      </c>
      <c r="J304" s="734">
        <f t="shared" si="45"/>
        <v>0</v>
      </c>
      <c r="K304" s="734">
        <v>0</v>
      </c>
      <c r="L304" s="733">
        <f t="shared" si="50"/>
        <v>0</v>
      </c>
      <c r="M304" s="734">
        <f t="shared" si="51"/>
        <v>0</v>
      </c>
      <c r="N304" s="740" t="e">
        <f t="shared" si="46"/>
        <v>#DIV/0!</v>
      </c>
    </row>
    <row r="305" spans="1:16" s="721" customFormat="1">
      <c r="A305" s="714"/>
      <c r="B305" s="715" t="s">
        <v>1995</v>
      </c>
      <c r="C305" s="766" t="s">
        <v>1996</v>
      </c>
      <c r="D305" s="732">
        <v>0</v>
      </c>
      <c r="E305" s="733">
        <f t="shared" si="47"/>
        <v>0</v>
      </c>
      <c r="F305" s="734">
        <v>0</v>
      </c>
      <c r="G305" s="733">
        <f t="shared" si="48"/>
        <v>0</v>
      </c>
      <c r="H305" s="734">
        <v>0</v>
      </c>
      <c r="I305" s="733">
        <f t="shared" si="49"/>
        <v>0</v>
      </c>
      <c r="J305" s="734">
        <f t="shared" si="45"/>
        <v>0</v>
      </c>
      <c r="K305" s="734">
        <v>0</v>
      </c>
      <c r="L305" s="733">
        <f t="shared" si="50"/>
        <v>0</v>
      </c>
      <c r="M305" s="734">
        <f t="shared" si="51"/>
        <v>0</v>
      </c>
      <c r="N305" s="740" t="e">
        <f t="shared" si="46"/>
        <v>#DIV/0!</v>
      </c>
      <c r="P305" s="747"/>
    </row>
    <row r="306" spans="1:16" s="721" customFormat="1">
      <c r="A306" s="714"/>
      <c r="B306" s="715" t="s">
        <v>1997</v>
      </c>
      <c r="C306" s="766" t="s">
        <v>1998</v>
      </c>
      <c r="D306" s="732">
        <v>955857</v>
      </c>
      <c r="E306" s="733">
        <f t="shared" si="47"/>
        <v>2.2728020891830041E-5</v>
      </c>
      <c r="F306" s="734">
        <v>384838</v>
      </c>
      <c r="G306" s="733">
        <f t="shared" si="48"/>
        <v>1.1492798119667635E-5</v>
      </c>
      <c r="H306" s="734">
        <v>384838</v>
      </c>
      <c r="I306" s="733">
        <f t="shared" si="49"/>
        <v>8.6830390389708658E-6</v>
      </c>
      <c r="J306" s="734">
        <f t="shared" si="45"/>
        <v>0</v>
      </c>
      <c r="K306" s="734">
        <v>384838</v>
      </c>
      <c r="L306" s="733">
        <f t="shared" si="50"/>
        <v>9.2234311018496915E-6</v>
      </c>
      <c r="M306" s="734">
        <f t="shared" si="51"/>
        <v>0</v>
      </c>
      <c r="N306" s="740">
        <f t="shared" si="46"/>
        <v>1</v>
      </c>
      <c r="P306" s="747"/>
    </row>
    <row r="307" spans="1:16" s="721" customFormat="1">
      <c r="A307" s="714"/>
      <c r="B307" s="715" t="s">
        <v>1999</v>
      </c>
      <c r="C307" s="766" t="s">
        <v>2000</v>
      </c>
      <c r="D307" s="732">
        <v>49900040</v>
      </c>
      <c r="E307" s="733">
        <f t="shared" si="47"/>
        <v>1.1865050437703075E-3</v>
      </c>
      <c r="F307" s="734">
        <v>120000000</v>
      </c>
      <c r="G307" s="733">
        <f t="shared" si="48"/>
        <v>3.5836787800584045E-3</v>
      </c>
      <c r="H307" s="734">
        <v>125229496</v>
      </c>
      <c r="I307" s="733">
        <f t="shared" si="49"/>
        <v>2.8255333480546253E-3</v>
      </c>
      <c r="J307" s="734">
        <f t="shared" si="45"/>
        <v>-5229496</v>
      </c>
      <c r="K307" s="734">
        <v>125229496</v>
      </c>
      <c r="L307" s="733">
        <f t="shared" si="50"/>
        <v>3.0013814339419744E-3</v>
      </c>
      <c r="M307" s="734">
        <f t="shared" si="51"/>
        <v>0</v>
      </c>
      <c r="N307" s="740">
        <f t="shared" si="46"/>
        <v>1</v>
      </c>
    </row>
    <row r="308" spans="1:16" s="721" customFormat="1">
      <c r="A308" s="714"/>
      <c r="B308" s="715"/>
      <c r="C308" s="748" t="s">
        <v>199</v>
      </c>
      <c r="D308" s="725">
        <v>34694435607</v>
      </c>
      <c r="E308" s="726">
        <f t="shared" si="47"/>
        <v>0.82495170020844966</v>
      </c>
      <c r="F308" s="727">
        <f t="shared" ref="F308:J308" si="52">SUM(F44:F307)</f>
        <v>26236699000</v>
      </c>
      <c r="G308" s="726">
        <f t="shared" si="48"/>
        <v>0.78353251220899633</v>
      </c>
      <c r="H308" s="727">
        <f t="shared" si="52"/>
        <v>34560900110</v>
      </c>
      <c r="I308" s="726">
        <f t="shared" si="49"/>
        <v>0.77979213299388961</v>
      </c>
      <c r="J308" s="727">
        <f t="shared" si="52"/>
        <v>-8822766041</v>
      </c>
      <c r="K308" s="727">
        <f>SUM(K44:K307)</f>
        <v>34355774690</v>
      </c>
      <c r="L308" s="726">
        <f t="shared" si="50"/>
        <v>0.82340652639262868</v>
      </c>
      <c r="M308" s="727">
        <f>SUM(M44:M307)</f>
        <v>205125420</v>
      </c>
      <c r="N308" s="774">
        <v>14.4</v>
      </c>
      <c r="P308" s="747"/>
    </row>
    <row r="309" spans="1:16" s="721" customFormat="1">
      <c r="A309" s="714"/>
      <c r="B309" s="715" t="s">
        <v>197</v>
      </c>
      <c r="C309" s="766" t="s">
        <v>196</v>
      </c>
      <c r="D309" s="732"/>
      <c r="E309" s="733">
        <f t="shared" si="47"/>
        <v>0</v>
      </c>
      <c r="F309" s="734"/>
      <c r="G309" s="733">
        <f t="shared" si="48"/>
        <v>0</v>
      </c>
      <c r="H309" s="734"/>
      <c r="I309" s="733">
        <f t="shared" si="49"/>
        <v>0</v>
      </c>
      <c r="J309" s="734">
        <f t="shared" ref="J309" si="53">H309-F309</f>
        <v>0</v>
      </c>
      <c r="K309" s="734"/>
      <c r="L309" s="733">
        <f t="shared" si="50"/>
        <v>0</v>
      </c>
      <c r="M309" s="734">
        <f t="shared" ref="M309" si="54">H309-K309</f>
        <v>0</v>
      </c>
      <c r="N309" s="743"/>
      <c r="O309" s="747"/>
      <c r="P309" s="747"/>
    </row>
    <row r="310" spans="1:16" s="721" customFormat="1">
      <c r="A310" s="714"/>
      <c r="B310" s="715" t="s">
        <v>2001</v>
      </c>
      <c r="C310" s="766" t="s">
        <v>2002</v>
      </c>
      <c r="D310" s="732">
        <v>0</v>
      </c>
      <c r="E310" s="733">
        <f t="shared" si="47"/>
        <v>0</v>
      </c>
      <c r="F310" s="734">
        <v>100000000</v>
      </c>
      <c r="G310" s="733">
        <f t="shared" si="48"/>
        <v>2.9863989833820038E-3</v>
      </c>
      <c r="H310" s="734">
        <v>0</v>
      </c>
      <c r="I310" s="733">
        <f t="shared" si="49"/>
        <v>0</v>
      </c>
      <c r="J310" s="734">
        <f>F310-H310</f>
        <v>100000000</v>
      </c>
      <c r="K310" s="734">
        <v>0</v>
      </c>
      <c r="L310" s="733">
        <f t="shared" si="50"/>
        <v>0</v>
      </c>
      <c r="M310" s="734">
        <f>H310-K310</f>
        <v>0</v>
      </c>
      <c r="N310" s="743">
        <v>0</v>
      </c>
      <c r="P310" s="747"/>
    </row>
    <row r="311" spans="1:16" s="721" customFormat="1">
      <c r="A311" s="714"/>
      <c r="B311" s="715" t="s">
        <v>1755</v>
      </c>
      <c r="C311" s="766" t="s">
        <v>1756</v>
      </c>
      <c r="D311" s="732">
        <v>0</v>
      </c>
      <c r="E311" s="733">
        <f t="shared" si="47"/>
        <v>0</v>
      </c>
      <c r="F311" s="734">
        <v>5000000</v>
      </c>
      <c r="G311" s="733">
        <f t="shared" si="48"/>
        <v>1.4931994916910019E-4</v>
      </c>
      <c r="H311" s="734">
        <v>0</v>
      </c>
      <c r="I311" s="733">
        <f t="shared" si="49"/>
        <v>0</v>
      </c>
      <c r="J311" s="734">
        <f t="shared" ref="J311:J353" si="55">F311-H311</f>
        <v>5000000</v>
      </c>
      <c r="K311" s="734">
        <v>0</v>
      </c>
      <c r="L311" s="733">
        <f t="shared" si="50"/>
        <v>0</v>
      </c>
      <c r="M311" s="734">
        <f t="shared" ref="M311:M353" si="56">H311-K311</f>
        <v>0</v>
      </c>
      <c r="N311" s="743">
        <v>0</v>
      </c>
      <c r="O311" s="747"/>
    </row>
    <row r="312" spans="1:16" s="721" customFormat="1">
      <c r="A312" s="714"/>
      <c r="B312" s="715" t="s">
        <v>1757</v>
      </c>
      <c r="C312" s="766" t="s">
        <v>1758</v>
      </c>
      <c r="D312" s="732">
        <v>0</v>
      </c>
      <c r="E312" s="733">
        <f t="shared" si="47"/>
        <v>0</v>
      </c>
      <c r="F312" s="734">
        <v>1000000</v>
      </c>
      <c r="G312" s="733">
        <f t="shared" si="48"/>
        <v>2.9863989833820037E-5</v>
      </c>
      <c r="H312" s="734">
        <v>0</v>
      </c>
      <c r="I312" s="733">
        <f t="shared" si="49"/>
        <v>0</v>
      </c>
      <c r="J312" s="734">
        <f t="shared" si="55"/>
        <v>1000000</v>
      </c>
      <c r="K312" s="734">
        <v>0</v>
      </c>
      <c r="L312" s="733">
        <f t="shared" si="50"/>
        <v>0</v>
      </c>
      <c r="M312" s="734">
        <f t="shared" si="56"/>
        <v>0</v>
      </c>
      <c r="N312" s="743">
        <v>0</v>
      </c>
    </row>
    <row r="313" spans="1:16" s="721" customFormat="1">
      <c r="A313" s="714"/>
      <c r="B313" s="715" t="s">
        <v>2003</v>
      </c>
      <c r="C313" s="766" t="s">
        <v>2004</v>
      </c>
      <c r="D313" s="732">
        <v>0</v>
      </c>
      <c r="E313" s="733">
        <f t="shared" si="47"/>
        <v>0</v>
      </c>
      <c r="F313" s="734">
        <v>5000000</v>
      </c>
      <c r="G313" s="733">
        <f t="shared" si="48"/>
        <v>1.4931994916910019E-4</v>
      </c>
      <c r="H313" s="734">
        <v>4000000</v>
      </c>
      <c r="I313" s="733">
        <f t="shared" si="49"/>
        <v>9.0251368513201563E-5</v>
      </c>
      <c r="J313" s="734">
        <f t="shared" si="55"/>
        <v>1000000</v>
      </c>
      <c r="K313" s="734">
        <v>3328360</v>
      </c>
      <c r="L313" s="733">
        <f t="shared" si="50"/>
        <v>7.977096633428206E-5</v>
      </c>
      <c r="M313" s="734">
        <f t="shared" si="56"/>
        <v>671640</v>
      </c>
      <c r="N313" s="743">
        <v>0</v>
      </c>
    </row>
    <row r="314" spans="1:16" s="721" customFormat="1">
      <c r="A314" s="714"/>
      <c r="B314" s="715" t="s">
        <v>2005</v>
      </c>
      <c r="C314" s="766" t="s">
        <v>2006</v>
      </c>
      <c r="D314" s="732">
        <v>0</v>
      </c>
      <c r="E314" s="733">
        <f t="shared" si="47"/>
        <v>0</v>
      </c>
      <c r="F314" s="734">
        <v>4000000</v>
      </c>
      <c r="G314" s="733">
        <f t="shared" si="48"/>
        <v>1.1945595933528015E-4</v>
      </c>
      <c r="H314" s="734">
        <v>4000000</v>
      </c>
      <c r="I314" s="733">
        <f t="shared" si="49"/>
        <v>9.0251368513201563E-5</v>
      </c>
      <c r="J314" s="734">
        <f t="shared" si="55"/>
        <v>0</v>
      </c>
      <c r="K314" s="734">
        <v>3600482</v>
      </c>
      <c r="L314" s="733">
        <f t="shared" si="50"/>
        <v>8.6292927570692028E-5</v>
      </c>
      <c r="M314" s="734">
        <f t="shared" si="56"/>
        <v>399518</v>
      </c>
      <c r="N314" s="743">
        <v>0</v>
      </c>
    </row>
    <row r="315" spans="1:16" s="721" customFormat="1">
      <c r="A315" s="714"/>
      <c r="B315" s="715" t="s">
        <v>2007</v>
      </c>
      <c r="C315" s="766" t="s">
        <v>2008</v>
      </c>
      <c r="D315" s="732">
        <v>0</v>
      </c>
      <c r="E315" s="733">
        <f t="shared" si="47"/>
        <v>0</v>
      </c>
      <c r="F315" s="734">
        <v>4000000</v>
      </c>
      <c r="G315" s="733">
        <f t="shared" si="48"/>
        <v>1.1945595933528015E-4</v>
      </c>
      <c r="H315" s="734">
        <v>4000000</v>
      </c>
      <c r="I315" s="733">
        <f t="shared" si="49"/>
        <v>9.0251368513201563E-5</v>
      </c>
      <c r="J315" s="734">
        <f t="shared" si="55"/>
        <v>0</v>
      </c>
      <c r="K315" s="734">
        <v>1584057</v>
      </c>
      <c r="L315" s="733">
        <f t="shared" si="50"/>
        <v>3.7965171321186363E-5</v>
      </c>
      <c r="M315" s="734">
        <f t="shared" si="56"/>
        <v>2415943</v>
      </c>
      <c r="N315" s="743">
        <v>0</v>
      </c>
    </row>
    <row r="316" spans="1:16" s="721" customFormat="1">
      <c r="A316" s="714"/>
      <c r="B316" s="775" t="s">
        <v>2009</v>
      </c>
      <c r="C316" s="776" t="s">
        <v>2010</v>
      </c>
      <c r="D316" s="732">
        <v>0</v>
      </c>
      <c r="E316" s="733">
        <f t="shared" si="47"/>
        <v>0</v>
      </c>
      <c r="F316" s="734">
        <v>0</v>
      </c>
      <c r="G316" s="733">
        <f t="shared" si="48"/>
        <v>0</v>
      </c>
      <c r="H316" s="734">
        <v>1000000</v>
      </c>
      <c r="I316" s="733">
        <f t="shared" si="49"/>
        <v>2.2562842128300391E-5</v>
      </c>
      <c r="J316" s="734">
        <f t="shared" si="55"/>
        <v>-1000000</v>
      </c>
      <c r="K316" s="734">
        <v>0</v>
      </c>
      <c r="L316" s="733">
        <f t="shared" si="50"/>
        <v>0</v>
      </c>
      <c r="M316" s="734">
        <f t="shared" si="56"/>
        <v>1000000</v>
      </c>
      <c r="N316" s="743"/>
    </row>
    <row r="317" spans="1:16" s="721" customFormat="1">
      <c r="A317" s="714"/>
      <c r="B317" s="715" t="s">
        <v>1765</v>
      </c>
      <c r="C317" s="766" t="s">
        <v>1766</v>
      </c>
      <c r="D317" s="732">
        <v>0</v>
      </c>
      <c r="E317" s="733">
        <f t="shared" si="47"/>
        <v>0</v>
      </c>
      <c r="F317" s="734">
        <v>30000000</v>
      </c>
      <c r="G317" s="733">
        <f t="shared" si="48"/>
        <v>8.9591969501460111E-4</v>
      </c>
      <c r="H317" s="734">
        <v>0</v>
      </c>
      <c r="I317" s="733">
        <f t="shared" si="49"/>
        <v>0</v>
      </c>
      <c r="J317" s="734">
        <f t="shared" si="55"/>
        <v>30000000</v>
      </c>
      <c r="K317" s="734">
        <v>0</v>
      </c>
      <c r="L317" s="733">
        <f t="shared" si="50"/>
        <v>0</v>
      </c>
      <c r="M317" s="734">
        <f t="shared" si="56"/>
        <v>0</v>
      </c>
      <c r="N317" s="743">
        <v>0</v>
      </c>
    </row>
    <row r="318" spans="1:16" s="721" customFormat="1">
      <c r="A318" s="714"/>
      <c r="B318" s="715" t="s">
        <v>2011</v>
      </c>
      <c r="C318" s="766" t="s">
        <v>2012</v>
      </c>
      <c r="D318" s="732">
        <v>0</v>
      </c>
      <c r="E318" s="733">
        <f t="shared" si="47"/>
        <v>0</v>
      </c>
      <c r="F318" s="734">
        <v>5000000</v>
      </c>
      <c r="G318" s="733">
        <f t="shared" si="48"/>
        <v>1.4931994916910019E-4</v>
      </c>
      <c r="H318" s="734">
        <v>0</v>
      </c>
      <c r="I318" s="733">
        <f t="shared" si="49"/>
        <v>0</v>
      </c>
      <c r="J318" s="734">
        <f t="shared" si="55"/>
        <v>5000000</v>
      </c>
      <c r="K318" s="734">
        <v>0</v>
      </c>
      <c r="L318" s="733">
        <f t="shared" si="50"/>
        <v>0</v>
      </c>
      <c r="M318" s="734">
        <f t="shared" si="56"/>
        <v>0</v>
      </c>
      <c r="N318" s="743">
        <v>0</v>
      </c>
    </row>
    <row r="319" spans="1:16" s="721" customFormat="1">
      <c r="A319" s="714"/>
      <c r="B319" s="715" t="s">
        <v>2013</v>
      </c>
      <c r="C319" s="766" t="s">
        <v>2014</v>
      </c>
      <c r="D319" s="732">
        <v>253960</v>
      </c>
      <c r="E319" s="733">
        <f t="shared" si="47"/>
        <v>6.0385687249129911E-6</v>
      </c>
      <c r="F319" s="734">
        <v>0</v>
      </c>
      <c r="G319" s="733">
        <f t="shared" si="48"/>
        <v>0</v>
      </c>
      <c r="H319" s="734">
        <v>0</v>
      </c>
      <c r="I319" s="733">
        <f t="shared" si="49"/>
        <v>0</v>
      </c>
      <c r="J319" s="734">
        <f t="shared" si="55"/>
        <v>0</v>
      </c>
      <c r="K319" s="734">
        <v>0</v>
      </c>
      <c r="L319" s="733">
        <f t="shared" si="50"/>
        <v>0</v>
      </c>
      <c r="M319" s="734">
        <f t="shared" si="56"/>
        <v>0</v>
      </c>
      <c r="N319" s="743">
        <v>0</v>
      </c>
    </row>
    <row r="320" spans="1:16" s="721" customFormat="1">
      <c r="A320" s="714"/>
      <c r="B320" s="715" t="s">
        <v>2015</v>
      </c>
      <c r="C320" s="766" t="s">
        <v>2016</v>
      </c>
      <c r="D320" s="732">
        <v>1064330</v>
      </c>
      <c r="E320" s="733">
        <f t="shared" si="47"/>
        <v>2.530725252396694E-5</v>
      </c>
      <c r="F320" s="734">
        <v>0</v>
      </c>
      <c r="G320" s="733">
        <f t="shared" si="48"/>
        <v>0</v>
      </c>
      <c r="H320" s="734">
        <v>0</v>
      </c>
      <c r="I320" s="733">
        <f t="shared" si="49"/>
        <v>0</v>
      </c>
      <c r="J320" s="734">
        <f t="shared" si="55"/>
        <v>0</v>
      </c>
      <c r="K320" s="734">
        <v>0</v>
      </c>
      <c r="L320" s="733">
        <f t="shared" si="50"/>
        <v>0</v>
      </c>
      <c r="M320" s="734">
        <f t="shared" si="56"/>
        <v>0</v>
      </c>
      <c r="N320" s="743">
        <v>0</v>
      </c>
    </row>
    <row r="321" spans="1:14" s="721" customFormat="1">
      <c r="A321" s="714"/>
      <c r="B321" s="715" t="s">
        <v>2017</v>
      </c>
      <c r="C321" s="766" t="s">
        <v>2018</v>
      </c>
      <c r="D321" s="732">
        <v>1218650</v>
      </c>
      <c r="E321" s="733">
        <f t="shared" si="47"/>
        <v>2.8976617485490696E-5</v>
      </c>
      <c r="F321" s="734">
        <v>0</v>
      </c>
      <c r="G321" s="733">
        <f t="shared" si="48"/>
        <v>0</v>
      </c>
      <c r="H321" s="734">
        <v>0</v>
      </c>
      <c r="I321" s="733">
        <f t="shared" si="49"/>
        <v>0</v>
      </c>
      <c r="J321" s="734">
        <f t="shared" si="55"/>
        <v>0</v>
      </c>
      <c r="K321" s="734">
        <v>0</v>
      </c>
      <c r="L321" s="733">
        <f t="shared" si="50"/>
        <v>0</v>
      </c>
      <c r="M321" s="734">
        <f t="shared" si="56"/>
        <v>0</v>
      </c>
      <c r="N321" s="743">
        <v>0</v>
      </c>
    </row>
    <row r="322" spans="1:14" s="721" customFormat="1">
      <c r="A322" s="714"/>
      <c r="B322" s="715" t="s">
        <v>2019</v>
      </c>
      <c r="C322" s="766" t="s">
        <v>2020</v>
      </c>
      <c r="D322" s="732">
        <v>4740810</v>
      </c>
      <c r="E322" s="733">
        <f t="shared" si="47"/>
        <v>1.1272525987066766E-4</v>
      </c>
      <c r="F322" s="734">
        <v>0</v>
      </c>
      <c r="G322" s="733">
        <f t="shared" si="48"/>
        <v>0</v>
      </c>
      <c r="H322" s="734">
        <v>0</v>
      </c>
      <c r="I322" s="733">
        <f t="shared" si="49"/>
        <v>0</v>
      </c>
      <c r="J322" s="734">
        <f t="shared" si="55"/>
        <v>0</v>
      </c>
      <c r="K322" s="734">
        <v>0</v>
      </c>
      <c r="L322" s="733">
        <f t="shared" si="50"/>
        <v>0</v>
      </c>
      <c r="M322" s="734">
        <f t="shared" si="56"/>
        <v>0</v>
      </c>
      <c r="N322" s="743">
        <v>0</v>
      </c>
    </row>
    <row r="323" spans="1:14" s="721" customFormat="1">
      <c r="A323" s="714"/>
      <c r="B323" s="715" t="s">
        <v>2021</v>
      </c>
      <c r="C323" s="766" t="s">
        <v>2022</v>
      </c>
      <c r="D323" s="732">
        <v>4376070</v>
      </c>
      <c r="E323" s="733">
        <f t="shared" si="47"/>
        <v>1.0405260450476451E-4</v>
      </c>
      <c r="F323" s="734">
        <v>0</v>
      </c>
      <c r="G323" s="733">
        <f t="shared" si="48"/>
        <v>0</v>
      </c>
      <c r="H323" s="734">
        <v>0</v>
      </c>
      <c r="I323" s="733">
        <f t="shared" si="49"/>
        <v>0</v>
      </c>
      <c r="J323" s="734">
        <f t="shared" si="55"/>
        <v>0</v>
      </c>
      <c r="K323" s="734">
        <v>0</v>
      </c>
      <c r="L323" s="733">
        <f t="shared" si="50"/>
        <v>0</v>
      </c>
      <c r="M323" s="734">
        <f t="shared" si="56"/>
        <v>0</v>
      </c>
      <c r="N323" s="743">
        <v>0</v>
      </c>
    </row>
    <row r="324" spans="1:14" s="721" customFormat="1">
      <c r="A324" s="714"/>
      <c r="B324" s="715" t="s">
        <v>2023</v>
      </c>
      <c r="C324" s="766" t="s">
        <v>2024</v>
      </c>
      <c r="D324" s="732">
        <v>0</v>
      </c>
      <c r="E324" s="733">
        <f t="shared" si="47"/>
        <v>0</v>
      </c>
      <c r="F324" s="734">
        <v>0</v>
      </c>
      <c r="G324" s="733">
        <f t="shared" si="48"/>
        <v>0</v>
      </c>
      <c r="H324" s="734">
        <v>0</v>
      </c>
      <c r="I324" s="733">
        <f t="shared" si="49"/>
        <v>0</v>
      </c>
      <c r="J324" s="734">
        <f t="shared" si="55"/>
        <v>0</v>
      </c>
      <c r="K324" s="734">
        <v>0</v>
      </c>
      <c r="L324" s="733">
        <f t="shared" si="50"/>
        <v>0</v>
      </c>
      <c r="M324" s="734">
        <f t="shared" si="56"/>
        <v>0</v>
      </c>
      <c r="N324" s="743">
        <v>0</v>
      </c>
    </row>
    <row r="325" spans="1:14" s="721" customFormat="1">
      <c r="A325" s="714"/>
      <c r="B325" s="715" t="s">
        <v>2025</v>
      </c>
      <c r="C325" s="766" t="s">
        <v>2026</v>
      </c>
      <c r="D325" s="732">
        <v>0</v>
      </c>
      <c r="E325" s="733">
        <f t="shared" si="47"/>
        <v>0</v>
      </c>
      <c r="F325" s="734">
        <v>300000000</v>
      </c>
      <c r="G325" s="733">
        <f t="shared" si="48"/>
        <v>8.9591969501460113E-3</v>
      </c>
      <c r="H325" s="734">
        <v>365</v>
      </c>
      <c r="I325" s="733">
        <f t="shared" si="49"/>
        <v>8.2354373768296415E-9</v>
      </c>
      <c r="J325" s="734">
        <f t="shared" si="55"/>
        <v>299999635</v>
      </c>
      <c r="K325" s="734">
        <v>0</v>
      </c>
      <c r="L325" s="733">
        <f t="shared" si="50"/>
        <v>0</v>
      </c>
      <c r="M325" s="734">
        <f t="shared" si="56"/>
        <v>365</v>
      </c>
      <c r="N325" s="743">
        <v>0</v>
      </c>
    </row>
    <row r="326" spans="1:14" s="721" customFormat="1" ht="18">
      <c r="A326" s="714"/>
      <c r="B326" s="715" t="s">
        <v>2027</v>
      </c>
      <c r="C326" s="766" t="s">
        <v>2028</v>
      </c>
      <c r="D326" s="732">
        <v>0</v>
      </c>
      <c r="E326" s="733">
        <f t="shared" si="47"/>
        <v>0</v>
      </c>
      <c r="F326" s="734">
        <v>161370000</v>
      </c>
      <c r="G326" s="733">
        <f t="shared" si="48"/>
        <v>4.819152039483539E-3</v>
      </c>
      <c r="H326" s="734">
        <v>57814000</v>
      </c>
      <c r="I326" s="733">
        <f t="shared" si="49"/>
        <v>1.3044481548055587E-3</v>
      </c>
      <c r="J326" s="734">
        <f t="shared" si="55"/>
        <v>103556000</v>
      </c>
      <c r="K326" s="734">
        <v>12813408</v>
      </c>
      <c r="L326" s="733">
        <f t="shared" si="50"/>
        <v>3.0709957402306852E-4</v>
      </c>
      <c r="M326" s="734">
        <f t="shared" si="56"/>
        <v>45000592</v>
      </c>
      <c r="N326" s="743">
        <v>0</v>
      </c>
    </row>
    <row r="327" spans="1:14" s="721" customFormat="1">
      <c r="A327" s="714"/>
      <c r="B327" s="715" t="s">
        <v>2029</v>
      </c>
      <c r="C327" s="766" t="s">
        <v>2030</v>
      </c>
      <c r="D327" s="732">
        <v>0</v>
      </c>
      <c r="E327" s="733">
        <f t="shared" si="47"/>
        <v>0</v>
      </c>
      <c r="F327" s="734">
        <v>16830000</v>
      </c>
      <c r="G327" s="733">
        <f t="shared" si="48"/>
        <v>5.0261094890319117E-4</v>
      </c>
      <c r="H327" s="734">
        <v>11769000</v>
      </c>
      <c r="I327" s="733">
        <f t="shared" si="49"/>
        <v>2.655420890079673E-4</v>
      </c>
      <c r="J327" s="734">
        <f t="shared" si="55"/>
        <v>5061000</v>
      </c>
      <c r="K327" s="734">
        <v>8268117</v>
      </c>
      <c r="L327" s="733">
        <f t="shared" si="50"/>
        <v>1.9816236310222005E-4</v>
      </c>
      <c r="M327" s="734">
        <f t="shared" si="56"/>
        <v>3500883</v>
      </c>
      <c r="N327" s="743">
        <v>0</v>
      </c>
    </row>
    <row r="328" spans="1:14" s="721" customFormat="1">
      <c r="A328" s="714"/>
      <c r="B328" s="715" t="s">
        <v>2031</v>
      </c>
      <c r="C328" s="766" t="s">
        <v>2032</v>
      </c>
      <c r="D328" s="732">
        <v>0</v>
      </c>
      <c r="E328" s="733">
        <f t="shared" si="47"/>
        <v>0</v>
      </c>
      <c r="F328" s="734">
        <v>250000000</v>
      </c>
      <c r="G328" s="733">
        <f t="shared" si="48"/>
        <v>7.4659974584550095E-3</v>
      </c>
      <c r="H328" s="734">
        <v>0</v>
      </c>
      <c r="I328" s="733">
        <f t="shared" si="49"/>
        <v>0</v>
      </c>
      <c r="J328" s="734">
        <f t="shared" si="55"/>
        <v>250000000</v>
      </c>
      <c r="K328" s="734">
        <v>0</v>
      </c>
      <c r="L328" s="733">
        <f t="shared" si="50"/>
        <v>0</v>
      </c>
      <c r="M328" s="734">
        <f t="shared" si="56"/>
        <v>0</v>
      </c>
      <c r="N328" s="743">
        <v>0</v>
      </c>
    </row>
    <row r="329" spans="1:14" s="721" customFormat="1">
      <c r="A329" s="714"/>
      <c r="B329" s="715" t="s">
        <v>2033</v>
      </c>
      <c r="C329" s="766" t="s">
        <v>2034</v>
      </c>
      <c r="D329" s="732">
        <v>0</v>
      </c>
      <c r="E329" s="733">
        <f t="shared" si="47"/>
        <v>0</v>
      </c>
      <c r="F329" s="734">
        <v>40000000</v>
      </c>
      <c r="G329" s="733">
        <f t="shared" si="48"/>
        <v>1.1945595933528016E-3</v>
      </c>
      <c r="H329" s="734">
        <v>10238000</v>
      </c>
      <c r="I329" s="733">
        <f t="shared" si="49"/>
        <v>2.309983777095394E-4</v>
      </c>
      <c r="J329" s="734">
        <f t="shared" si="55"/>
        <v>29762000</v>
      </c>
      <c r="K329" s="734">
        <v>6242570</v>
      </c>
      <c r="L329" s="733">
        <f t="shared" si="50"/>
        <v>1.4961597943413546E-4</v>
      </c>
      <c r="M329" s="734">
        <f t="shared" si="56"/>
        <v>3995430</v>
      </c>
      <c r="N329" s="743">
        <v>1.8</v>
      </c>
    </row>
    <row r="330" spans="1:14" s="721" customFormat="1" ht="18">
      <c r="A330" s="714"/>
      <c r="B330" s="715" t="s">
        <v>2035</v>
      </c>
      <c r="C330" s="766" t="s">
        <v>2036</v>
      </c>
      <c r="D330" s="732">
        <v>15874730</v>
      </c>
      <c r="E330" s="733">
        <f t="shared" si="47"/>
        <v>3.7746356943785643E-4</v>
      </c>
      <c r="F330" s="734">
        <v>31250000</v>
      </c>
      <c r="G330" s="733">
        <f t="shared" si="48"/>
        <v>9.3324968230687618E-4</v>
      </c>
      <c r="H330" s="734">
        <v>22128000</v>
      </c>
      <c r="I330" s="733">
        <f t="shared" si="49"/>
        <v>4.9927057061503104E-4</v>
      </c>
      <c r="J330" s="734">
        <f t="shared" si="55"/>
        <v>9122000</v>
      </c>
      <c r="K330" s="734">
        <v>18970751</v>
      </c>
      <c r="L330" s="733">
        <f t="shared" si="50"/>
        <v>4.5467291379449568E-4</v>
      </c>
      <c r="M330" s="734">
        <f t="shared" si="56"/>
        <v>3157249</v>
      </c>
      <c r="N330" s="743">
        <v>21.6</v>
      </c>
    </row>
    <row r="331" spans="1:14" s="721" customFormat="1">
      <c r="A331" s="714"/>
      <c r="B331" s="715" t="s">
        <v>2037</v>
      </c>
      <c r="C331" s="766" t="s">
        <v>2038</v>
      </c>
      <c r="D331" s="732">
        <v>0</v>
      </c>
      <c r="E331" s="733">
        <f t="shared" si="47"/>
        <v>0</v>
      </c>
      <c r="F331" s="734">
        <v>25000000</v>
      </c>
      <c r="G331" s="733">
        <f t="shared" si="48"/>
        <v>7.4659974584550095E-4</v>
      </c>
      <c r="H331" s="734">
        <v>3427000</v>
      </c>
      <c r="I331" s="733">
        <f t="shared" si="49"/>
        <v>7.7322859973685433E-5</v>
      </c>
      <c r="J331" s="734">
        <f t="shared" si="55"/>
        <v>21573000</v>
      </c>
      <c r="K331" s="734">
        <v>2884738</v>
      </c>
      <c r="L331" s="733">
        <f t="shared" si="50"/>
        <v>6.9138656239476538E-5</v>
      </c>
      <c r="M331" s="734">
        <f t="shared" si="56"/>
        <v>542262</v>
      </c>
      <c r="N331" s="743">
        <v>0</v>
      </c>
    </row>
    <row r="332" spans="1:14" s="721" customFormat="1">
      <c r="A332" s="714"/>
      <c r="B332" s="715" t="s">
        <v>2039</v>
      </c>
      <c r="C332" s="766" t="s">
        <v>2040</v>
      </c>
      <c r="D332" s="732">
        <v>0</v>
      </c>
      <c r="E332" s="733">
        <f t="shared" si="47"/>
        <v>0</v>
      </c>
      <c r="F332" s="734">
        <v>10400000</v>
      </c>
      <c r="G332" s="733">
        <f t="shared" si="48"/>
        <v>3.1058549427172836E-4</v>
      </c>
      <c r="H332" s="734">
        <v>1804000</v>
      </c>
      <c r="I332" s="733">
        <f t="shared" si="49"/>
        <v>4.0703367199453901E-5</v>
      </c>
      <c r="J332" s="734">
        <f t="shared" si="55"/>
        <v>8596000</v>
      </c>
      <c r="K332" s="734">
        <v>1359938</v>
      </c>
      <c r="L332" s="733">
        <f t="shared" si="50"/>
        <v>3.2593700325298605E-5</v>
      </c>
      <c r="M332" s="734">
        <f t="shared" si="56"/>
        <v>444062</v>
      </c>
      <c r="N332" s="743">
        <v>0</v>
      </c>
    </row>
    <row r="333" spans="1:14" s="721" customFormat="1">
      <c r="A333" s="714"/>
      <c r="B333" s="715" t="s">
        <v>2041</v>
      </c>
      <c r="C333" s="766" t="s">
        <v>2042</v>
      </c>
      <c r="D333" s="732">
        <v>0</v>
      </c>
      <c r="E333" s="733">
        <f t="shared" si="47"/>
        <v>0</v>
      </c>
      <c r="F333" s="734">
        <v>17600000</v>
      </c>
      <c r="G333" s="733">
        <f t="shared" si="48"/>
        <v>5.2560622107523263E-4</v>
      </c>
      <c r="H333" s="734">
        <v>5634000</v>
      </c>
      <c r="I333" s="733">
        <f t="shared" si="49"/>
        <v>1.271190525508444E-4</v>
      </c>
      <c r="J333" s="734">
        <f t="shared" si="55"/>
        <v>11966000</v>
      </c>
      <c r="K333" s="734">
        <v>4849429</v>
      </c>
      <c r="L333" s="733">
        <f t="shared" si="50"/>
        <v>1.1622650118962224E-4</v>
      </c>
      <c r="M333" s="734">
        <f t="shared" si="56"/>
        <v>784571</v>
      </c>
      <c r="N333" s="743">
        <v>0</v>
      </c>
    </row>
    <row r="334" spans="1:14" s="721" customFormat="1">
      <c r="A334" s="714"/>
      <c r="B334" s="715" t="s">
        <v>2043</v>
      </c>
      <c r="C334" s="766" t="s">
        <v>2044</v>
      </c>
      <c r="D334" s="732">
        <v>0</v>
      </c>
      <c r="E334" s="733">
        <f t="shared" si="47"/>
        <v>0</v>
      </c>
      <c r="F334" s="734">
        <v>25000000</v>
      </c>
      <c r="G334" s="733">
        <f t="shared" si="48"/>
        <v>7.4659974584550095E-4</v>
      </c>
      <c r="H334" s="734">
        <v>6393000</v>
      </c>
      <c r="I334" s="733">
        <f t="shared" si="49"/>
        <v>1.442442497262244E-4</v>
      </c>
      <c r="J334" s="734">
        <f t="shared" si="55"/>
        <v>18607000</v>
      </c>
      <c r="K334" s="734">
        <v>6392812</v>
      </c>
      <c r="L334" s="733">
        <f t="shared" si="50"/>
        <v>1.5321683677047986E-4</v>
      </c>
      <c r="M334" s="734">
        <f t="shared" si="56"/>
        <v>188</v>
      </c>
      <c r="N334" s="743">
        <v>0</v>
      </c>
    </row>
    <row r="335" spans="1:14" s="721" customFormat="1">
      <c r="A335" s="714"/>
      <c r="B335" s="715" t="s">
        <v>2045</v>
      </c>
      <c r="C335" s="766" t="s">
        <v>2046</v>
      </c>
      <c r="D335" s="732">
        <v>0</v>
      </c>
      <c r="E335" s="733">
        <f t="shared" si="47"/>
        <v>0</v>
      </c>
      <c r="F335" s="734">
        <v>65000000</v>
      </c>
      <c r="G335" s="733">
        <f t="shared" si="48"/>
        <v>1.9411593391983023E-3</v>
      </c>
      <c r="H335" s="734">
        <v>0</v>
      </c>
      <c r="I335" s="733">
        <f t="shared" si="49"/>
        <v>0</v>
      </c>
      <c r="J335" s="734">
        <f t="shared" si="55"/>
        <v>65000000</v>
      </c>
      <c r="K335" s="734">
        <v>0</v>
      </c>
      <c r="L335" s="733">
        <f t="shared" si="50"/>
        <v>0</v>
      </c>
      <c r="M335" s="734">
        <f t="shared" si="56"/>
        <v>0</v>
      </c>
      <c r="N335" s="743">
        <v>0</v>
      </c>
    </row>
    <row r="336" spans="1:14" s="721" customFormat="1">
      <c r="A336" s="714"/>
      <c r="B336" s="715" t="s">
        <v>2047</v>
      </c>
      <c r="C336" s="766" t="s">
        <v>2048</v>
      </c>
      <c r="D336" s="732">
        <v>1910290</v>
      </c>
      <c r="E336" s="733">
        <f t="shared" si="47"/>
        <v>4.5422182428390448E-5</v>
      </c>
      <c r="F336" s="734">
        <v>25000000</v>
      </c>
      <c r="G336" s="733">
        <f t="shared" si="48"/>
        <v>7.4659974584550095E-4</v>
      </c>
      <c r="H336" s="734">
        <v>31605000</v>
      </c>
      <c r="I336" s="733">
        <f t="shared" si="49"/>
        <v>7.1309862546493387E-4</v>
      </c>
      <c r="J336" s="734">
        <f t="shared" si="55"/>
        <v>-6605000</v>
      </c>
      <c r="K336" s="734">
        <v>15802389</v>
      </c>
      <c r="L336" s="733">
        <f t="shared" si="50"/>
        <v>3.7873662732403621E-4</v>
      </c>
      <c r="M336" s="734">
        <f t="shared" si="56"/>
        <v>15802611</v>
      </c>
      <c r="N336" s="743">
        <v>15.3</v>
      </c>
    </row>
    <row r="337" spans="1:14" s="721" customFormat="1">
      <c r="A337" s="714"/>
      <c r="B337" s="715" t="s">
        <v>2049</v>
      </c>
      <c r="C337" s="766" t="s">
        <v>2050</v>
      </c>
      <c r="D337" s="732">
        <v>1910290</v>
      </c>
      <c r="E337" s="733">
        <f t="shared" si="47"/>
        <v>4.5422182428390448E-5</v>
      </c>
      <c r="F337" s="734">
        <v>25000000</v>
      </c>
      <c r="G337" s="733">
        <f t="shared" si="48"/>
        <v>7.4659974584550095E-4</v>
      </c>
      <c r="H337" s="734">
        <v>31636000</v>
      </c>
      <c r="I337" s="733">
        <f t="shared" si="49"/>
        <v>7.1379807357091116E-4</v>
      </c>
      <c r="J337" s="734">
        <f t="shared" si="55"/>
        <v>-6636000</v>
      </c>
      <c r="K337" s="734">
        <v>15817534</v>
      </c>
      <c r="L337" s="733">
        <f t="shared" si="50"/>
        <v>3.7909960827715806E-4</v>
      </c>
      <c r="M337" s="734">
        <f t="shared" si="56"/>
        <v>15818466</v>
      </c>
      <c r="N337" s="743">
        <v>15.3</v>
      </c>
    </row>
    <row r="338" spans="1:14" s="721" customFormat="1">
      <c r="A338" s="714"/>
      <c r="B338" s="715" t="s">
        <v>2051</v>
      </c>
      <c r="C338" s="766" t="s">
        <v>2052</v>
      </c>
      <c r="D338" s="732">
        <v>0</v>
      </c>
      <c r="E338" s="733">
        <f t="shared" si="47"/>
        <v>0</v>
      </c>
      <c r="F338" s="734">
        <v>100000000</v>
      </c>
      <c r="G338" s="733">
        <f t="shared" si="48"/>
        <v>2.9863989833820038E-3</v>
      </c>
      <c r="H338" s="734">
        <v>0</v>
      </c>
      <c r="I338" s="733">
        <f t="shared" si="49"/>
        <v>0</v>
      </c>
      <c r="J338" s="734">
        <f t="shared" si="55"/>
        <v>100000000</v>
      </c>
      <c r="K338" s="734">
        <v>0</v>
      </c>
      <c r="L338" s="733">
        <f t="shared" si="50"/>
        <v>0</v>
      </c>
      <c r="M338" s="734">
        <f t="shared" si="56"/>
        <v>0</v>
      </c>
      <c r="N338" s="743">
        <v>0</v>
      </c>
    </row>
    <row r="339" spans="1:14" s="721" customFormat="1">
      <c r="A339" s="714"/>
      <c r="B339" s="715" t="s">
        <v>2053</v>
      </c>
      <c r="C339" s="766" t="s">
        <v>2054</v>
      </c>
      <c r="D339" s="732">
        <v>0</v>
      </c>
      <c r="E339" s="733">
        <f t="shared" si="47"/>
        <v>0</v>
      </c>
      <c r="F339" s="734">
        <v>100000000</v>
      </c>
      <c r="G339" s="733">
        <f t="shared" si="48"/>
        <v>2.9863989833820038E-3</v>
      </c>
      <c r="H339" s="734">
        <v>0</v>
      </c>
      <c r="I339" s="733">
        <f t="shared" si="49"/>
        <v>0</v>
      </c>
      <c r="J339" s="734">
        <f t="shared" si="55"/>
        <v>100000000</v>
      </c>
      <c r="K339" s="734">
        <v>0</v>
      </c>
      <c r="L339" s="733">
        <f t="shared" si="50"/>
        <v>0</v>
      </c>
      <c r="M339" s="734">
        <f t="shared" si="56"/>
        <v>0</v>
      </c>
      <c r="N339" s="743">
        <v>0</v>
      </c>
    </row>
    <row r="340" spans="1:14" s="721" customFormat="1">
      <c r="A340" s="714"/>
      <c r="B340" s="715" t="s">
        <v>2055</v>
      </c>
      <c r="C340" s="766" t="s">
        <v>2056</v>
      </c>
      <c r="D340" s="732">
        <v>0</v>
      </c>
      <c r="E340" s="733">
        <f t="shared" si="47"/>
        <v>0</v>
      </c>
      <c r="F340" s="734">
        <v>3750000</v>
      </c>
      <c r="G340" s="733">
        <f t="shared" si="48"/>
        <v>1.1198996187682514E-4</v>
      </c>
      <c r="H340" s="734">
        <v>0</v>
      </c>
      <c r="I340" s="733">
        <f t="shared" si="49"/>
        <v>0</v>
      </c>
      <c r="J340" s="734">
        <f t="shared" si="55"/>
        <v>3750000</v>
      </c>
      <c r="K340" s="734">
        <v>0</v>
      </c>
      <c r="L340" s="733">
        <f t="shared" si="50"/>
        <v>0</v>
      </c>
      <c r="M340" s="734">
        <f t="shared" si="56"/>
        <v>0</v>
      </c>
      <c r="N340" s="743">
        <v>0</v>
      </c>
    </row>
    <row r="341" spans="1:14" s="721" customFormat="1">
      <c r="A341" s="714"/>
      <c r="B341" s="715" t="s">
        <v>2057</v>
      </c>
      <c r="C341" s="766" t="s">
        <v>2058</v>
      </c>
      <c r="D341" s="732">
        <v>0</v>
      </c>
      <c r="E341" s="733">
        <f t="shared" si="47"/>
        <v>0</v>
      </c>
      <c r="F341" s="734">
        <v>3750000</v>
      </c>
      <c r="G341" s="733">
        <f t="shared" si="48"/>
        <v>1.1198996187682514E-4</v>
      </c>
      <c r="H341" s="734">
        <v>0</v>
      </c>
      <c r="I341" s="733">
        <f t="shared" si="49"/>
        <v>0</v>
      </c>
      <c r="J341" s="734">
        <f t="shared" si="55"/>
        <v>3750000</v>
      </c>
      <c r="K341" s="734">
        <v>0</v>
      </c>
      <c r="L341" s="733">
        <f t="shared" si="50"/>
        <v>0</v>
      </c>
      <c r="M341" s="734">
        <f t="shared" si="56"/>
        <v>0</v>
      </c>
      <c r="N341" s="743">
        <v>0</v>
      </c>
    </row>
    <row r="342" spans="1:14" s="721" customFormat="1">
      <c r="A342" s="714"/>
      <c r="B342" s="715" t="s">
        <v>2059</v>
      </c>
      <c r="C342" s="766" t="s">
        <v>2060</v>
      </c>
      <c r="D342" s="732">
        <v>0</v>
      </c>
      <c r="E342" s="733">
        <f t="shared" si="47"/>
        <v>0</v>
      </c>
      <c r="F342" s="734">
        <v>50000000</v>
      </c>
      <c r="G342" s="733">
        <f t="shared" si="48"/>
        <v>1.4931994916910019E-3</v>
      </c>
      <c r="H342" s="734">
        <v>0</v>
      </c>
      <c r="I342" s="733">
        <f t="shared" si="49"/>
        <v>0</v>
      </c>
      <c r="J342" s="734">
        <f t="shared" si="55"/>
        <v>50000000</v>
      </c>
      <c r="K342" s="734">
        <v>0</v>
      </c>
      <c r="L342" s="733">
        <f t="shared" si="50"/>
        <v>0</v>
      </c>
      <c r="M342" s="734">
        <f t="shared" si="56"/>
        <v>0</v>
      </c>
      <c r="N342" s="743">
        <v>0</v>
      </c>
    </row>
    <row r="343" spans="1:14" s="721" customFormat="1">
      <c r="A343" s="714"/>
      <c r="B343" s="715" t="s">
        <v>2061</v>
      </c>
      <c r="C343" s="766" t="s">
        <v>2062</v>
      </c>
      <c r="D343" s="732">
        <v>0</v>
      </c>
      <c r="E343" s="733">
        <f t="shared" si="47"/>
        <v>0</v>
      </c>
      <c r="F343" s="734">
        <v>1100000</v>
      </c>
      <c r="G343" s="733">
        <f t="shared" si="48"/>
        <v>3.285038881720204E-5</v>
      </c>
      <c r="H343" s="734">
        <v>873000</v>
      </c>
      <c r="I343" s="733">
        <f t="shared" si="49"/>
        <v>1.9697361178006239E-5</v>
      </c>
      <c r="J343" s="734">
        <f t="shared" si="55"/>
        <v>227000</v>
      </c>
      <c r="K343" s="734">
        <v>872711</v>
      </c>
      <c r="L343" s="733">
        <f t="shared" si="50"/>
        <v>2.09163070703162E-5</v>
      </c>
      <c r="M343" s="734">
        <f t="shared" si="56"/>
        <v>289</v>
      </c>
      <c r="N343" s="743">
        <v>0</v>
      </c>
    </row>
    <row r="344" spans="1:14" s="721" customFormat="1">
      <c r="A344" s="714"/>
      <c r="B344" s="715" t="s">
        <v>2063</v>
      </c>
      <c r="C344" s="766" t="s">
        <v>2064</v>
      </c>
      <c r="D344" s="732">
        <v>0</v>
      </c>
      <c r="E344" s="733">
        <f t="shared" si="47"/>
        <v>0</v>
      </c>
      <c r="F344" s="734">
        <v>3300000</v>
      </c>
      <c r="G344" s="733">
        <f t="shared" si="48"/>
        <v>9.8551166451606119E-5</v>
      </c>
      <c r="H344" s="734">
        <v>0</v>
      </c>
      <c r="I344" s="733">
        <f t="shared" si="49"/>
        <v>0</v>
      </c>
      <c r="J344" s="734">
        <f t="shared" si="55"/>
        <v>3300000</v>
      </c>
      <c r="K344" s="734">
        <v>0</v>
      </c>
      <c r="L344" s="733">
        <f t="shared" si="50"/>
        <v>0</v>
      </c>
      <c r="M344" s="734">
        <f t="shared" si="56"/>
        <v>0</v>
      </c>
      <c r="N344" s="743">
        <v>0</v>
      </c>
    </row>
    <row r="345" spans="1:14" s="721" customFormat="1">
      <c r="A345" s="714"/>
      <c r="B345" s="715" t="s">
        <v>2065</v>
      </c>
      <c r="C345" s="766" t="s">
        <v>2066</v>
      </c>
      <c r="D345" s="732">
        <v>0</v>
      </c>
      <c r="E345" s="733">
        <f t="shared" si="47"/>
        <v>0</v>
      </c>
      <c r="F345" s="734">
        <v>3300000</v>
      </c>
      <c r="G345" s="733">
        <f t="shared" si="48"/>
        <v>9.8551166451606119E-5</v>
      </c>
      <c r="H345" s="734">
        <v>0</v>
      </c>
      <c r="I345" s="733">
        <f t="shared" si="49"/>
        <v>0</v>
      </c>
      <c r="J345" s="734">
        <f t="shared" si="55"/>
        <v>3300000</v>
      </c>
      <c r="K345" s="734">
        <v>0</v>
      </c>
      <c r="L345" s="733">
        <f t="shared" si="50"/>
        <v>0</v>
      </c>
      <c r="M345" s="734">
        <f t="shared" si="56"/>
        <v>0</v>
      </c>
      <c r="N345" s="743">
        <v>0</v>
      </c>
    </row>
    <row r="346" spans="1:14" s="721" customFormat="1">
      <c r="A346" s="714"/>
      <c r="B346" s="715" t="s">
        <v>2067</v>
      </c>
      <c r="C346" s="766" t="s">
        <v>2068</v>
      </c>
      <c r="D346" s="732">
        <v>610371840</v>
      </c>
      <c r="E346" s="733">
        <f t="shared" si="47"/>
        <v>1.4513200124395954E-2</v>
      </c>
      <c r="F346" s="734">
        <v>700000000</v>
      </c>
      <c r="G346" s="733">
        <f t="shared" si="48"/>
        <v>2.0904792883674025E-2</v>
      </c>
      <c r="H346" s="734">
        <v>1172000000</v>
      </c>
      <c r="I346" s="733">
        <f t="shared" si="49"/>
        <v>2.6443650974368058E-2</v>
      </c>
      <c r="J346" s="734">
        <f t="shared" si="55"/>
        <v>-472000000</v>
      </c>
      <c r="K346" s="734">
        <v>610396782</v>
      </c>
      <c r="L346" s="733">
        <f t="shared" si="50"/>
        <v>1.46294094231021E-2</v>
      </c>
      <c r="M346" s="734">
        <f t="shared" si="56"/>
        <v>561603218</v>
      </c>
      <c r="N346" s="743">
        <v>0</v>
      </c>
    </row>
    <row r="347" spans="1:14" s="721" customFormat="1">
      <c r="A347" s="714"/>
      <c r="B347" s="715" t="s">
        <v>2069</v>
      </c>
      <c r="C347" s="766" t="s">
        <v>2070</v>
      </c>
      <c r="D347" s="732">
        <v>1149999990</v>
      </c>
      <c r="E347" s="733">
        <f t="shared" si="47"/>
        <v>2.7344282458907909E-2</v>
      </c>
      <c r="F347" s="734">
        <v>646369000</v>
      </c>
      <c r="G347" s="733">
        <f t="shared" si="48"/>
        <v>1.9303157244896424E-2</v>
      </c>
      <c r="H347" s="734">
        <v>1139369000</v>
      </c>
      <c r="I347" s="733">
        <f t="shared" si="49"/>
        <v>2.5707402872879488E-2</v>
      </c>
      <c r="J347" s="734">
        <f t="shared" si="55"/>
        <v>-493000000</v>
      </c>
      <c r="K347" s="734">
        <v>866504071</v>
      </c>
      <c r="L347" s="733">
        <f t="shared" si="50"/>
        <v>2.0767545300466102E-2</v>
      </c>
      <c r="M347" s="734">
        <f t="shared" si="56"/>
        <v>272864929</v>
      </c>
      <c r="N347" s="743">
        <v>37.200000000000003</v>
      </c>
    </row>
    <row r="348" spans="1:14" s="721" customFormat="1">
      <c r="A348" s="714"/>
      <c r="B348" s="715" t="s">
        <v>2071</v>
      </c>
      <c r="C348" s="766" t="s">
        <v>2072</v>
      </c>
      <c r="D348" s="732">
        <v>113243460</v>
      </c>
      <c r="E348" s="733">
        <f t="shared" si="47"/>
        <v>2.6926618989483986E-3</v>
      </c>
      <c r="F348" s="734">
        <v>111000000</v>
      </c>
      <c r="G348" s="733">
        <f t="shared" si="48"/>
        <v>3.314902871554024E-3</v>
      </c>
      <c r="H348" s="734">
        <v>95000000</v>
      </c>
      <c r="I348" s="733">
        <f t="shared" si="49"/>
        <v>2.1434700021885369E-3</v>
      </c>
      <c r="J348" s="734">
        <f t="shared" si="55"/>
        <v>16000000</v>
      </c>
      <c r="K348" s="734">
        <v>92323593</v>
      </c>
      <c r="L348" s="733">
        <f t="shared" si="50"/>
        <v>2.2127240530059726E-3</v>
      </c>
      <c r="M348" s="734">
        <f t="shared" si="56"/>
        <v>2676407</v>
      </c>
      <c r="N348" s="743">
        <v>24.5</v>
      </c>
    </row>
    <row r="349" spans="1:14" s="721" customFormat="1" ht="18">
      <c r="A349" s="714"/>
      <c r="B349" s="715" t="s">
        <v>2073</v>
      </c>
      <c r="C349" s="766" t="s">
        <v>2074</v>
      </c>
      <c r="D349" s="732">
        <v>6049070</v>
      </c>
      <c r="E349" s="733">
        <f t="shared" si="47"/>
        <v>1.4383259141915826E-4</v>
      </c>
      <c r="F349" s="734">
        <v>10000000</v>
      </c>
      <c r="G349" s="733">
        <f t="shared" si="48"/>
        <v>2.9863989833820039E-4</v>
      </c>
      <c r="H349" s="734">
        <v>9500000</v>
      </c>
      <c r="I349" s="733">
        <f t="shared" si="49"/>
        <v>2.143470002188537E-4</v>
      </c>
      <c r="J349" s="734">
        <f t="shared" si="55"/>
        <v>500000</v>
      </c>
      <c r="K349" s="734">
        <v>2793168</v>
      </c>
      <c r="L349" s="733">
        <f t="shared" si="50"/>
        <v>6.6943993586629434E-5</v>
      </c>
      <c r="M349" s="734">
        <f t="shared" si="56"/>
        <v>6706832</v>
      </c>
      <c r="N349" s="743">
        <v>17.7</v>
      </c>
    </row>
    <row r="350" spans="1:14" s="721" customFormat="1">
      <c r="A350" s="714"/>
      <c r="B350" s="715" t="s">
        <v>2075</v>
      </c>
      <c r="C350" s="766" t="s">
        <v>2076</v>
      </c>
      <c r="D350" s="732">
        <v>562200</v>
      </c>
      <c r="E350" s="733">
        <f t="shared" si="47"/>
        <v>1.3367787593109482E-5</v>
      </c>
      <c r="F350" s="734">
        <v>1800000</v>
      </c>
      <c r="G350" s="733">
        <f t="shared" si="48"/>
        <v>5.3755181700876068E-5</v>
      </c>
      <c r="H350" s="734">
        <v>1050000</v>
      </c>
      <c r="I350" s="733">
        <f t="shared" si="49"/>
        <v>2.3690984234715408E-5</v>
      </c>
      <c r="J350" s="734">
        <f t="shared" si="55"/>
        <v>750000</v>
      </c>
      <c r="K350" s="734">
        <v>536248</v>
      </c>
      <c r="L350" s="733">
        <f t="shared" si="50"/>
        <v>1.2852281951118896E-5</v>
      </c>
      <c r="M350" s="734">
        <f t="shared" si="56"/>
        <v>513752</v>
      </c>
      <c r="N350" s="743">
        <v>0</v>
      </c>
    </row>
    <row r="351" spans="1:14" s="721" customFormat="1">
      <c r="A351" s="714"/>
      <c r="B351" s="715" t="s">
        <v>2077</v>
      </c>
      <c r="C351" s="766" t="s">
        <v>2078</v>
      </c>
      <c r="D351" s="732">
        <v>1327457190</v>
      </c>
      <c r="E351" s="733">
        <f t="shared" si="47"/>
        <v>3.1563795366179252E-2</v>
      </c>
      <c r="F351" s="734">
        <v>650000000</v>
      </c>
      <c r="G351" s="733">
        <f t="shared" si="48"/>
        <v>1.9411593391983024E-2</v>
      </c>
      <c r="H351" s="734">
        <v>2349071635</v>
      </c>
      <c r="I351" s="733">
        <f t="shared" si="49"/>
        <v>5.3001732448573473E-2</v>
      </c>
      <c r="J351" s="734">
        <f t="shared" si="55"/>
        <v>-1699071635</v>
      </c>
      <c r="K351" s="734">
        <v>1015411966</v>
      </c>
      <c r="L351" s="733">
        <f t="shared" si="50"/>
        <v>2.4336428077255213E-2</v>
      </c>
      <c r="M351" s="734">
        <f t="shared" si="56"/>
        <v>1333659669</v>
      </c>
      <c r="N351" s="743">
        <v>29.2</v>
      </c>
    </row>
    <row r="352" spans="1:14" s="721" customFormat="1">
      <c r="A352" s="714"/>
      <c r="B352" s="715" t="s">
        <v>2079</v>
      </c>
      <c r="C352" s="766" t="s">
        <v>2080</v>
      </c>
      <c r="D352" s="732">
        <v>73590800</v>
      </c>
      <c r="E352" s="733">
        <f t="shared" si="47"/>
        <v>1.7498153383262206E-3</v>
      </c>
      <c r="F352" s="734">
        <v>47283000</v>
      </c>
      <c r="G352" s="733">
        <f t="shared" si="48"/>
        <v>1.4120590313125127E-3</v>
      </c>
      <c r="H352" s="734">
        <v>64488000</v>
      </c>
      <c r="I352" s="733">
        <f t="shared" si="49"/>
        <v>1.4550325631698356E-3</v>
      </c>
      <c r="J352" s="734">
        <f t="shared" si="55"/>
        <v>-17205000</v>
      </c>
      <c r="K352" s="734">
        <v>66400338</v>
      </c>
      <c r="L352" s="733">
        <f t="shared" si="50"/>
        <v>1.5914201369992879E-3</v>
      </c>
      <c r="M352" s="734">
        <f t="shared" si="56"/>
        <v>-1912338</v>
      </c>
      <c r="N352" s="743">
        <v>41.2</v>
      </c>
    </row>
    <row r="353" spans="1:18" s="721" customFormat="1" ht="18">
      <c r="A353" s="714"/>
      <c r="B353" s="715" t="s">
        <v>2081</v>
      </c>
      <c r="C353" s="766" t="s">
        <v>2082</v>
      </c>
      <c r="D353" s="732">
        <v>14164310</v>
      </c>
      <c r="E353" s="733">
        <f t="shared" si="47"/>
        <v>3.3679382334214967E-4</v>
      </c>
      <c r="F353" s="734">
        <v>10221000</v>
      </c>
      <c r="G353" s="733">
        <f t="shared" si="48"/>
        <v>3.0523984009147458E-4</v>
      </c>
      <c r="H353" s="734">
        <v>10221000</v>
      </c>
      <c r="I353" s="733">
        <f t="shared" si="49"/>
        <v>2.3061480939335827E-4</v>
      </c>
      <c r="J353" s="734">
        <f t="shared" si="55"/>
        <v>0</v>
      </c>
      <c r="K353" s="734">
        <v>8798940</v>
      </c>
      <c r="L353" s="733">
        <f t="shared" si="50"/>
        <v>2.1088462381394074E-4</v>
      </c>
      <c r="M353" s="734">
        <f t="shared" si="56"/>
        <v>1422060</v>
      </c>
      <c r="N353" s="743">
        <v>30.8</v>
      </c>
    </row>
    <row r="354" spans="1:18" s="721" customFormat="1">
      <c r="A354" s="714"/>
      <c r="B354" s="715"/>
      <c r="C354" s="748" t="s">
        <v>198</v>
      </c>
      <c r="D354" s="725">
        <v>3326787990</v>
      </c>
      <c r="E354" s="726">
        <f t="shared" si="47"/>
        <v>7.9103157626516596E-2</v>
      </c>
      <c r="F354" s="727">
        <f t="shared" ref="F354:M354" si="57">SUM(F310:F353)</f>
        <v>3588323000</v>
      </c>
      <c r="G354" s="726">
        <f t="shared" si="48"/>
        <v>0.10716164159246262</v>
      </c>
      <c r="H354" s="727">
        <f>SUM(H310:H353)</f>
        <v>5037021000</v>
      </c>
      <c r="I354" s="726">
        <f t="shared" si="49"/>
        <v>0.11364950961993375</v>
      </c>
      <c r="J354" s="727">
        <f t="shared" si="57"/>
        <v>-1448698000</v>
      </c>
      <c r="K354" s="727">
        <f t="shared" si="57"/>
        <v>2765952402</v>
      </c>
      <c r="L354" s="726">
        <f t="shared" si="50"/>
        <v>6.6291716022956831E-2</v>
      </c>
      <c r="M354" s="727">
        <f t="shared" si="57"/>
        <v>2271068598</v>
      </c>
      <c r="N354" s="774">
        <v>13.9</v>
      </c>
      <c r="O354" s="747"/>
      <c r="P354" s="747"/>
      <c r="Q354" s="747"/>
      <c r="R354" s="747"/>
    </row>
    <row r="355" spans="1:18" s="721" customFormat="1">
      <c r="A355" s="714"/>
      <c r="B355" s="715"/>
      <c r="C355" s="716" t="s">
        <v>1088</v>
      </c>
      <c r="D355" s="764">
        <v>0</v>
      </c>
      <c r="E355" s="752">
        <v>0</v>
      </c>
      <c r="F355" s="752">
        <v>0</v>
      </c>
      <c r="G355" s="752"/>
      <c r="H355" s="752">
        <v>0</v>
      </c>
      <c r="I355" s="752"/>
      <c r="J355" s="777">
        <f t="shared" ref="J355:J357" si="58">H355-F355</f>
        <v>0</v>
      </c>
      <c r="K355" s="752">
        <v>0</v>
      </c>
      <c r="L355" s="752">
        <v>0</v>
      </c>
      <c r="M355" s="777">
        <f t="shared" ref="M355:M358" si="59">H355-K355</f>
        <v>0</v>
      </c>
      <c r="N355" s="720"/>
      <c r="P355" s="747"/>
    </row>
    <row r="356" spans="1:18" s="721" customFormat="1">
      <c r="A356" s="714"/>
      <c r="B356" s="715"/>
      <c r="C356" s="716" t="s">
        <v>1089</v>
      </c>
      <c r="D356" s="764">
        <v>0</v>
      </c>
      <c r="E356" s="752">
        <v>0</v>
      </c>
      <c r="F356" s="752">
        <v>0</v>
      </c>
      <c r="G356" s="752"/>
      <c r="H356" s="752">
        <v>0</v>
      </c>
      <c r="I356" s="752"/>
      <c r="J356" s="777">
        <f t="shared" si="58"/>
        <v>0</v>
      </c>
      <c r="K356" s="764">
        <v>0</v>
      </c>
      <c r="L356" s="752">
        <v>0</v>
      </c>
      <c r="M356" s="777">
        <f t="shared" si="59"/>
        <v>0</v>
      </c>
      <c r="N356" s="720"/>
    </row>
    <row r="357" spans="1:18" s="721" customFormat="1">
      <c r="A357" s="714"/>
      <c r="B357" s="715" t="s">
        <v>1735</v>
      </c>
      <c r="C357" s="766" t="s">
        <v>1736</v>
      </c>
      <c r="D357" s="778">
        <v>0</v>
      </c>
      <c r="E357" s="777">
        <v>0</v>
      </c>
      <c r="F357" s="777">
        <v>0</v>
      </c>
      <c r="G357" s="777"/>
      <c r="H357" s="777">
        <v>0</v>
      </c>
      <c r="I357" s="777"/>
      <c r="J357" s="777">
        <f t="shared" si="58"/>
        <v>0</v>
      </c>
      <c r="K357" s="778">
        <v>0</v>
      </c>
      <c r="L357" s="777">
        <v>0</v>
      </c>
      <c r="M357" s="777">
        <f t="shared" si="59"/>
        <v>0</v>
      </c>
      <c r="N357" s="743"/>
    </row>
    <row r="358" spans="1:18" s="721" customFormat="1" ht="15.75" thickBot="1">
      <c r="A358" s="714"/>
      <c r="B358" s="715"/>
      <c r="C358" s="779" t="s">
        <v>195</v>
      </c>
      <c r="D358" s="752">
        <v>42056323537.769997</v>
      </c>
      <c r="E358" s="752"/>
      <c r="F358" s="752">
        <v>33485144000</v>
      </c>
      <c r="G358" s="752"/>
      <c r="H358" s="752">
        <f>H354+H308+H37</f>
        <v>44320657580</v>
      </c>
      <c r="I358" s="752"/>
      <c r="J358" s="752">
        <f>H358-F358</f>
        <v>10835513580</v>
      </c>
      <c r="K358" s="764">
        <f>K37+K42</f>
        <v>41723952372</v>
      </c>
      <c r="L358" s="752"/>
      <c r="M358" s="777">
        <f t="shared" si="59"/>
        <v>2596705208</v>
      </c>
      <c r="N358" s="780"/>
    </row>
    <row r="359" spans="1:18" s="721" customFormat="1" ht="15.75" thickTop="1">
      <c r="A359" s="714"/>
      <c r="B359" s="781"/>
      <c r="C359" s="781"/>
      <c r="D359" s="781"/>
      <c r="E359" s="781"/>
      <c r="F359" s="781"/>
      <c r="G359" s="781"/>
      <c r="H359" s="781"/>
      <c r="I359" s="781"/>
      <c r="J359" s="781"/>
      <c r="K359" s="781"/>
      <c r="L359" s="781"/>
      <c r="M359" s="781"/>
      <c r="N359" s="781"/>
    </row>
    <row r="360" spans="1:18" s="721" customFormat="1">
      <c r="A360" s="714"/>
      <c r="B360" s="782"/>
      <c r="C360" s="714"/>
      <c r="D360" s="714"/>
      <c r="E360" s="714"/>
      <c r="F360" s="714"/>
      <c r="G360" s="714"/>
      <c r="H360" s="714"/>
      <c r="I360" s="714"/>
      <c r="J360" s="783"/>
      <c r="K360" s="714"/>
      <c r="L360" s="714"/>
      <c r="M360" s="783"/>
      <c r="N360" s="714"/>
    </row>
    <row r="361" spans="1:18" s="721" customFormat="1">
      <c r="A361" s="714"/>
      <c r="B361" s="784" t="s">
        <v>194</v>
      </c>
      <c r="C361" s="785" t="s">
        <v>2083</v>
      </c>
      <c r="D361" s="786" t="s">
        <v>63</v>
      </c>
      <c r="E361" s="786"/>
      <c r="F361" s="787" t="s">
        <v>62</v>
      </c>
      <c r="G361" s="788" t="s">
        <v>288</v>
      </c>
      <c r="H361" s="789"/>
      <c r="I361" s="790"/>
      <c r="J361" s="791"/>
      <c r="K361" s="791"/>
      <c r="L361" s="791"/>
      <c r="M361" s="791"/>
      <c r="N361" s="714"/>
    </row>
    <row r="362" spans="1:18" s="721" customFormat="1">
      <c r="A362" s="714"/>
      <c r="B362" s="784"/>
      <c r="C362" s="792" t="s">
        <v>64</v>
      </c>
      <c r="D362" s="786"/>
      <c r="E362" s="786"/>
      <c r="F362" s="787" t="s">
        <v>64</v>
      </c>
      <c r="G362" s="793"/>
      <c r="H362" s="794"/>
      <c r="I362" s="795"/>
      <c r="J362" s="791"/>
      <c r="K362" s="791"/>
      <c r="L362" s="791"/>
      <c r="M362" s="791"/>
      <c r="N362" s="714"/>
    </row>
    <row r="363" spans="1:18" s="721" customFormat="1">
      <c r="A363" s="714"/>
      <c r="B363" s="784"/>
      <c r="C363" s="792" t="s">
        <v>65</v>
      </c>
      <c r="D363" s="786"/>
      <c r="E363" s="786"/>
      <c r="F363" s="787" t="s">
        <v>65</v>
      </c>
      <c r="G363" s="793"/>
      <c r="H363" s="794"/>
      <c r="I363" s="795"/>
      <c r="J363" s="791"/>
      <c r="K363" s="791"/>
      <c r="L363" s="791"/>
      <c r="M363" s="791"/>
      <c r="N363" s="714"/>
    </row>
    <row r="364" spans="1:18" s="721" customFormat="1"/>
    <row r="365" spans="1:18" s="721" customFormat="1"/>
    <row r="366" spans="1:18" s="721" customFormat="1"/>
  </sheetData>
  <mergeCells count="24"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13:C13"/>
    <mergeCell ref="B35:C35"/>
    <mergeCell ref="B359:N359"/>
    <mergeCell ref="B361:B363"/>
    <mergeCell ref="D361:E363"/>
    <mergeCell ref="G361:I361"/>
  </mergeCells>
  <pageMargins left="0" right="0" top="0" bottom="0" header="0" footer="0"/>
  <pageSetup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  <pageSetUpPr fitToPage="1"/>
  </sheetPr>
  <dimension ref="A1:P55"/>
  <sheetViews>
    <sheetView tabSelected="1" topLeftCell="B45" zoomScale="130" zoomScaleNormal="130" workbookViewId="0">
      <selection activeCell="L52" sqref="L52:M52"/>
    </sheetView>
  </sheetViews>
  <sheetFormatPr defaultRowHeight="15"/>
  <cols>
    <col min="1" max="1" width="0.42578125" style="211" customWidth="1"/>
    <col min="2" max="2" width="15" style="211" customWidth="1"/>
    <col min="3" max="3" width="42.28515625" style="211" customWidth="1"/>
    <col min="4" max="4" width="11.7109375" style="211" customWidth="1"/>
    <col min="5" max="5" width="8.42578125" style="211" customWidth="1"/>
    <col min="6" max="6" width="12.28515625" style="211" customWidth="1"/>
    <col min="7" max="7" width="8.28515625" style="211" customWidth="1"/>
    <col min="8" max="8" width="11.42578125" style="211" customWidth="1"/>
    <col min="9" max="9" width="11.28515625" style="211" customWidth="1"/>
    <col min="10" max="10" width="13.28515625" style="211" customWidth="1"/>
    <col min="11" max="11" width="13.7109375" style="211" customWidth="1"/>
    <col min="12" max="12" width="7.42578125" style="211" customWidth="1"/>
    <col min="13" max="13" width="12.7109375" style="211" customWidth="1"/>
    <col min="14" max="14" width="12.85546875" style="211" customWidth="1"/>
    <col min="15" max="15" width="9.140625" style="211"/>
    <col min="16" max="16" width="16.42578125" style="211" bestFit="1" customWidth="1"/>
    <col min="17" max="16384" width="9.140625" style="211"/>
  </cols>
  <sheetData>
    <row r="1" spans="1:14">
      <c r="A1" s="209"/>
      <c r="B1" s="210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</row>
    <row r="2" spans="1:14">
      <c r="A2" s="209"/>
      <c r="B2" s="636" t="s">
        <v>237</v>
      </c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</row>
    <row r="3" spans="1:14">
      <c r="A3" s="209"/>
      <c r="B3" s="637" t="s">
        <v>287</v>
      </c>
      <c r="C3" s="637"/>
      <c r="D3" s="637"/>
      <c r="E3" s="637"/>
      <c r="F3" s="637"/>
      <c r="G3" s="637"/>
      <c r="H3" s="637"/>
      <c r="I3" s="637"/>
      <c r="J3" s="637"/>
      <c r="K3" s="637"/>
      <c r="L3" s="637"/>
      <c r="M3" s="637"/>
      <c r="N3" s="637"/>
    </row>
    <row r="4" spans="1:14">
      <c r="A4" s="209"/>
      <c r="B4" s="638" t="s">
        <v>1</v>
      </c>
      <c r="C4" s="638"/>
      <c r="D4" s="638"/>
      <c r="E4" s="638"/>
      <c r="F4" s="638"/>
      <c r="G4" s="638"/>
      <c r="H4" s="638"/>
      <c r="I4" s="638"/>
      <c r="J4" s="638"/>
      <c r="K4" s="638"/>
      <c r="L4" s="638"/>
      <c r="M4" s="638"/>
      <c r="N4" s="638"/>
    </row>
    <row r="5" spans="1:14" ht="15.75" thickBot="1">
      <c r="A5" s="63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</row>
    <row r="6" spans="1:14" ht="16.5" thickTop="1" thickBot="1">
      <c r="A6" s="639"/>
      <c r="B6" s="640" t="s">
        <v>2</v>
      </c>
      <c r="C6" s="641" t="s">
        <v>3</v>
      </c>
      <c r="D6" s="641"/>
      <c r="E6" s="641"/>
      <c r="F6" s="642" t="s">
        <v>4</v>
      </c>
      <c r="G6" s="642"/>
      <c r="H6" s="643" t="s">
        <v>5</v>
      </c>
      <c r="I6" s="643"/>
      <c r="J6" s="643"/>
      <c r="K6" s="643"/>
      <c r="L6" s="643"/>
      <c r="M6" s="643"/>
      <c r="N6" s="643"/>
    </row>
    <row r="7" spans="1:14" ht="15.75" thickTop="1">
      <c r="A7" s="209"/>
      <c r="B7" s="640"/>
      <c r="C7" s="641"/>
      <c r="D7" s="641"/>
      <c r="E7" s="641"/>
      <c r="F7" s="642"/>
      <c r="G7" s="642"/>
      <c r="H7" s="643"/>
      <c r="I7" s="643"/>
      <c r="J7" s="643"/>
      <c r="K7" s="643"/>
      <c r="L7" s="643"/>
      <c r="M7" s="643"/>
      <c r="N7" s="643"/>
    </row>
    <row r="8" spans="1:14">
      <c r="A8" s="209"/>
      <c r="B8" s="212" t="s">
        <v>6</v>
      </c>
      <c r="C8" s="628" t="s">
        <v>247</v>
      </c>
      <c r="D8" s="628"/>
      <c r="E8" s="628"/>
      <c r="F8" s="629" t="s">
        <v>8</v>
      </c>
      <c r="G8" s="629"/>
      <c r="H8" s="630" t="s">
        <v>248</v>
      </c>
      <c r="I8" s="630"/>
      <c r="J8" s="630"/>
      <c r="K8" s="630"/>
      <c r="L8" s="630"/>
      <c r="M8" s="630"/>
      <c r="N8" s="630"/>
    </row>
    <row r="9" spans="1:14" ht="15.75" thickBot="1">
      <c r="A9" s="209"/>
      <c r="B9" s="631" t="s">
        <v>236</v>
      </c>
      <c r="C9" s="631"/>
      <c r="D9" s="632" t="s">
        <v>235</v>
      </c>
      <c r="E9" s="632"/>
      <c r="F9" s="632"/>
      <c r="G9" s="632"/>
      <c r="H9" s="632"/>
      <c r="I9" s="632"/>
      <c r="J9" s="632"/>
      <c r="K9" s="632"/>
      <c r="L9" s="632"/>
      <c r="M9" s="632"/>
      <c r="N9" s="632"/>
    </row>
    <row r="10" spans="1:14" ht="16.5" thickTop="1" thickBot="1">
      <c r="A10" s="209"/>
      <c r="B10" s="631"/>
      <c r="C10" s="631"/>
      <c r="D10" s="213" t="s">
        <v>13</v>
      </c>
      <c r="E10" s="214">
        <v>2024</v>
      </c>
      <c r="F10" s="633" t="s">
        <v>190</v>
      </c>
      <c r="G10" s="633"/>
      <c r="H10" s="633" t="s">
        <v>190</v>
      </c>
      <c r="I10" s="633"/>
      <c r="J10" s="215" t="s">
        <v>190</v>
      </c>
      <c r="K10" s="633" t="s">
        <v>190</v>
      </c>
      <c r="L10" s="633"/>
      <c r="M10" s="634" t="s">
        <v>234</v>
      </c>
      <c r="N10" s="635" t="s">
        <v>233</v>
      </c>
    </row>
    <row r="11" spans="1:14" ht="46.5" thickTop="1" thickBot="1">
      <c r="A11" s="209"/>
      <c r="B11" s="631"/>
      <c r="C11" s="631"/>
      <c r="D11" s="216" t="s">
        <v>232</v>
      </c>
      <c r="E11" s="217" t="s">
        <v>227</v>
      </c>
      <c r="F11" s="218" t="s">
        <v>231</v>
      </c>
      <c r="G11" s="219" t="s">
        <v>227</v>
      </c>
      <c r="H11" s="218" t="s">
        <v>230</v>
      </c>
      <c r="I11" s="219" t="s">
        <v>227</v>
      </c>
      <c r="J11" s="220" t="s">
        <v>229</v>
      </c>
      <c r="K11" s="218" t="s">
        <v>228</v>
      </c>
      <c r="L11" s="219" t="s">
        <v>227</v>
      </c>
      <c r="M11" s="634"/>
      <c r="N11" s="635"/>
    </row>
    <row r="12" spans="1:14" ht="16.5" thickTop="1" thickBot="1">
      <c r="A12" s="209"/>
      <c r="B12" s="631"/>
      <c r="C12" s="631"/>
      <c r="D12" s="221" t="s">
        <v>31</v>
      </c>
      <c r="E12" s="221" t="s">
        <v>32</v>
      </c>
      <c r="F12" s="221" t="s">
        <v>33</v>
      </c>
      <c r="G12" s="221" t="s">
        <v>34</v>
      </c>
      <c r="H12" s="221" t="s">
        <v>35</v>
      </c>
      <c r="I12" s="221" t="s">
        <v>36</v>
      </c>
      <c r="J12" s="221" t="s">
        <v>226</v>
      </c>
      <c r="K12" s="221" t="s">
        <v>38</v>
      </c>
      <c r="L12" s="221" t="s">
        <v>39</v>
      </c>
      <c r="M12" s="221" t="s">
        <v>225</v>
      </c>
      <c r="N12" s="222" t="s">
        <v>224</v>
      </c>
    </row>
    <row r="13" spans="1:14" ht="15.75" thickTop="1">
      <c r="A13" s="209"/>
      <c r="B13" s="617" t="s">
        <v>223</v>
      </c>
      <c r="C13" s="617"/>
      <c r="D13" s="223"/>
      <c r="E13" s="224"/>
      <c r="F13" s="223"/>
      <c r="G13" s="224"/>
      <c r="H13" s="223"/>
      <c r="I13" s="224"/>
      <c r="J13" s="225"/>
      <c r="K13" s="223"/>
      <c r="L13" s="224"/>
      <c r="M13" s="223"/>
      <c r="N13" s="226"/>
    </row>
    <row r="14" spans="1:14">
      <c r="A14" s="209"/>
      <c r="B14" s="227" t="s">
        <v>93</v>
      </c>
      <c r="C14" s="228" t="s">
        <v>206</v>
      </c>
      <c r="D14" s="223"/>
      <c r="E14" s="224"/>
      <c r="F14" s="223"/>
      <c r="G14" s="224"/>
      <c r="H14" s="223"/>
      <c r="I14" s="224"/>
      <c r="J14" s="229"/>
      <c r="K14" s="223"/>
      <c r="L14" s="224"/>
      <c r="M14" s="223"/>
      <c r="N14" s="226"/>
    </row>
    <row r="15" spans="1:14">
      <c r="A15" s="209"/>
      <c r="B15" s="230" t="s">
        <v>85</v>
      </c>
      <c r="C15" s="231" t="s">
        <v>222</v>
      </c>
      <c r="D15" s="232">
        <v>13303759</v>
      </c>
      <c r="E15" s="344">
        <f>D15/$D$31</f>
        <v>0.41280465412788087</v>
      </c>
      <c r="F15" s="233">
        <v>13610000</v>
      </c>
      <c r="G15" s="255">
        <f>F15/$F$31</f>
        <v>0.494010889292196</v>
      </c>
      <c r="H15" s="233">
        <v>13610000</v>
      </c>
      <c r="I15" s="255">
        <f>H15/$H$31</f>
        <v>1.9355249752406394E-3</v>
      </c>
      <c r="J15" s="233">
        <f>H15-F15</f>
        <v>0</v>
      </c>
      <c r="K15" s="232">
        <v>13610000</v>
      </c>
      <c r="L15" s="255">
        <f>K15/$K$31</f>
        <v>1.9356510478878842E-3</v>
      </c>
      <c r="M15" s="233">
        <f>H15-K15</f>
        <v>0</v>
      </c>
      <c r="N15" s="234">
        <f>K15/H15*100</f>
        <v>100</v>
      </c>
    </row>
    <row r="16" spans="1:14">
      <c r="A16" s="209"/>
      <c r="B16" s="230" t="s">
        <v>84</v>
      </c>
      <c r="C16" s="231" t="s">
        <v>221</v>
      </c>
      <c r="D16" s="232">
        <v>2168105</v>
      </c>
      <c r="E16" s="344">
        <f t="shared" ref="E16:E31" si="0">D16/$D$31</f>
        <v>6.7274507501070113E-2</v>
      </c>
      <c r="F16" s="233">
        <v>2200000</v>
      </c>
      <c r="G16" s="255">
        <f t="shared" ref="G16:G31" si="1">F16/$F$31</f>
        <v>7.985480943738657E-2</v>
      </c>
      <c r="H16" s="233">
        <v>2220000</v>
      </c>
      <c r="I16" s="255">
        <f t="shared" ref="I16:I31" si="2">H16/$H$31</f>
        <v>3.1571384607158114E-4</v>
      </c>
      <c r="J16" s="233">
        <f t="shared" ref="J16:J21" si="3">H16-F16</f>
        <v>20000</v>
      </c>
      <c r="K16" s="232">
        <v>2200000</v>
      </c>
      <c r="L16" s="255">
        <f t="shared" ref="L16:L31" si="4">K16/$K$31</f>
        <v>3.1288995630810763E-4</v>
      </c>
      <c r="M16" s="233">
        <f>H16-K16</f>
        <v>20000</v>
      </c>
      <c r="N16" s="234">
        <f t="shared" ref="N16:N21" si="5">K16/H16*100</f>
        <v>99.099099099099092</v>
      </c>
    </row>
    <row r="17" spans="1:16">
      <c r="A17" s="209"/>
      <c r="B17" s="230" t="s">
        <v>83</v>
      </c>
      <c r="C17" s="231" t="s">
        <v>220</v>
      </c>
      <c r="D17" s="232">
        <v>14802403</v>
      </c>
      <c r="E17" s="344">
        <f t="shared" si="0"/>
        <v>0.45930633971019064</v>
      </c>
      <c r="F17" s="233">
        <v>9692000</v>
      </c>
      <c r="G17" s="255">
        <f t="shared" si="1"/>
        <v>0.35179673321234117</v>
      </c>
      <c r="H17" s="233">
        <v>13692000</v>
      </c>
      <c r="I17" s="255">
        <f t="shared" si="2"/>
        <v>1.9471864776631031E-3</v>
      </c>
      <c r="J17" s="233">
        <f t="shared" si="3"/>
        <v>4000000</v>
      </c>
      <c r="K17" s="232">
        <v>13680413</v>
      </c>
      <c r="L17" s="255">
        <f t="shared" si="4"/>
        <v>1.94566537538494E-3</v>
      </c>
      <c r="M17" s="233">
        <f t="shared" ref="M17:M20" si="6">H17-K17</f>
        <v>11587</v>
      </c>
      <c r="N17" s="234">
        <f t="shared" si="5"/>
        <v>99.915373940987436</v>
      </c>
    </row>
    <row r="18" spans="1:16">
      <c r="A18" s="209"/>
      <c r="B18" s="230" t="s">
        <v>82</v>
      </c>
      <c r="C18" s="231" t="s">
        <v>219</v>
      </c>
      <c r="D18" s="232">
        <v>0</v>
      </c>
      <c r="E18" s="344">
        <f t="shared" si="0"/>
        <v>0</v>
      </c>
      <c r="F18" s="233">
        <v>0</v>
      </c>
      <c r="G18" s="344">
        <f t="shared" si="1"/>
        <v>0</v>
      </c>
      <c r="H18" s="233">
        <v>0</v>
      </c>
      <c r="I18" s="255">
        <f t="shared" si="2"/>
        <v>0</v>
      </c>
      <c r="J18" s="233">
        <f t="shared" si="3"/>
        <v>0</v>
      </c>
      <c r="K18" s="232">
        <v>0</v>
      </c>
      <c r="L18" s="255">
        <f t="shared" si="4"/>
        <v>0</v>
      </c>
      <c r="M18" s="233">
        <f t="shared" si="6"/>
        <v>0</v>
      </c>
      <c r="N18" s="234">
        <v>0</v>
      </c>
    </row>
    <row r="19" spans="1:16">
      <c r="A19" s="209"/>
      <c r="B19" s="230" t="s">
        <v>81</v>
      </c>
      <c r="C19" s="231" t="s">
        <v>218</v>
      </c>
      <c r="D19" s="232">
        <v>0</v>
      </c>
      <c r="E19" s="344">
        <f t="shared" si="0"/>
        <v>0</v>
      </c>
      <c r="F19" s="233">
        <v>0</v>
      </c>
      <c r="G19" s="344">
        <f t="shared" si="1"/>
        <v>0</v>
      </c>
      <c r="H19" s="233">
        <v>0</v>
      </c>
      <c r="I19" s="255">
        <f t="shared" si="2"/>
        <v>0</v>
      </c>
      <c r="J19" s="233">
        <f t="shared" si="3"/>
        <v>0</v>
      </c>
      <c r="K19" s="232">
        <v>0</v>
      </c>
      <c r="L19" s="255">
        <f t="shared" si="4"/>
        <v>0</v>
      </c>
      <c r="M19" s="233">
        <f t="shared" si="6"/>
        <v>0</v>
      </c>
      <c r="N19" s="234">
        <v>0</v>
      </c>
    </row>
    <row r="20" spans="1:16">
      <c r="A20" s="209"/>
      <c r="B20" s="230" t="s">
        <v>80</v>
      </c>
      <c r="C20" s="231" t="s">
        <v>217</v>
      </c>
      <c r="D20" s="232">
        <v>0</v>
      </c>
      <c r="E20" s="344">
        <f t="shared" si="0"/>
        <v>0</v>
      </c>
      <c r="F20" s="233">
        <v>0</v>
      </c>
      <c r="G20" s="344">
        <f t="shared" si="1"/>
        <v>0</v>
      </c>
      <c r="H20" s="233">
        <v>0</v>
      </c>
      <c r="I20" s="255">
        <f t="shared" si="2"/>
        <v>0</v>
      </c>
      <c r="J20" s="233">
        <f t="shared" si="3"/>
        <v>0</v>
      </c>
      <c r="K20" s="232">
        <v>0</v>
      </c>
      <c r="L20" s="255">
        <f t="shared" si="4"/>
        <v>0</v>
      </c>
      <c r="M20" s="233">
        <f t="shared" si="6"/>
        <v>0</v>
      </c>
      <c r="N20" s="234">
        <v>0</v>
      </c>
    </row>
    <row r="21" spans="1:16">
      <c r="A21" s="209"/>
      <c r="B21" s="230" t="s">
        <v>79</v>
      </c>
      <c r="C21" s="231" t="s">
        <v>216</v>
      </c>
      <c r="D21" s="232">
        <v>76068</v>
      </c>
      <c r="E21" s="344">
        <f t="shared" si="0"/>
        <v>2.3603272150525007E-3</v>
      </c>
      <c r="F21" s="233">
        <v>48000</v>
      </c>
      <c r="G21" s="344">
        <f t="shared" si="1"/>
        <v>1.7422867513611614E-3</v>
      </c>
      <c r="H21" s="233">
        <v>204000</v>
      </c>
      <c r="I21" s="255">
        <f t="shared" si="2"/>
        <v>2.9011542611983134E-5</v>
      </c>
      <c r="J21" s="233">
        <f t="shared" si="3"/>
        <v>156000</v>
      </c>
      <c r="K21" s="232">
        <v>48000</v>
      </c>
      <c r="L21" s="255">
        <f t="shared" si="4"/>
        <v>6.8266899558132578E-6</v>
      </c>
      <c r="M21" s="233">
        <f>H21-K21</f>
        <v>156000</v>
      </c>
      <c r="N21" s="234">
        <f t="shared" si="5"/>
        <v>23.52941176470588</v>
      </c>
    </row>
    <row r="22" spans="1:16">
      <c r="A22" s="209"/>
      <c r="B22" s="235"/>
      <c r="C22" s="236" t="s">
        <v>215</v>
      </c>
      <c r="D22" s="237">
        <v>30350335</v>
      </c>
      <c r="E22" s="506">
        <f t="shared" si="0"/>
        <v>0.94174582855419409</v>
      </c>
      <c r="F22" s="238">
        <v>25550000</v>
      </c>
      <c r="G22" s="506">
        <f t="shared" si="1"/>
        <v>0.92740471869328489</v>
      </c>
      <c r="H22" s="238">
        <f>SUM(H15:H21)</f>
        <v>29726000</v>
      </c>
      <c r="I22" s="257">
        <f t="shared" si="2"/>
        <v>4.227436841587307E-3</v>
      </c>
      <c r="J22" s="238">
        <f t="shared" ref="J22:K22" si="7">SUM(J15:J21)</f>
        <v>4176000</v>
      </c>
      <c r="K22" s="238">
        <f t="shared" si="7"/>
        <v>29538413</v>
      </c>
      <c r="L22" s="238">
        <f t="shared" si="4"/>
        <v>4.2010330695367451E-3</v>
      </c>
      <c r="M22" s="238">
        <f>SUM(M15:M21)</f>
        <v>187587</v>
      </c>
      <c r="N22" s="257">
        <f>K22/H22</f>
        <v>0.99368946376909106</v>
      </c>
    </row>
    <row r="23" spans="1:16">
      <c r="A23" s="209"/>
      <c r="B23" s="230" t="s">
        <v>87</v>
      </c>
      <c r="C23" s="231" t="s">
        <v>214</v>
      </c>
      <c r="D23" s="232">
        <v>0</v>
      </c>
      <c r="E23" s="344">
        <f t="shared" si="0"/>
        <v>0</v>
      </c>
      <c r="F23" s="233">
        <v>0</v>
      </c>
      <c r="G23" s="344">
        <f t="shared" si="1"/>
        <v>0</v>
      </c>
      <c r="H23" s="233">
        <v>0</v>
      </c>
      <c r="I23" s="344">
        <f t="shared" si="2"/>
        <v>0</v>
      </c>
      <c r="J23" s="233">
        <f>-H23-F23</f>
        <v>0</v>
      </c>
      <c r="K23" s="232">
        <v>0</v>
      </c>
      <c r="L23" s="233">
        <f t="shared" si="4"/>
        <v>0</v>
      </c>
      <c r="M23" s="233">
        <v>0</v>
      </c>
      <c r="N23" s="473">
        <v>0</v>
      </c>
    </row>
    <row r="24" spans="1:16">
      <c r="A24" s="209"/>
      <c r="B24" s="230" t="s">
        <v>86</v>
      </c>
      <c r="C24" s="231" t="s">
        <v>213</v>
      </c>
      <c r="D24" s="232">
        <v>1877400</v>
      </c>
      <c r="E24" s="344">
        <f t="shared" si="0"/>
        <v>5.825417144580592E-2</v>
      </c>
      <c r="F24" s="233">
        <v>2000000</v>
      </c>
      <c r="G24" s="344">
        <f t="shared" si="1"/>
        <v>7.2595281306715068E-2</v>
      </c>
      <c r="H24" s="233">
        <v>1958000</v>
      </c>
      <c r="I24" s="344">
        <f t="shared" si="2"/>
        <v>2.7845392369736752E-4</v>
      </c>
      <c r="J24" s="233">
        <f>H24-F24</f>
        <v>-42000</v>
      </c>
      <c r="K24" s="232">
        <v>1687600</v>
      </c>
      <c r="L24" s="255">
        <f t="shared" si="4"/>
        <v>2.4001504102980114E-4</v>
      </c>
      <c r="M24" s="233">
        <f>H24-K24</f>
        <v>270400</v>
      </c>
      <c r="N24" s="473">
        <f>K24/H24</f>
        <v>0.86189989785495402</v>
      </c>
    </row>
    <row r="25" spans="1:16">
      <c r="A25" s="209"/>
      <c r="B25" s="230">
        <v>232</v>
      </c>
      <c r="C25" s="231" t="s">
        <v>2084</v>
      </c>
      <c r="D25" s="232">
        <v>0</v>
      </c>
      <c r="E25" s="344">
        <f t="shared" si="0"/>
        <v>0</v>
      </c>
      <c r="F25" s="233">
        <v>0</v>
      </c>
      <c r="G25" s="344">
        <f t="shared" si="1"/>
        <v>0</v>
      </c>
      <c r="H25" s="233">
        <v>7000000000</v>
      </c>
      <c r="I25" s="344">
        <f t="shared" si="2"/>
        <v>0.99549410923471537</v>
      </c>
      <c r="J25" s="233">
        <f>H25-F25</f>
        <v>7000000000</v>
      </c>
      <c r="K25" s="232">
        <v>7000000000</v>
      </c>
      <c r="L25" s="255">
        <f t="shared" si="4"/>
        <v>0.99555895188943344</v>
      </c>
      <c r="M25" s="233">
        <f>H25-K25</f>
        <v>0</v>
      </c>
      <c r="N25" s="473">
        <f t="shared" ref="N25" si="8">K25/H25</f>
        <v>1</v>
      </c>
    </row>
    <row r="26" spans="1:16">
      <c r="A26" s="209"/>
      <c r="B26" s="235"/>
      <c r="C26" s="236" t="s">
        <v>199</v>
      </c>
      <c r="D26" s="237">
        <v>1877400</v>
      </c>
      <c r="E26" s="506">
        <f t="shared" si="0"/>
        <v>5.825417144580592E-2</v>
      </c>
      <c r="F26" s="238">
        <v>2000000</v>
      </c>
      <c r="G26" s="506">
        <f t="shared" si="1"/>
        <v>7.2595281306715068E-2</v>
      </c>
      <c r="H26" s="238">
        <f>SUM(H23:H25)</f>
        <v>7001958000</v>
      </c>
      <c r="I26" s="506">
        <f t="shared" si="2"/>
        <v>0.99577256315841267</v>
      </c>
      <c r="J26" s="238">
        <f>SUM(J23:J25)</f>
        <v>6999958000</v>
      </c>
      <c r="K26" s="238">
        <f t="shared" ref="K26:M26" si="9">SUM(K23:K25)</f>
        <v>7001687600</v>
      </c>
      <c r="L26" s="257">
        <f t="shared" si="4"/>
        <v>0.99579896693046321</v>
      </c>
      <c r="M26" s="238">
        <f t="shared" si="9"/>
        <v>270400</v>
      </c>
      <c r="N26" s="257">
        <f>K26/H26</f>
        <v>0.99996138223051323</v>
      </c>
    </row>
    <row r="27" spans="1:16">
      <c r="A27" s="209"/>
      <c r="B27" s="230" t="s">
        <v>87</v>
      </c>
      <c r="C27" s="231" t="s">
        <v>214</v>
      </c>
      <c r="D27" s="232">
        <v>0</v>
      </c>
      <c r="E27" s="344">
        <f t="shared" si="0"/>
        <v>0</v>
      </c>
      <c r="F27" s="233">
        <v>0</v>
      </c>
      <c r="G27" s="344">
        <f t="shared" si="1"/>
        <v>0</v>
      </c>
      <c r="H27" s="233">
        <v>0</v>
      </c>
      <c r="I27" s="344">
        <f t="shared" si="2"/>
        <v>0</v>
      </c>
      <c r="J27" s="233">
        <f t="shared" ref="J27:J29" si="10">-H27-F27</f>
        <v>0</v>
      </c>
      <c r="K27" s="232">
        <v>0</v>
      </c>
      <c r="L27" s="233">
        <f t="shared" si="4"/>
        <v>0</v>
      </c>
      <c r="M27" s="233">
        <v>0</v>
      </c>
      <c r="N27" s="234">
        <v>0</v>
      </c>
    </row>
    <row r="28" spans="1:16">
      <c r="A28" s="209"/>
      <c r="B28" s="230" t="s">
        <v>86</v>
      </c>
      <c r="C28" s="231" t="s">
        <v>213</v>
      </c>
      <c r="D28" s="232">
        <v>0</v>
      </c>
      <c r="E28" s="344">
        <f t="shared" si="0"/>
        <v>0</v>
      </c>
      <c r="F28" s="233">
        <v>0</v>
      </c>
      <c r="G28" s="344">
        <f t="shared" si="1"/>
        <v>0</v>
      </c>
      <c r="H28" s="233">
        <v>0</v>
      </c>
      <c r="I28" s="344">
        <f t="shared" si="2"/>
        <v>0</v>
      </c>
      <c r="J28" s="233">
        <f t="shared" si="10"/>
        <v>0</v>
      </c>
      <c r="K28" s="232">
        <v>0</v>
      </c>
      <c r="L28" s="233">
        <f t="shared" si="4"/>
        <v>0</v>
      </c>
      <c r="M28" s="233">
        <v>0</v>
      </c>
      <c r="N28" s="234">
        <v>0</v>
      </c>
    </row>
    <row r="29" spans="1:16">
      <c r="A29" s="209"/>
      <c r="B29" s="235"/>
      <c r="C29" s="236" t="s">
        <v>198</v>
      </c>
      <c r="D29" s="237">
        <v>0</v>
      </c>
      <c r="E29" s="506">
        <f t="shared" si="0"/>
        <v>0</v>
      </c>
      <c r="F29" s="238">
        <v>0</v>
      </c>
      <c r="G29" s="506">
        <f t="shared" si="1"/>
        <v>0</v>
      </c>
      <c r="H29" s="238">
        <v>0</v>
      </c>
      <c r="I29" s="506">
        <f t="shared" si="2"/>
        <v>0</v>
      </c>
      <c r="J29" s="233">
        <f t="shared" si="10"/>
        <v>0</v>
      </c>
      <c r="K29" s="237">
        <v>0</v>
      </c>
      <c r="L29" s="238">
        <f t="shared" si="4"/>
        <v>0</v>
      </c>
      <c r="M29" s="238">
        <v>0</v>
      </c>
      <c r="N29" s="239">
        <v>0</v>
      </c>
    </row>
    <row r="30" spans="1:16">
      <c r="A30" s="209"/>
      <c r="B30" s="240"/>
      <c r="C30" s="241" t="s">
        <v>212</v>
      </c>
      <c r="D30" s="242">
        <v>1877400</v>
      </c>
      <c r="E30" s="347">
        <f t="shared" si="0"/>
        <v>5.825417144580592E-2</v>
      </c>
      <c r="F30" s="243">
        <f>F26+F29</f>
        <v>2000000</v>
      </c>
      <c r="G30" s="347">
        <f t="shared" si="1"/>
        <v>7.2595281306715068E-2</v>
      </c>
      <c r="H30" s="243">
        <f t="shared" ref="H30:M30" si="11">H26+H29</f>
        <v>7001958000</v>
      </c>
      <c r="I30" s="347">
        <f t="shared" si="2"/>
        <v>0.99577256315841267</v>
      </c>
      <c r="J30" s="243">
        <f t="shared" si="11"/>
        <v>6999958000</v>
      </c>
      <c r="K30" s="243">
        <f t="shared" si="11"/>
        <v>7001687600</v>
      </c>
      <c r="L30" s="245">
        <f t="shared" si="4"/>
        <v>0.99579896693046321</v>
      </c>
      <c r="M30" s="243">
        <f t="shared" si="11"/>
        <v>270400</v>
      </c>
      <c r="N30" s="245">
        <f>K30/H30</f>
        <v>0.99996138223051323</v>
      </c>
    </row>
    <row r="31" spans="1:16">
      <c r="A31" s="209"/>
      <c r="B31" s="240"/>
      <c r="C31" s="241" t="s">
        <v>211</v>
      </c>
      <c r="D31" s="242">
        <v>32227735</v>
      </c>
      <c r="E31" s="347">
        <f t="shared" si="0"/>
        <v>1</v>
      </c>
      <c r="F31" s="243">
        <f>F22+F30</f>
        <v>27550000</v>
      </c>
      <c r="G31" s="347">
        <f t="shared" si="1"/>
        <v>1</v>
      </c>
      <c r="H31" s="243">
        <f t="shared" ref="H31:M31" si="12">H22+H30</f>
        <v>7031684000</v>
      </c>
      <c r="I31" s="347">
        <f t="shared" si="2"/>
        <v>1</v>
      </c>
      <c r="J31" s="243">
        <f>J22+J30</f>
        <v>7004134000</v>
      </c>
      <c r="K31" s="243">
        <f t="shared" si="12"/>
        <v>7031226013</v>
      </c>
      <c r="L31" s="245">
        <f t="shared" si="4"/>
        <v>1</v>
      </c>
      <c r="M31" s="243">
        <f t="shared" si="12"/>
        <v>457987</v>
      </c>
      <c r="N31" s="245">
        <f>K31/H31</f>
        <v>0.99993486809134202</v>
      </c>
      <c r="P31" s="266"/>
    </row>
    <row r="32" spans="1:16">
      <c r="A32" s="209"/>
      <c r="B32" s="235"/>
      <c r="C32" s="236" t="s">
        <v>210</v>
      </c>
      <c r="D32" s="237">
        <v>0</v>
      </c>
      <c r="E32" s="238"/>
      <c r="F32" s="238"/>
      <c r="G32" s="238"/>
      <c r="H32" s="238"/>
      <c r="I32" s="238"/>
      <c r="J32" s="238"/>
      <c r="K32" s="237">
        <v>0</v>
      </c>
      <c r="L32" s="238"/>
      <c r="M32" s="238"/>
      <c r="N32" s="239"/>
    </row>
    <row r="33" spans="1:16">
      <c r="A33" s="209"/>
      <c r="B33" s="235"/>
      <c r="C33" s="236" t="s">
        <v>209</v>
      </c>
      <c r="D33" s="237">
        <v>0</v>
      </c>
      <c r="E33" s="238"/>
      <c r="F33" s="238"/>
      <c r="G33" s="238"/>
      <c r="H33" s="238"/>
      <c r="I33" s="238"/>
      <c r="J33" s="238"/>
      <c r="K33" s="237">
        <v>0</v>
      </c>
      <c r="L33" s="238"/>
      <c r="M33" s="238"/>
      <c r="N33" s="239"/>
    </row>
    <row r="34" spans="1:16" ht="15.75" thickBot="1">
      <c r="A34" s="209"/>
      <c r="B34" s="240"/>
      <c r="C34" s="241" t="s">
        <v>195</v>
      </c>
      <c r="D34" s="242">
        <v>32227735</v>
      </c>
      <c r="E34" s="243">
        <v>100</v>
      </c>
      <c r="F34" s="243">
        <f>F31</f>
        <v>27550000</v>
      </c>
      <c r="G34" s="243">
        <f t="shared" ref="G34:N34" si="13">G31</f>
        <v>1</v>
      </c>
      <c r="H34" s="243">
        <f>H31</f>
        <v>7031684000</v>
      </c>
      <c r="I34" s="243">
        <f t="shared" si="13"/>
        <v>1</v>
      </c>
      <c r="J34" s="243">
        <f t="shared" si="13"/>
        <v>7004134000</v>
      </c>
      <c r="K34" s="243">
        <f t="shared" si="13"/>
        <v>7031226013</v>
      </c>
      <c r="L34" s="243">
        <v>100</v>
      </c>
      <c r="M34" s="243">
        <f t="shared" si="13"/>
        <v>457987</v>
      </c>
      <c r="N34" s="245">
        <f t="shared" si="13"/>
        <v>0.99993486809134202</v>
      </c>
    </row>
    <row r="35" spans="1:16" ht="15.75" thickTop="1">
      <c r="A35" s="209"/>
      <c r="B35" s="618" t="s">
        <v>208</v>
      </c>
      <c r="C35" s="618"/>
      <c r="D35" s="246"/>
      <c r="E35" s="247"/>
      <c r="F35" s="246"/>
      <c r="G35" s="247"/>
      <c r="H35" s="246"/>
      <c r="I35" s="247"/>
      <c r="J35" s="248"/>
      <c r="K35" s="246"/>
      <c r="L35" s="247"/>
      <c r="M35" s="246"/>
      <c r="N35" s="249"/>
    </row>
    <row r="36" spans="1:16">
      <c r="A36" s="209"/>
      <c r="B36" s="250" t="s">
        <v>207</v>
      </c>
      <c r="C36" s="228" t="s">
        <v>206</v>
      </c>
      <c r="D36" s="223"/>
      <c r="E36" s="224"/>
      <c r="F36" s="223"/>
      <c r="G36" s="224"/>
      <c r="H36" s="223"/>
      <c r="I36" s="224"/>
      <c r="J36" s="229"/>
      <c r="K36" s="223"/>
      <c r="L36" s="224"/>
      <c r="M36" s="223"/>
      <c r="N36" s="226"/>
      <c r="P36" s="266"/>
    </row>
    <row r="37" spans="1:16">
      <c r="A37" s="209"/>
      <c r="B37" s="230"/>
      <c r="C37" s="254" t="s">
        <v>205</v>
      </c>
      <c r="D37" s="242">
        <v>30350335</v>
      </c>
      <c r="E37" s="347">
        <f>D37/$D$50</f>
        <v>0.94174582855419409</v>
      </c>
      <c r="F37" s="243">
        <f>SUM(F38:F39)</f>
        <v>25550000</v>
      </c>
      <c r="G37" s="347">
        <f>F37/$F$50</f>
        <v>0.92740471869328489</v>
      </c>
      <c r="H37" s="243">
        <f t="shared" ref="H37:J37" si="14">SUM(H38:H39)</f>
        <v>29726000</v>
      </c>
      <c r="I37" s="347">
        <f>H37/$H$50</f>
        <v>4.227436841587307E-3</v>
      </c>
      <c r="J37" s="243">
        <f t="shared" si="14"/>
        <v>4176000</v>
      </c>
      <c r="K37" s="243">
        <f>SUM(K38:K39)</f>
        <v>29538413</v>
      </c>
      <c r="L37" s="347">
        <f>K37/$K$50</f>
        <v>4.2010330695367451E-3</v>
      </c>
      <c r="M37" s="243">
        <f>M22</f>
        <v>187587</v>
      </c>
      <c r="N37" s="474">
        <f>K37/H37</f>
        <v>0.99368946376909106</v>
      </c>
    </row>
    <row r="38" spans="1:16">
      <c r="A38" s="209"/>
      <c r="B38" s="230" t="s">
        <v>197</v>
      </c>
      <c r="C38" s="251" t="s">
        <v>196</v>
      </c>
      <c r="D38" s="232"/>
      <c r="E38" s="344"/>
      <c r="F38" s="233"/>
      <c r="G38" s="344"/>
      <c r="H38" s="233"/>
      <c r="I38" s="344"/>
      <c r="J38" s="233"/>
      <c r="K38" s="232"/>
      <c r="L38" s="344"/>
      <c r="M38" s="233"/>
      <c r="N38" s="473"/>
    </row>
    <row r="39" spans="1:16">
      <c r="A39" s="209"/>
      <c r="B39" s="230" t="s">
        <v>2085</v>
      </c>
      <c r="C39" s="251" t="s">
        <v>2086</v>
      </c>
      <c r="D39" s="232">
        <v>30350335</v>
      </c>
      <c r="E39" s="344">
        <f t="shared" ref="E39:E45" si="15">D39/$D$50</f>
        <v>0.94174582855419409</v>
      </c>
      <c r="F39" s="233">
        <v>25550000</v>
      </c>
      <c r="G39" s="344">
        <f t="shared" ref="G39:G45" si="16">F39/$F$50</f>
        <v>0.92740471869328489</v>
      </c>
      <c r="H39" s="233">
        <f>H22</f>
        <v>29726000</v>
      </c>
      <c r="I39" s="344">
        <f t="shared" ref="I39:I45" si="17">H39/$H$50</f>
        <v>4.227436841587307E-3</v>
      </c>
      <c r="J39" s="233">
        <f>J22</f>
        <v>4176000</v>
      </c>
      <c r="K39" s="232">
        <f>K22</f>
        <v>29538413</v>
      </c>
      <c r="L39" s="344">
        <f t="shared" ref="L39:L45" si="18">K39/$K$50</f>
        <v>4.2010330695367451E-3</v>
      </c>
      <c r="M39" s="233">
        <f>H39-K39</f>
        <v>187587</v>
      </c>
      <c r="N39" s="473">
        <f>K39/H39</f>
        <v>0.99368946376909106</v>
      </c>
    </row>
    <row r="40" spans="1:16">
      <c r="A40" s="209"/>
      <c r="B40" s="230"/>
      <c r="C40" s="254" t="s">
        <v>203</v>
      </c>
      <c r="D40" s="242">
        <v>1877400</v>
      </c>
      <c r="E40" s="347">
        <f t="shared" si="15"/>
        <v>5.825417144580592E-2</v>
      </c>
      <c r="F40" s="243">
        <f>SUM(F42:F44)</f>
        <v>2000000</v>
      </c>
      <c r="G40" s="347">
        <f t="shared" si="16"/>
        <v>7.2595281306715068E-2</v>
      </c>
      <c r="H40" s="243">
        <f t="shared" ref="H40:M40" si="19">SUM(H42:H44)</f>
        <v>7001958000</v>
      </c>
      <c r="I40" s="347">
        <f t="shared" si="17"/>
        <v>0.99577256315841267</v>
      </c>
      <c r="J40" s="243">
        <f t="shared" si="19"/>
        <v>6999958000</v>
      </c>
      <c r="K40" s="243">
        <f t="shared" si="19"/>
        <v>7001687600</v>
      </c>
      <c r="L40" s="347">
        <f t="shared" si="18"/>
        <v>0.99579896693046321</v>
      </c>
      <c r="M40" s="243">
        <f t="shared" si="19"/>
        <v>270400</v>
      </c>
      <c r="N40" s="474">
        <f>K40/H40</f>
        <v>0.99996138223051323</v>
      </c>
      <c r="P40" s="266"/>
    </row>
    <row r="41" spans="1:16">
      <c r="A41" s="209"/>
      <c r="B41" s="230" t="s">
        <v>197</v>
      </c>
      <c r="C41" s="251" t="s">
        <v>196</v>
      </c>
      <c r="D41" s="232"/>
      <c r="E41" s="344">
        <f t="shared" si="15"/>
        <v>0</v>
      </c>
      <c r="F41" s="233"/>
      <c r="G41" s="344">
        <f t="shared" si="16"/>
        <v>0</v>
      </c>
      <c r="H41" s="233"/>
      <c r="I41" s="344">
        <f t="shared" si="17"/>
        <v>0</v>
      </c>
      <c r="J41" s="233"/>
      <c r="K41" s="232"/>
      <c r="L41" s="344">
        <f t="shared" si="18"/>
        <v>0</v>
      </c>
      <c r="M41" s="233"/>
      <c r="N41" s="234"/>
    </row>
    <row r="42" spans="1:16">
      <c r="A42" s="209"/>
      <c r="B42" s="230" t="s">
        <v>2087</v>
      </c>
      <c r="C42" s="251" t="s">
        <v>2088</v>
      </c>
      <c r="D42" s="232">
        <v>991200</v>
      </c>
      <c r="E42" s="255">
        <f t="shared" si="15"/>
        <v>3.0756117362886345E-2</v>
      </c>
      <c r="F42" s="233">
        <v>1000000</v>
      </c>
      <c r="G42" s="344">
        <f t="shared" si="16"/>
        <v>3.6297640653357534E-2</v>
      </c>
      <c r="H42" s="233">
        <v>1000000</v>
      </c>
      <c r="I42" s="470">
        <f t="shared" si="17"/>
        <v>1.4221344417638789E-4</v>
      </c>
      <c r="J42" s="233">
        <f>H42-F42</f>
        <v>0</v>
      </c>
      <c r="K42" s="232">
        <v>730000</v>
      </c>
      <c r="L42" s="344">
        <f t="shared" si="18"/>
        <v>1.0382257641132664E-4</v>
      </c>
      <c r="M42" s="233">
        <f>H42-K42</f>
        <v>270000</v>
      </c>
      <c r="N42" s="234">
        <v>0</v>
      </c>
    </row>
    <row r="43" spans="1:16">
      <c r="A43" s="209"/>
      <c r="B43" s="230" t="s">
        <v>2089</v>
      </c>
      <c r="C43" s="251" t="s">
        <v>2090</v>
      </c>
      <c r="D43" s="232">
        <v>886200</v>
      </c>
      <c r="E43" s="344">
        <f t="shared" si="15"/>
        <v>2.7498054082919571E-2</v>
      </c>
      <c r="F43" s="233">
        <v>1000000</v>
      </c>
      <c r="G43" s="344">
        <f t="shared" si="16"/>
        <v>3.6297640653357534E-2</v>
      </c>
      <c r="H43" s="233">
        <v>958000</v>
      </c>
      <c r="I43" s="470">
        <f t="shared" si="17"/>
        <v>1.362404795209796E-4</v>
      </c>
      <c r="J43" s="233">
        <f>H43-F43</f>
        <v>-42000</v>
      </c>
      <c r="K43" s="232">
        <v>957600</v>
      </c>
      <c r="L43" s="344">
        <f t="shared" si="18"/>
        <v>1.3619246461847449E-4</v>
      </c>
      <c r="M43" s="233">
        <f>H43-K43</f>
        <v>400</v>
      </c>
      <c r="N43" s="234">
        <v>0</v>
      </c>
    </row>
    <row r="44" spans="1:16" ht="22.5" customHeight="1">
      <c r="A44" s="209" t="s">
        <v>2091</v>
      </c>
      <c r="B44" s="230" t="s">
        <v>2092</v>
      </c>
      <c r="C44" s="251" t="s">
        <v>2093</v>
      </c>
      <c r="D44" s="232">
        <v>0</v>
      </c>
      <c r="E44" s="344">
        <f t="shared" si="15"/>
        <v>0</v>
      </c>
      <c r="F44" s="233">
        <v>0</v>
      </c>
      <c r="G44" s="344">
        <f t="shared" si="16"/>
        <v>0</v>
      </c>
      <c r="H44" s="233">
        <v>7000000000</v>
      </c>
      <c r="I44" s="344">
        <f t="shared" si="17"/>
        <v>0.99549410923471537</v>
      </c>
      <c r="J44" s="233">
        <f>H44-F44</f>
        <v>7000000000</v>
      </c>
      <c r="K44" s="233">
        <v>7000000000</v>
      </c>
      <c r="L44" s="344">
        <f t="shared" si="18"/>
        <v>0.99555895188943344</v>
      </c>
      <c r="M44" s="233">
        <f>H44-K44</f>
        <v>0</v>
      </c>
      <c r="N44" s="234"/>
    </row>
    <row r="45" spans="1:16">
      <c r="A45" s="209"/>
      <c r="B45" s="230"/>
      <c r="C45" s="256" t="s">
        <v>199</v>
      </c>
      <c r="D45" s="237">
        <v>1877400</v>
      </c>
      <c r="E45" s="257">
        <f t="shared" si="15"/>
        <v>5.825417144580592E-2</v>
      </c>
      <c r="F45" s="238">
        <f>SUM(F40)</f>
        <v>2000000</v>
      </c>
      <c r="G45" s="506">
        <f t="shared" si="16"/>
        <v>7.2595281306715068E-2</v>
      </c>
      <c r="H45" s="238">
        <f t="shared" ref="H45:M45" si="20">SUM(H40)</f>
        <v>7001958000</v>
      </c>
      <c r="I45" s="506">
        <f t="shared" si="17"/>
        <v>0.99577256315841267</v>
      </c>
      <c r="J45" s="238">
        <f t="shared" si="20"/>
        <v>6999958000</v>
      </c>
      <c r="K45" s="238">
        <f>SUM(K40)</f>
        <v>7001687600</v>
      </c>
      <c r="L45" s="506">
        <f t="shared" si="18"/>
        <v>0.99579896693046321</v>
      </c>
      <c r="M45" s="238">
        <f t="shared" si="20"/>
        <v>270400</v>
      </c>
      <c r="N45" s="475">
        <f>K45/H45</f>
        <v>0.99996138223051323</v>
      </c>
    </row>
    <row r="46" spans="1:16">
      <c r="A46" s="209"/>
      <c r="B46" s="230" t="s">
        <v>197</v>
      </c>
      <c r="C46" s="251" t="s">
        <v>196</v>
      </c>
      <c r="D46" s="232"/>
      <c r="E46" s="233"/>
      <c r="F46" s="233"/>
      <c r="G46" s="233"/>
      <c r="H46" s="233"/>
      <c r="I46" s="233"/>
      <c r="J46" s="233"/>
      <c r="K46" s="232"/>
      <c r="L46" s="233"/>
      <c r="M46" s="233"/>
      <c r="N46" s="234"/>
    </row>
    <row r="47" spans="1:16">
      <c r="A47" s="209"/>
      <c r="B47" s="230"/>
      <c r="C47" s="256" t="s">
        <v>198</v>
      </c>
      <c r="D47" s="237">
        <v>0</v>
      </c>
      <c r="E47" s="238">
        <v>0</v>
      </c>
      <c r="F47" s="238">
        <v>0</v>
      </c>
      <c r="G47" s="238">
        <v>0</v>
      </c>
      <c r="H47" s="238">
        <v>0</v>
      </c>
      <c r="I47" s="238">
        <v>0</v>
      </c>
      <c r="J47" s="238">
        <v>0</v>
      </c>
      <c r="K47" s="237">
        <v>0</v>
      </c>
      <c r="L47" s="238">
        <v>0</v>
      </c>
      <c r="M47" s="238">
        <v>0</v>
      </c>
      <c r="N47" s="239">
        <v>0</v>
      </c>
    </row>
    <row r="48" spans="1:16">
      <c r="A48" s="209"/>
      <c r="B48" s="230" t="s">
        <v>197</v>
      </c>
      <c r="C48" s="251" t="s">
        <v>196</v>
      </c>
      <c r="D48" s="232"/>
      <c r="E48" s="233"/>
      <c r="F48" s="233"/>
      <c r="G48" s="233"/>
      <c r="H48" s="233"/>
      <c r="I48" s="233"/>
      <c r="J48" s="233"/>
      <c r="K48" s="232"/>
      <c r="L48" s="233"/>
      <c r="M48" s="233"/>
      <c r="N48" s="234"/>
    </row>
    <row r="49" spans="1:14">
      <c r="A49" s="209"/>
      <c r="B49" s="230" t="s">
        <v>197</v>
      </c>
      <c r="C49" s="251" t="s">
        <v>196</v>
      </c>
      <c r="D49" s="232"/>
      <c r="E49" s="233"/>
      <c r="F49" s="233"/>
      <c r="G49" s="233"/>
      <c r="H49" s="233"/>
      <c r="I49" s="233"/>
      <c r="J49" s="233"/>
      <c r="K49" s="232"/>
      <c r="L49" s="233"/>
      <c r="M49" s="233"/>
      <c r="N49" s="234"/>
    </row>
    <row r="50" spans="1:14" ht="15.75" thickBot="1">
      <c r="A50" s="209"/>
      <c r="B50" s="230"/>
      <c r="C50" s="258" t="s">
        <v>195</v>
      </c>
      <c r="D50" s="259">
        <v>32227735</v>
      </c>
      <c r="E50" s="260"/>
      <c r="F50" s="260">
        <f>F37+F40</f>
        <v>27550000</v>
      </c>
      <c r="G50" s="260"/>
      <c r="H50" s="260">
        <f t="shared" ref="H50:M50" si="21">H37+H40</f>
        <v>7031684000</v>
      </c>
      <c r="I50" s="260"/>
      <c r="J50" s="260">
        <f t="shared" si="21"/>
        <v>7004134000</v>
      </c>
      <c r="K50" s="260">
        <f>K37+K40</f>
        <v>7031226013</v>
      </c>
      <c r="L50" s="260"/>
      <c r="M50" s="260">
        <f t="shared" si="21"/>
        <v>457987</v>
      </c>
      <c r="N50" s="476">
        <f>K50/H50</f>
        <v>0.99993486809134202</v>
      </c>
    </row>
    <row r="51" spans="1:14" ht="15.75" thickTop="1">
      <c r="A51" s="209"/>
      <c r="B51" s="619"/>
      <c r="C51" s="619"/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</row>
    <row r="52" spans="1:14">
      <c r="A52" s="209"/>
      <c r="B52" s="210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</row>
    <row r="53" spans="1:14" ht="20.100000000000001" customHeight="1">
      <c r="A53" s="209"/>
      <c r="D53" s="713" t="s">
        <v>2094</v>
      </c>
      <c r="E53" s="263" t="s">
        <v>62</v>
      </c>
      <c r="F53" s="477" t="s">
        <v>1092</v>
      </c>
      <c r="G53" s="478"/>
      <c r="H53" s="479"/>
      <c r="I53" s="480"/>
      <c r="J53" s="481" t="s">
        <v>62</v>
      </c>
      <c r="K53" s="477" t="s">
        <v>288</v>
      </c>
      <c r="L53" s="482"/>
      <c r="M53" s="482"/>
      <c r="N53" s="483"/>
    </row>
    <row r="54" spans="1:14" ht="20.100000000000001" customHeight="1">
      <c r="A54" s="209"/>
      <c r="D54" s="713"/>
      <c r="E54" s="263" t="s">
        <v>64</v>
      </c>
      <c r="F54" s="484"/>
      <c r="G54" s="485"/>
      <c r="H54" s="486"/>
      <c r="I54" s="487" t="s">
        <v>2095</v>
      </c>
      <c r="J54" s="481" t="s">
        <v>64</v>
      </c>
      <c r="K54" s="488"/>
      <c r="L54" s="489"/>
      <c r="M54" s="489"/>
      <c r="N54" s="472"/>
    </row>
    <row r="55" spans="1:14" ht="20.100000000000001" customHeight="1">
      <c r="A55" s="209"/>
      <c r="D55" s="713"/>
      <c r="E55" s="263" t="s">
        <v>65</v>
      </c>
      <c r="F55" s="490"/>
      <c r="G55" s="491"/>
      <c r="H55" s="492"/>
      <c r="I55" s="493"/>
      <c r="J55" s="481" t="s">
        <v>65</v>
      </c>
      <c r="K55" s="494"/>
      <c r="L55" s="495"/>
      <c r="M55" s="495"/>
      <c r="N55" s="496"/>
    </row>
  </sheetData>
  <mergeCells count="22">
    <mergeCell ref="B2:N2"/>
    <mergeCell ref="B3:N3"/>
    <mergeCell ref="B4:N4"/>
    <mergeCell ref="A5:A6"/>
    <mergeCell ref="B6:B7"/>
    <mergeCell ref="C6:E7"/>
    <mergeCell ref="F6:G7"/>
    <mergeCell ref="H6:N7"/>
    <mergeCell ref="B13:C13"/>
    <mergeCell ref="B35:C35"/>
    <mergeCell ref="B51:N51"/>
    <mergeCell ref="D53:D55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</mergeCells>
  <pageMargins left="0" right="0" top="0" bottom="0" header="0" footer="0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outlinePr summaryBelow="0"/>
    <pageSetUpPr fitToPage="1"/>
  </sheetPr>
  <dimension ref="A1:R84"/>
  <sheetViews>
    <sheetView topLeftCell="E1" workbookViewId="0">
      <selection activeCell="E74" sqref="A74:XFD77"/>
    </sheetView>
  </sheetViews>
  <sheetFormatPr defaultRowHeight="15"/>
  <cols>
    <col min="1" max="1" width="3.28515625" style="26" customWidth="1"/>
    <col min="2" max="2" width="0.140625" style="26" customWidth="1"/>
    <col min="3" max="3" width="9" style="26" customWidth="1"/>
    <col min="4" max="4" width="9.140625" style="26" customWidth="1"/>
    <col min="5" max="5" width="41.7109375" style="26" customWidth="1"/>
    <col min="6" max="6" width="11.85546875" style="26" customWidth="1"/>
    <col min="7" max="7" width="26" style="26" customWidth="1"/>
    <col min="8" max="12" width="16.140625" style="26" customWidth="1"/>
    <col min="13" max="13" width="16" style="26" customWidth="1"/>
    <col min="14" max="14" width="0.140625" style="26" customWidth="1"/>
    <col min="15" max="18" width="16.140625" style="26" customWidth="1"/>
    <col min="19" max="16384" width="9.140625" style="26"/>
  </cols>
  <sheetData>
    <row r="1" spans="1:18">
      <c r="A1" s="27"/>
      <c r="B1" s="27"/>
      <c r="C1" s="44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>
      <c r="A2" s="27"/>
      <c r="B2" s="27"/>
      <c r="C2" s="531" t="s">
        <v>273</v>
      </c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</row>
    <row r="3" spans="1:18" ht="15.75" thickBot="1">
      <c r="A3" s="27"/>
      <c r="B3" s="27"/>
      <c r="C3" s="532" t="s">
        <v>287</v>
      </c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</row>
    <row r="4" spans="1:18" ht="25.5" thickTop="1" thickBot="1">
      <c r="A4" s="533"/>
      <c r="B4" s="533"/>
      <c r="C4" s="140" t="s">
        <v>272</v>
      </c>
      <c r="D4" s="139" t="s">
        <v>271</v>
      </c>
      <c r="E4" s="139" t="s">
        <v>92</v>
      </c>
      <c r="F4" s="139" t="s">
        <v>270</v>
      </c>
      <c r="G4" s="139" t="s">
        <v>90</v>
      </c>
      <c r="H4" s="138" t="s">
        <v>269</v>
      </c>
      <c r="I4" s="138" t="s">
        <v>268</v>
      </c>
      <c r="J4" s="138" t="s">
        <v>267</v>
      </c>
      <c r="K4" s="138" t="s">
        <v>266</v>
      </c>
      <c r="L4" s="138" t="s">
        <v>265</v>
      </c>
      <c r="M4" s="539" t="s">
        <v>264</v>
      </c>
      <c r="N4" s="539"/>
      <c r="O4" s="138" t="s">
        <v>263</v>
      </c>
      <c r="P4" s="138" t="s">
        <v>262</v>
      </c>
      <c r="Q4" s="138" t="s">
        <v>261</v>
      </c>
      <c r="R4" s="137" t="s">
        <v>59</v>
      </c>
    </row>
    <row r="5" spans="1:18">
      <c r="A5" s="27"/>
      <c r="B5" s="27"/>
      <c r="C5" s="36" t="s">
        <v>5</v>
      </c>
      <c r="D5" s="35" t="s">
        <v>9</v>
      </c>
      <c r="E5" s="35" t="s">
        <v>7</v>
      </c>
      <c r="F5" s="35">
        <v>2025</v>
      </c>
      <c r="G5" s="33" t="s">
        <v>69</v>
      </c>
      <c r="H5" s="31">
        <v>0</v>
      </c>
      <c r="I5" s="31">
        <v>13000000</v>
      </c>
      <c r="J5" s="31">
        <v>409661000</v>
      </c>
      <c r="K5" s="31">
        <v>73259000</v>
      </c>
      <c r="L5" s="31">
        <v>122324000</v>
      </c>
      <c r="M5" s="538">
        <v>0</v>
      </c>
      <c r="N5" s="538"/>
      <c r="O5" s="31">
        <v>0</v>
      </c>
      <c r="P5" s="31">
        <v>45000000</v>
      </c>
      <c r="Q5" s="31">
        <v>90000000</v>
      </c>
      <c r="R5" s="30">
        <f>SUM(H5:Q5)</f>
        <v>753244000</v>
      </c>
    </row>
    <row r="6" spans="1:18">
      <c r="A6" s="27"/>
      <c r="B6" s="27"/>
      <c r="C6" s="36" t="s">
        <v>5</v>
      </c>
      <c r="D6" s="35" t="s">
        <v>9</v>
      </c>
      <c r="E6" s="35" t="s">
        <v>7</v>
      </c>
      <c r="F6" s="35">
        <v>2025</v>
      </c>
      <c r="G6" s="33" t="s">
        <v>68</v>
      </c>
      <c r="H6" s="31">
        <v>0</v>
      </c>
      <c r="I6" s="31">
        <v>9000000</v>
      </c>
      <c r="J6" s="31">
        <v>353711000</v>
      </c>
      <c r="K6" s="31">
        <v>57559000</v>
      </c>
      <c r="L6" s="31">
        <v>712324000</v>
      </c>
      <c r="M6" s="538">
        <v>0</v>
      </c>
      <c r="N6" s="538"/>
      <c r="O6" s="31">
        <v>0</v>
      </c>
      <c r="P6" s="31">
        <v>40400000</v>
      </c>
      <c r="Q6" s="31">
        <v>107196725</v>
      </c>
      <c r="R6" s="30">
        <f>SUM(H6:Q6)</f>
        <v>1280190725</v>
      </c>
    </row>
    <row r="7" spans="1:18">
      <c r="A7" s="27"/>
      <c r="B7" s="27"/>
      <c r="C7" s="36" t="s">
        <v>5</v>
      </c>
      <c r="D7" s="35" t="s">
        <v>9</v>
      </c>
      <c r="E7" s="35" t="s">
        <v>7</v>
      </c>
      <c r="F7" s="35">
        <v>2025</v>
      </c>
      <c r="G7" s="33" t="s">
        <v>239</v>
      </c>
      <c r="H7" s="31">
        <v>0</v>
      </c>
      <c r="I7" s="31">
        <v>0</v>
      </c>
      <c r="J7" s="31">
        <v>353607647</v>
      </c>
      <c r="K7" s="31">
        <v>57051026</v>
      </c>
      <c r="L7" s="31">
        <v>700282450</v>
      </c>
      <c r="M7" s="538">
        <v>0</v>
      </c>
      <c r="N7" s="538"/>
      <c r="O7" s="31">
        <v>0</v>
      </c>
      <c r="P7" s="31">
        <v>40317116</v>
      </c>
      <c r="Q7" s="31">
        <v>107033707</v>
      </c>
      <c r="R7" s="30">
        <f>SUM(H7:Q7)</f>
        <v>1258291946</v>
      </c>
    </row>
    <row r="8" spans="1:18">
      <c r="A8" s="27"/>
      <c r="B8" s="27"/>
      <c r="C8" s="36" t="s">
        <v>5</v>
      </c>
      <c r="D8" s="35" t="s">
        <v>9</v>
      </c>
      <c r="E8" s="35" t="s">
        <v>7</v>
      </c>
      <c r="F8" s="35">
        <v>2025</v>
      </c>
      <c r="G8" s="33" t="s">
        <v>177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538">
        <v>0</v>
      </c>
      <c r="N8" s="538"/>
      <c r="O8" s="31">
        <v>0</v>
      </c>
      <c r="P8" s="31">
        <v>0</v>
      </c>
      <c r="Q8" s="31">
        <v>0</v>
      </c>
      <c r="R8" s="30">
        <f t="shared" ref="R8" si="0">SUM(H8:Q8)</f>
        <v>0</v>
      </c>
    </row>
    <row r="9" spans="1:18">
      <c r="A9" s="27"/>
      <c r="B9" s="27"/>
      <c r="C9" s="36" t="s">
        <v>5</v>
      </c>
      <c r="D9" s="35"/>
      <c r="E9" s="35" t="s">
        <v>176</v>
      </c>
      <c r="F9" s="35">
        <v>2025</v>
      </c>
      <c r="G9" s="33"/>
      <c r="H9" s="31">
        <v>0</v>
      </c>
      <c r="I9" s="31">
        <f>I6-I7</f>
        <v>9000000</v>
      </c>
      <c r="J9" s="31">
        <f>J6-J7</f>
        <v>103353</v>
      </c>
      <c r="K9" s="31">
        <f t="shared" ref="K9" si="1">K6-K7</f>
        <v>507974</v>
      </c>
      <c r="L9" s="31">
        <f>L6-L7-L8</f>
        <v>12041550</v>
      </c>
      <c r="M9" s="538">
        <v>0</v>
      </c>
      <c r="N9" s="538"/>
      <c r="O9" s="31">
        <v>0</v>
      </c>
      <c r="P9" s="31">
        <f>P6-P7</f>
        <v>82884</v>
      </c>
      <c r="Q9" s="31">
        <f>Q6-Q7</f>
        <v>163018</v>
      </c>
      <c r="R9" s="30">
        <f>SUM(H9:Q9)</f>
        <v>21898779</v>
      </c>
    </row>
    <row r="10" spans="1:18">
      <c r="A10" s="27"/>
      <c r="B10" s="27"/>
      <c r="C10" s="36" t="s">
        <v>5</v>
      </c>
      <c r="D10" s="35"/>
      <c r="E10" s="35" t="s">
        <v>175</v>
      </c>
      <c r="F10" s="35">
        <v>2025</v>
      </c>
      <c r="G10" s="33"/>
      <c r="H10" s="31">
        <v>0</v>
      </c>
      <c r="I10" s="31">
        <f>I7/I6</f>
        <v>0</v>
      </c>
      <c r="J10" s="141">
        <f>J7/J6</f>
        <v>0.99970780382854929</v>
      </c>
      <c r="K10" s="141">
        <f t="shared" ref="K10" si="2">K7/K6</f>
        <v>0.99117472506471616</v>
      </c>
      <c r="L10" s="141">
        <f>L7/L6</f>
        <v>0.9830954032153908</v>
      </c>
      <c r="M10" s="538">
        <v>0</v>
      </c>
      <c r="N10" s="538"/>
      <c r="O10" s="31">
        <v>0</v>
      </c>
      <c r="P10" s="141">
        <f>P7/P6</f>
        <v>0.99794841584158411</v>
      </c>
      <c r="Q10" s="141">
        <f t="shared" ref="Q10" si="3">Q7/Q6</f>
        <v>0.9984792632424172</v>
      </c>
      <c r="R10" s="141">
        <f>R7/R6</f>
        <v>0.98289412774803531</v>
      </c>
    </row>
    <row r="11" spans="1:18" ht="15" hidden="1" customHeight="1">
      <c r="A11" s="27"/>
      <c r="B11" s="27"/>
      <c r="C11" s="36" t="s">
        <v>5</v>
      </c>
      <c r="D11" s="35" t="s">
        <v>260</v>
      </c>
      <c r="E11" s="35" t="s">
        <v>259</v>
      </c>
      <c r="F11" s="35">
        <v>2025</v>
      </c>
      <c r="G11" s="33" t="s">
        <v>69</v>
      </c>
      <c r="H11" s="31">
        <v>126519000</v>
      </c>
      <c r="I11" s="31">
        <v>3123481000</v>
      </c>
      <c r="J11" s="31">
        <v>43500000</v>
      </c>
      <c r="K11" s="31">
        <v>7500000</v>
      </c>
      <c r="L11" s="31">
        <v>69496000</v>
      </c>
      <c r="M11" s="538">
        <v>1</v>
      </c>
      <c r="N11" s="538"/>
      <c r="O11" s="31">
        <v>0</v>
      </c>
      <c r="P11" s="31">
        <v>0</v>
      </c>
      <c r="Q11" s="31">
        <v>24000</v>
      </c>
      <c r="R11" s="30">
        <v>3370520000</v>
      </c>
    </row>
    <row r="12" spans="1:18" ht="15" hidden="1" customHeight="1">
      <c r="A12" s="27"/>
      <c r="B12" s="27"/>
      <c r="C12" s="36" t="s">
        <v>5</v>
      </c>
      <c r="D12" s="35" t="s">
        <v>260</v>
      </c>
      <c r="E12" s="35" t="s">
        <v>259</v>
      </c>
      <c r="F12" s="35">
        <v>2025</v>
      </c>
      <c r="G12" s="33" t="s">
        <v>68</v>
      </c>
      <c r="H12" s="31">
        <v>126519000</v>
      </c>
      <c r="I12" s="31">
        <v>3123481000</v>
      </c>
      <c r="J12" s="31">
        <v>43500000</v>
      </c>
      <c r="K12" s="31">
        <v>7500000</v>
      </c>
      <c r="L12" s="31">
        <v>69496000</v>
      </c>
      <c r="M12" s="538">
        <v>2</v>
      </c>
      <c r="N12" s="538"/>
      <c r="O12" s="31">
        <v>0</v>
      </c>
      <c r="P12" s="31">
        <v>0</v>
      </c>
      <c r="Q12" s="31">
        <v>574000</v>
      </c>
      <c r="R12" s="30">
        <v>3371070000</v>
      </c>
    </row>
    <row r="13" spans="1:18" ht="15" hidden="1" customHeight="1">
      <c r="A13" s="27"/>
      <c r="B13" s="27"/>
      <c r="C13" s="36" t="s">
        <v>5</v>
      </c>
      <c r="D13" s="35" t="s">
        <v>260</v>
      </c>
      <c r="E13" s="35" t="s">
        <v>259</v>
      </c>
      <c r="F13" s="35">
        <v>2025</v>
      </c>
      <c r="G13" s="33" t="s">
        <v>239</v>
      </c>
      <c r="H13" s="31">
        <v>59610420</v>
      </c>
      <c r="I13" s="31">
        <v>934808710</v>
      </c>
      <c r="J13" s="31">
        <v>14223677</v>
      </c>
      <c r="K13" s="31">
        <v>2304487</v>
      </c>
      <c r="L13" s="31">
        <v>2583957</v>
      </c>
      <c r="M13" s="538">
        <v>3</v>
      </c>
      <c r="N13" s="538"/>
      <c r="O13" s="31">
        <v>0</v>
      </c>
      <c r="P13" s="31">
        <v>0</v>
      </c>
      <c r="Q13" s="31">
        <v>50000</v>
      </c>
      <c r="R13" s="30">
        <v>1013581251</v>
      </c>
    </row>
    <row r="14" spans="1:18" ht="15" hidden="1" customHeight="1">
      <c r="A14" s="27"/>
      <c r="B14" s="27"/>
      <c r="C14" s="36" t="s">
        <v>5</v>
      </c>
      <c r="D14" s="35" t="s">
        <v>260</v>
      </c>
      <c r="E14" s="35" t="s">
        <v>259</v>
      </c>
      <c r="F14" s="35">
        <v>2025</v>
      </c>
      <c r="G14" s="33" t="s">
        <v>177</v>
      </c>
      <c r="H14" s="31">
        <v>0</v>
      </c>
      <c r="I14" s="31">
        <v>12000000</v>
      </c>
      <c r="J14" s="31">
        <v>0</v>
      </c>
      <c r="K14" s="31">
        <v>0</v>
      </c>
      <c r="L14" s="31">
        <v>0</v>
      </c>
      <c r="M14" s="538">
        <v>4</v>
      </c>
      <c r="N14" s="538"/>
      <c r="O14" s="31">
        <v>0</v>
      </c>
      <c r="P14" s="31">
        <v>0</v>
      </c>
      <c r="Q14" s="31">
        <v>0</v>
      </c>
      <c r="R14" s="30">
        <v>12000000</v>
      </c>
    </row>
    <row r="15" spans="1:18" ht="15" hidden="1" customHeight="1">
      <c r="A15" s="27"/>
      <c r="B15" s="27"/>
      <c r="C15" s="36" t="s">
        <v>5</v>
      </c>
      <c r="D15" s="35"/>
      <c r="E15" s="35" t="s">
        <v>176</v>
      </c>
      <c r="F15" s="35">
        <v>2025</v>
      </c>
      <c r="G15" s="33"/>
      <c r="H15" s="31">
        <v>66908580</v>
      </c>
      <c r="I15" s="31">
        <v>2188672290</v>
      </c>
      <c r="J15" s="31">
        <v>29276323</v>
      </c>
      <c r="K15" s="31">
        <v>5195513</v>
      </c>
      <c r="L15" s="31">
        <v>66912043</v>
      </c>
      <c r="M15" s="538">
        <v>5</v>
      </c>
      <c r="N15" s="538"/>
      <c r="O15" s="31">
        <v>0</v>
      </c>
      <c r="P15" s="31">
        <v>0</v>
      </c>
      <c r="Q15" s="31">
        <v>524000</v>
      </c>
      <c r="R15" s="30">
        <v>2357488749</v>
      </c>
    </row>
    <row r="16" spans="1:18" ht="15" hidden="1" customHeight="1">
      <c r="A16" s="27"/>
      <c r="B16" s="27"/>
      <c r="C16" s="36" t="s">
        <v>5</v>
      </c>
      <c r="D16" s="35"/>
      <c r="E16" s="35" t="s">
        <v>175</v>
      </c>
      <c r="F16" s="35">
        <v>2025</v>
      </c>
      <c r="G16" s="33"/>
      <c r="H16" s="31">
        <v>47.1</v>
      </c>
      <c r="I16" s="31">
        <v>29.9</v>
      </c>
      <c r="J16" s="31">
        <v>32.700000000000003</v>
      </c>
      <c r="K16" s="31">
        <v>30.7</v>
      </c>
      <c r="L16" s="31">
        <v>3.7</v>
      </c>
      <c r="M16" s="538">
        <v>6</v>
      </c>
      <c r="N16" s="538"/>
      <c r="O16" s="31">
        <v>0</v>
      </c>
      <c r="P16" s="31">
        <v>0</v>
      </c>
      <c r="Q16" s="31">
        <v>8.6999999999999993</v>
      </c>
      <c r="R16" s="30">
        <v>30.1</v>
      </c>
    </row>
    <row r="17" spans="1:18" ht="15" hidden="1" customHeight="1">
      <c r="A17" s="27"/>
      <c r="B17" s="27"/>
      <c r="C17" s="36" t="s">
        <v>5</v>
      </c>
      <c r="D17" s="35"/>
      <c r="E17" s="35" t="s">
        <v>240</v>
      </c>
      <c r="F17" s="35">
        <v>2025</v>
      </c>
      <c r="G17" s="33" t="s">
        <v>239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538">
        <v>7</v>
      </c>
      <c r="N17" s="538"/>
      <c r="O17" s="31">
        <v>0</v>
      </c>
      <c r="P17" s="31">
        <v>0</v>
      </c>
      <c r="Q17" s="31">
        <v>0</v>
      </c>
      <c r="R17" s="30">
        <v>9292352</v>
      </c>
    </row>
    <row r="18" spans="1:18" ht="15" hidden="1" customHeight="1">
      <c r="A18" s="27"/>
      <c r="B18" s="27"/>
      <c r="C18" s="36" t="s">
        <v>5</v>
      </c>
      <c r="D18" s="35" t="s">
        <v>258</v>
      </c>
      <c r="E18" s="35" t="s">
        <v>257</v>
      </c>
      <c r="F18" s="35">
        <v>2025</v>
      </c>
      <c r="G18" s="33" t="s">
        <v>69</v>
      </c>
      <c r="H18" s="31">
        <v>61100000</v>
      </c>
      <c r="I18" s="31">
        <v>35900000</v>
      </c>
      <c r="J18" s="31">
        <v>250990000</v>
      </c>
      <c r="K18" s="31">
        <v>40750000</v>
      </c>
      <c r="L18" s="31">
        <v>56761000</v>
      </c>
      <c r="M18" s="538">
        <v>8</v>
      </c>
      <c r="N18" s="538"/>
      <c r="O18" s="31">
        <v>0</v>
      </c>
      <c r="P18" s="31">
        <v>1000000</v>
      </c>
      <c r="Q18" s="31">
        <v>104000</v>
      </c>
      <c r="R18" s="30">
        <v>446605000</v>
      </c>
    </row>
    <row r="19" spans="1:18" ht="15" hidden="1" customHeight="1">
      <c r="A19" s="27"/>
      <c r="B19" s="27"/>
      <c r="C19" s="36" t="s">
        <v>5</v>
      </c>
      <c r="D19" s="35" t="s">
        <v>258</v>
      </c>
      <c r="E19" s="35" t="s">
        <v>257</v>
      </c>
      <c r="F19" s="35">
        <v>2025</v>
      </c>
      <c r="G19" s="33" t="s">
        <v>68</v>
      </c>
      <c r="H19" s="31">
        <v>61100000</v>
      </c>
      <c r="I19" s="31">
        <v>35900000</v>
      </c>
      <c r="J19" s="31">
        <v>250990000</v>
      </c>
      <c r="K19" s="31">
        <v>40750000</v>
      </c>
      <c r="L19" s="31">
        <v>55711000</v>
      </c>
      <c r="M19" s="538">
        <v>9</v>
      </c>
      <c r="N19" s="538"/>
      <c r="O19" s="31">
        <v>0</v>
      </c>
      <c r="P19" s="31">
        <v>2000000</v>
      </c>
      <c r="Q19" s="31">
        <v>1405515</v>
      </c>
      <c r="R19" s="30">
        <v>447856515</v>
      </c>
    </row>
    <row r="20" spans="1:18" ht="15" hidden="1" customHeight="1">
      <c r="A20" s="27"/>
      <c r="B20" s="27"/>
      <c r="C20" s="36" t="s">
        <v>5</v>
      </c>
      <c r="D20" s="35" t="s">
        <v>258</v>
      </c>
      <c r="E20" s="35" t="s">
        <v>257</v>
      </c>
      <c r="F20" s="35">
        <v>2025</v>
      </c>
      <c r="G20" s="33" t="s">
        <v>239</v>
      </c>
      <c r="H20" s="31">
        <v>16874466</v>
      </c>
      <c r="I20" s="31">
        <v>6300000</v>
      </c>
      <c r="J20" s="31">
        <v>90741129</v>
      </c>
      <c r="K20" s="31">
        <v>14600016</v>
      </c>
      <c r="L20" s="31">
        <v>7950120</v>
      </c>
      <c r="M20" s="538">
        <v>10</v>
      </c>
      <c r="N20" s="538"/>
      <c r="O20" s="31">
        <v>0</v>
      </c>
      <c r="P20" s="31">
        <v>454515</v>
      </c>
      <c r="Q20" s="31">
        <v>331940</v>
      </c>
      <c r="R20" s="30">
        <v>137252186</v>
      </c>
    </row>
    <row r="21" spans="1:18" ht="15" hidden="1" customHeight="1">
      <c r="A21" s="27"/>
      <c r="B21" s="27"/>
      <c r="C21" s="36" t="s">
        <v>5</v>
      </c>
      <c r="D21" s="35" t="s">
        <v>258</v>
      </c>
      <c r="E21" s="35" t="s">
        <v>257</v>
      </c>
      <c r="F21" s="35">
        <v>2025</v>
      </c>
      <c r="G21" s="33" t="s">
        <v>177</v>
      </c>
      <c r="H21" s="31">
        <v>0</v>
      </c>
      <c r="I21" s="31">
        <v>0</v>
      </c>
      <c r="J21" s="31">
        <v>0</v>
      </c>
      <c r="K21" s="31">
        <v>0</v>
      </c>
      <c r="L21" s="31">
        <v>9224419</v>
      </c>
      <c r="M21" s="538">
        <v>11</v>
      </c>
      <c r="N21" s="538"/>
      <c r="O21" s="31">
        <v>0</v>
      </c>
      <c r="P21" s="31">
        <v>0</v>
      </c>
      <c r="Q21" s="31">
        <v>0</v>
      </c>
      <c r="R21" s="30">
        <v>9224419</v>
      </c>
    </row>
    <row r="22" spans="1:18" ht="15" hidden="1" customHeight="1">
      <c r="A22" s="27"/>
      <c r="B22" s="27"/>
      <c r="C22" s="36" t="s">
        <v>5</v>
      </c>
      <c r="D22" s="35"/>
      <c r="E22" s="35" t="s">
        <v>176</v>
      </c>
      <c r="F22" s="35">
        <v>2025</v>
      </c>
      <c r="G22" s="33"/>
      <c r="H22" s="31">
        <v>44225534</v>
      </c>
      <c r="I22" s="31">
        <v>29600000</v>
      </c>
      <c r="J22" s="31">
        <v>160248871</v>
      </c>
      <c r="K22" s="31">
        <v>26149984</v>
      </c>
      <c r="L22" s="31">
        <v>47760880</v>
      </c>
      <c r="M22" s="538">
        <v>12</v>
      </c>
      <c r="N22" s="538"/>
      <c r="O22" s="31">
        <v>0</v>
      </c>
      <c r="P22" s="31">
        <v>1545485</v>
      </c>
      <c r="Q22" s="31">
        <v>1073575</v>
      </c>
      <c r="R22" s="30">
        <v>310604329</v>
      </c>
    </row>
    <row r="23" spans="1:18" ht="15" hidden="1" customHeight="1">
      <c r="A23" s="27"/>
      <c r="B23" s="27"/>
      <c r="C23" s="36" t="s">
        <v>5</v>
      </c>
      <c r="D23" s="35"/>
      <c r="E23" s="35" t="s">
        <v>175</v>
      </c>
      <c r="F23" s="35">
        <v>2025</v>
      </c>
      <c r="G23" s="33"/>
      <c r="H23" s="31">
        <v>27.6</v>
      </c>
      <c r="I23" s="31">
        <v>17.5</v>
      </c>
      <c r="J23" s="31">
        <v>36.200000000000003</v>
      </c>
      <c r="K23" s="31">
        <v>35.799999999999997</v>
      </c>
      <c r="L23" s="31">
        <v>14.3</v>
      </c>
      <c r="M23" s="538">
        <v>13</v>
      </c>
      <c r="N23" s="538"/>
      <c r="O23" s="31">
        <v>0</v>
      </c>
      <c r="P23" s="31">
        <v>22.7</v>
      </c>
      <c r="Q23" s="31">
        <v>23.6</v>
      </c>
      <c r="R23" s="30">
        <v>30.6</v>
      </c>
    </row>
    <row r="24" spans="1:18" ht="15" hidden="1" customHeight="1">
      <c r="A24" s="27"/>
      <c r="B24" s="27"/>
      <c r="C24" s="36" t="s">
        <v>5</v>
      </c>
      <c r="D24" s="35"/>
      <c r="E24" s="35" t="s">
        <v>240</v>
      </c>
      <c r="F24" s="35">
        <v>2025</v>
      </c>
      <c r="G24" s="33" t="s">
        <v>239</v>
      </c>
      <c r="H24" s="31">
        <v>0</v>
      </c>
      <c r="I24" s="31">
        <v>0</v>
      </c>
      <c r="J24" s="31">
        <v>0</v>
      </c>
      <c r="K24" s="31">
        <v>0</v>
      </c>
      <c r="L24" s="31">
        <v>509083</v>
      </c>
      <c r="M24" s="538">
        <v>14</v>
      </c>
      <c r="N24" s="538"/>
      <c r="O24" s="31">
        <v>0</v>
      </c>
      <c r="P24" s="31">
        <v>0</v>
      </c>
      <c r="Q24" s="31">
        <v>0</v>
      </c>
      <c r="R24" s="30">
        <v>509083</v>
      </c>
    </row>
    <row r="25" spans="1:18" ht="15" hidden="1" customHeight="1">
      <c r="A25" s="27"/>
      <c r="B25" s="27"/>
      <c r="C25" s="36" t="s">
        <v>5</v>
      </c>
      <c r="D25" s="35" t="s">
        <v>256</v>
      </c>
      <c r="E25" s="35" t="s">
        <v>255</v>
      </c>
      <c r="F25" s="35">
        <v>2025</v>
      </c>
      <c r="G25" s="33" t="s">
        <v>69</v>
      </c>
      <c r="H25" s="31">
        <v>0</v>
      </c>
      <c r="I25" s="31">
        <v>78000000</v>
      </c>
      <c r="J25" s="31">
        <v>285018000</v>
      </c>
      <c r="K25" s="31">
        <v>47800000</v>
      </c>
      <c r="L25" s="31">
        <v>42915000</v>
      </c>
      <c r="M25" s="538">
        <v>15</v>
      </c>
      <c r="N25" s="538"/>
      <c r="O25" s="31">
        <v>0</v>
      </c>
      <c r="P25" s="31">
        <v>0</v>
      </c>
      <c r="Q25" s="31">
        <v>0</v>
      </c>
      <c r="R25" s="30">
        <v>453733000</v>
      </c>
    </row>
    <row r="26" spans="1:18" ht="15" hidden="1" customHeight="1">
      <c r="A26" s="27"/>
      <c r="B26" s="27"/>
      <c r="C26" s="36" t="s">
        <v>5</v>
      </c>
      <c r="D26" s="35" t="s">
        <v>256</v>
      </c>
      <c r="E26" s="35" t="s">
        <v>255</v>
      </c>
      <c r="F26" s="35">
        <v>2025</v>
      </c>
      <c r="G26" s="33" t="s">
        <v>68</v>
      </c>
      <c r="H26" s="31">
        <v>0</v>
      </c>
      <c r="I26" s="31">
        <v>78000000</v>
      </c>
      <c r="J26" s="31">
        <v>285018000</v>
      </c>
      <c r="K26" s="31">
        <v>47800000</v>
      </c>
      <c r="L26" s="31">
        <v>42915000</v>
      </c>
      <c r="M26" s="538">
        <v>16</v>
      </c>
      <c r="N26" s="538"/>
      <c r="O26" s="31">
        <v>0</v>
      </c>
      <c r="P26" s="31">
        <v>0</v>
      </c>
      <c r="Q26" s="31">
        <v>149300</v>
      </c>
      <c r="R26" s="30">
        <v>453882300</v>
      </c>
    </row>
    <row r="27" spans="1:18" ht="15" hidden="1" customHeight="1">
      <c r="A27" s="27"/>
      <c r="B27" s="27"/>
      <c r="C27" s="36" t="s">
        <v>5</v>
      </c>
      <c r="D27" s="35" t="s">
        <v>256</v>
      </c>
      <c r="E27" s="35" t="s">
        <v>255</v>
      </c>
      <c r="F27" s="35">
        <v>2025</v>
      </c>
      <c r="G27" s="33" t="s">
        <v>239</v>
      </c>
      <c r="H27" s="31">
        <v>0</v>
      </c>
      <c r="I27" s="31">
        <v>12829637</v>
      </c>
      <c r="J27" s="31">
        <v>117780164</v>
      </c>
      <c r="K27" s="31">
        <v>19552866</v>
      </c>
      <c r="L27" s="31">
        <v>6219946.5</v>
      </c>
      <c r="M27" s="538">
        <v>17</v>
      </c>
      <c r="N27" s="538"/>
      <c r="O27" s="31">
        <v>0</v>
      </c>
      <c r="P27" s="31">
        <v>0</v>
      </c>
      <c r="Q27" s="31">
        <v>30000</v>
      </c>
      <c r="R27" s="30">
        <v>156412613.5</v>
      </c>
    </row>
    <row r="28" spans="1:18" ht="15" hidden="1" customHeight="1">
      <c r="A28" s="27"/>
      <c r="B28" s="27"/>
      <c r="C28" s="36" t="s">
        <v>5</v>
      </c>
      <c r="D28" s="35" t="s">
        <v>256</v>
      </c>
      <c r="E28" s="35" t="s">
        <v>255</v>
      </c>
      <c r="F28" s="35">
        <v>2025</v>
      </c>
      <c r="G28" s="33" t="s">
        <v>177</v>
      </c>
      <c r="H28" s="31">
        <v>0</v>
      </c>
      <c r="I28" s="31">
        <v>0</v>
      </c>
      <c r="J28" s="31">
        <v>0</v>
      </c>
      <c r="K28" s="31">
        <v>0</v>
      </c>
      <c r="L28" s="31">
        <v>7139726.6600000001</v>
      </c>
      <c r="M28" s="538">
        <v>18</v>
      </c>
      <c r="N28" s="538"/>
      <c r="O28" s="31">
        <v>0</v>
      </c>
      <c r="P28" s="31">
        <v>0</v>
      </c>
      <c r="Q28" s="31">
        <v>0</v>
      </c>
      <c r="R28" s="30">
        <v>7139726.6600000001</v>
      </c>
    </row>
    <row r="29" spans="1:18" ht="15" hidden="1" customHeight="1">
      <c r="A29" s="27"/>
      <c r="B29" s="27"/>
      <c r="C29" s="36" t="s">
        <v>5</v>
      </c>
      <c r="D29" s="35"/>
      <c r="E29" s="35" t="s">
        <v>176</v>
      </c>
      <c r="F29" s="35">
        <v>2025</v>
      </c>
      <c r="G29" s="33"/>
      <c r="H29" s="31">
        <v>0</v>
      </c>
      <c r="I29" s="31">
        <v>65170363</v>
      </c>
      <c r="J29" s="31">
        <v>167237836</v>
      </c>
      <c r="K29" s="31">
        <v>28247134</v>
      </c>
      <c r="L29" s="31">
        <v>36695053.5</v>
      </c>
      <c r="M29" s="538">
        <v>19</v>
      </c>
      <c r="N29" s="538"/>
      <c r="O29" s="31">
        <v>0</v>
      </c>
      <c r="P29" s="31">
        <v>0</v>
      </c>
      <c r="Q29" s="31">
        <v>119300</v>
      </c>
      <c r="R29" s="30">
        <v>297469686.5</v>
      </c>
    </row>
    <row r="30" spans="1:18" ht="15" hidden="1" customHeight="1">
      <c r="A30" s="27"/>
      <c r="B30" s="27"/>
      <c r="C30" s="36" t="s">
        <v>5</v>
      </c>
      <c r="D30" s="35"/>
      <c r="E30" s="35" t="s">
        <v>175</v>
      </c>
      <c r="F30" s="35">
        <v>2025</v>
      </c>
      <c r="G30" s="33"/>
      <c r="H30" s="31">
        <v>0</v>
      </c>
      <c r="I30" s="31">
        <v>16.399999999999999</v>
      </c>
      <c r="J30" s="31">
        <v>41.3</v>
      </c>
      <c r="K30" s="31">
        <v>40.9</v>
      </c>
      <c r="L30" s="31">
        <v>14.5</v>
      </c>
      <c r="M30" s="538">
        <v>20</v>
      </c>
      <c r="N30" s="538"/>
      <c r="O30" s="31">
        <v>0</v>
      </c>
      <c r="P30" s="31">
        <v>0</v>
      </c>
      <c r="Q30" s="31">
        <v>20.100000000000001</v>
      </c>
      <c r="R30" s="30">
        <v>34.5</v>
      </c>
    </row>
    <row r="31" spans="1:18" ht="15" hidden="1" customHeight="1">
      <c r="A31" s="27"/>
      <c r="B31" s="27"/>
      <c r="C31" s="36" t="s">
        <v>5</v>
      </c>
      <c r="D31" s="35" t="s">
        <v>254</v>
      </c>
      <c r="E31" s="35" t="s">
        <v>253</v>
      </c>
      <c r="F31" s="35">
        <v>2025</v>
      </c>
      <c r="G31" s="33" t="s">
        <v>69</v>
      </c>
      <c r="H31" s="31">
        <v>261682000</v>
      </c>
      <c r="I31" s="31">
        <v>29563340000</v>
      </c>
      <c r="J31" s="31">
        <v>320315000</v>
      </c>
      <c r="K31" s="31">
        <v>55420000</v>
      </c>
      <c r="L31" s="31">
        <v>3284387000</v>
      </c>
      <c r="M31" s="538">
        <v>21</v>
      </c>
      <c r="N31" s="538"/>
      <c r="O31" s="31">
        <v>0</v>
      </c>
      <c r="P31" s="31">
        <v>0</v>
      </c>
      <c r="Q31" s="31">
        <v>0</v>
      </c>
      <c r="R31" s="30">
        <v>33485144000</v>
      </c>
    </row>
    <row r="32" spans="1:18" ht="15" hidden="1" customHeight="1">
      <c r="A32" s="27"/>
      <c r="B32" s="27"/>
      <c r="C32" s="36" t="s">
        <v>5</v>
      </c>
      <c r="D32" s="35" t="s">
        <v>254</v>
      </c>
      <c r="E32" s="35" t="s">
        <v>253</v>
      </c>
      <c r="F32" s="35">
        <v>2025</v>
      </c>
      <c r="G32" s="33" t="s">
        <v>68</v>
      </c>
      <c r="H32" s="31">
        <v>261682000</v>
      </c>
      <c r="I32" s="31">
        <v>29563340000</v>
      </c>
      <c r="J32" s="31">
        <v>320315000</v>
      </c>
      <c r="K32" s="31">
        <v>55420000</v>
      </c>
      <c r="L32" s="31">
        <v>3284387000</v>
      </c>
      <c r="M32" s="538">
        <v>22</v>
      </c>
      <c r="N32" s="538"/>
      <c r="O32" s="31">
        <v>0</v>
      </c>
      <c r="P32" s="31">
        <v>0</v>
      </c>
      <c r="Q32" s="31">
        <v>1111860</v>
      </c>
      <c r="R32" s="30">
        <v>33486255860</v>
      </c>
    </row>
    <row r="33" spans="1:18" ht="15" hidden="1" customHeight="1">
      <c r="A33" s="27"/>
      <c r="B33" s="27"/>
      <c r="C33" s="36" t="s">
        <v>5</v>
      </c>
      <c r="D33" s="35" t="s">
        <v>254</v>
      </c>
      <c r="E33" s="35" t="s">
        <v>253</v>
      </c>
      <c r="F33" s="35">
        <v>2025</v>
      </c>
      <c r="G33" s="33" t="s">
        <v>239</v>
      </c>
      <c r="H33" s="31">
        <v>66556710</v>
      </c>
      <c r="I33" s="31">
        <v>4202299613</v>
      </c>
      <c r="J33" s="31">
        <v>119337169</v>
      </c>
      <c r="K33" s="31">
        <v>17792003</v>
      </c>
      <c r="L33" s="31">
        <v>588266915.50999999</v>
      </c>
      <c r="M33" s="538">
        <v>23</v>
      </c>
      <c r="N33" s="538"/>
      <c r="O33" s="31">
        <v>0</v>
      </c>
      <c r="P33" s="31">
        <v>0</v>
      </c>
      <c r="Q33" s="31">
        <v>236320</v>
      </c>
      <c r="R33" s="30">
        <v>4994488730.5100002</v>
      </c>
    </row>
    <row r="34" spans="1:18" ht="15" hidden="1" customHeight="1">
      <c r="A34" s="27"/>
      <c r="B34" s="27"/>
      <c r="C34" s="36" t="s">
        <v>5</v>
      </c>
      <c r="D34" s="35" t="s">
        <v>254</v>
      </c>
      <c r="E34" s="35" t="s">
        <v>253</v>
      </c>
      <c r="F34" s="35">
        <v>2025</v>
      </c>
      <c r="G34" s="33" t="s">
        <v>177</v>
      </c>
      <c r="H34" s="31">
        <v>36715700</v>
      </c>
      <c r="I34" s="31">
        <v>12919734468</v>
      </c>
      <c r="J34" s="31">
        <v>0</v>
      </c>
      <c r="K34" s="31">
        <v>0</v>
      </c>
      <c r="L34" s="31">
        <v>1731122730.22</v>
      </c>
      <c r="M34" s="538">
        <v>24</v>
      </c>
      <c r="N34" s="538"/>
      <c r="O34" s="31">
        <v>0</v>
      </c>
      <c r="P34" s="31">
        <v>0</v>
      </c>
      <c r="Q34" s="31">
        <v>0</v>
      </c>
      <c r="R34" s="30">
        <v>14687572898.219999</v>
      </c>
    </row>
    <row r="35" spans="1:18" ht="15" hidden="1" customHeight="1">
      <c r="A35" s="27"/>
      <c r="B35" s="27"/>
      <c r="C35" s="36" t="s">
        <v>5</v>
      </c>
      <c r="D35" s="35"/>
      <c r="E35" s="35" t="s">
        <v>176</v>
      </c>
      <c r="F35" s="35">
        <v>2025</v>
      </c>
      <c r="G35" s="33"/>
      <c r="H35" s="31">
        <v>195125290</v>
      </c>
      <c r="I35" s="31">
        <v>25361040387</v>
      </c>
      <c r="J35" s="31">
        <v>200977831</v>
      </c>
      <c r="K35" s="31">
        <v>37627997</v>
      </c>
      <c r="L35" s="31">
        <v>2696120084.4899998</v>
      </c>
      <c r="M35" s="538">
        <v>25</v>
      </c>
      <c r="N35" s="538"/>
      <c r="O35" s="31">
        <v>0</v>
      </c>
      <c r="P35" s="31">
        <v>0</v>
      </c>
      <c r="Q35" s="31">
        <v>875540</v>
      </c>
      <c r="R35" s="30">
        <v>28491767129.490002</v>
      </c>
    </row>
    <row r="36" spans="1:18" ht="15" hidden="1" customHeight="1">
      <c r="A36" s="27"/>
      <c r="B36" s="27"/>
      <c r="C36" s="36" t="s">
        <v>5</v>
      </c>
      <c r="D36" s="35"/>
      <c r="E36" s="35" t="s">
        <v>175</v>
      </c>
      <c r="F36" s="35">
        <v>2025</v>
      </c>
      <c r="G36" s="33"/>
      <c r="H36" s="31">
        <v>25.4</v>
      </c>
      <c r="I36" s="31">
        <v>14.2</v>
      </c>
      <c r="J36" s="31">
        <v>37.299999999999997</v>
      </c>
      <c r="K36" s="31">
        <v>32.1</v>
      </c>
      <c r="L36" s="31">
        <v>17.899999999999999</v>
      </c>
      <c r="M36" s="538">
        <v>26</v>
      </c>
      <c r="N36" s="538"/>
      <c r="O36" s="31">
        <v>0</v>
      </c>
      <c r="P36" s="31">
        <v>0</v>
      </c>
      <c r="Q36" s="31">
        <v>21.3</v>
      </c>
      <c r="R36" s="30">
        <v>14.9</v>
      </c>
    </row>
    <row r="37" spans="1:18" ht="15" hidden="1" customHeight="1">
      <c r="A37" s="27"/>
      <c r="B37" s="27"/>
      <c r="C37" s="36" t="s">
        <v>5</v>
      </c>
      <c r="D37" s="35" t="s">
        <v>252</v>
      </c>
      <c r="E37" s="35" t="s">
        <v>251</v>
      </c>
      <c r="F37" s="35">
        <v>2025</v>
      </c>
      <c r="G37" s="33" t="s">
        <v>69</v>
      </c>
      <c r="H37" s="31">
        <v>0</v>
      </c>
      <c r="I37" s="31">
        <v>14805000000</v>
      </c>
      <c r="J37" s="31">
        <v>135997000</v>
      </c>
      <c r="K37" s="31">
        <v>23083000</v>
      </c>
      <c r="L37" s="31">
        <v>19250000</v>
      </c>
      <c r="M37" s="538">
        <v>27</v>
      </c>
      <c r="N37" s="538"/>
      <c r="O37" s="31">
        <v>0</v>
      </c>
      <c r="P37" s="31">
        <v>0</v>
      </c>
      <c r="Q37" s="31">
        <v>0</v>
      </c>
      <c r="R37" s="30">
        <v>14983330000</v>
      </c>
    </row>
    <row r="38" spans="1:18" ht="15" hidden="1" customHeight="1">
      <c r="A38" s="27"/>
      <c r="B38" s="27"/>
      <c r="C38" s="36" t="s">
        <v>5</v>
      </c>
      <c r="D38" s="35" t="s">
        <v>252</v>
      </c>
      <c r="E38" s="35" t="s">
        <v>251</v>
      </c>
      <c r="F38" s="35">
        <v>2025</v>
      </c>
      <c r="G38" s="33" t="s">
        <v>68</v>
      </c>
      <c r="H38" s="31">
        <v>0</v>
      </c>
      <c r="I38" s="31">
        <v>14805000000</v>
      </c>
      <c r="J38" s="31">
        <v>135997000</v>
      </c>
      <c r="K38" s="31">
        <v>23083000</v>
      </c>
      <c r="L38" s="31">
        <v>19250000</v>
      </c>
      <c r="M38" s="538">
        <v>28</v>
      </c>
      <c r="N38" s="538"/>
      <c r="O38" s="31">
        <v>0</v>
      </c>
      <c r="P38" s="31">
        <v>0</v>
      </c>
      <c r="Q38" s="31">
        <v>123600</v>
      </c>
      <c r="R38" s="30">
        <v>14983453600</v>
      </c>
    </row>
    <row r="39" spans="1:18" ht="15" hidden="1" customHeight="1">
      <c r="A39" s="27"/>
      <c r="B39" s="27"/>
      <c r="C39" s="36" t="s">
        <v>5</v>
      </c>
      <c r="D39" s="35" t="s">
        <v>252</v>
      </c>
      <c r="E39" s="35" t="s">
        <v>251</v>
      </c>
      <c r="F39" s="35">
        <v>2025</v>
      </c>
      <c r="G39" s="33" t="s">
        <v>239</v>
      </c>
      <c r="H39" s="31">
        <v>11700</v>
      </c>
      <c r="I39" s="31">
        <v>10059176</v>
      </c>
      <c r="J39" s="31">
        <v>43674073</v>
      </c>
      <c r="K39" s="31">
        <v>7249502</v>
      </c>
      <c r="L39" s="31">
        <v>2043753</v>
      </c>
      <c r="M39" s="538">
        <v>29</v>
      </c>
      <c r="N39" s="538"/>
      <c r="O39" s="31">
        <v>0</v>
      </c>
      <c r="P39" s="31">
        <v>0</v>
      </c>
      <c r="Q39" s="31">
        <v>123600</v>
      </c>
      <c r="R39" s="30">
        <v>63161804</v>
      </c>
    </row>
    <row r="40" spans="1:18" ht="15" hidden="1" customHeight="1">
      <c r="A40" s="27"/>
      <c r="B40" s="27"/>
      <c r="C40" s="36" t="s">
        <v>5</v>
      </c>
      <c r="D40" s="35" t="s">
        <v>252</v>
      </c>
      <c r="E40" s="35" t="s">
        <v>251</v>
      </c>
      <c r="F40" s="35">
        <v>2025</v>
      </c>
      <c r="G40" s="33" t="s">
        <v>177</v>
      </c>
      <c r="H40" s="31">
        <v>0</v>
      </c>
      <c r="I40" s="31">
        <v>22776520</v>
      </c>
      <c r="J40" s="31">
        <v>0</v>
      </c>
      <c r="K40" s="31">
        <v>0</v>
      </c>
      <c r="L40" s="31">
        <v>826623</v>
      </c>
      <c r="M40" s="538">
        <v>30</v>
      </c>
      <c r="N40" s="538"/>
      <c r="O40" s="31">
        <v>0</v>
      </c>
      <c r="P40" s="31">
        <v>0</v>
      </c>
      <c r="Q40" s="31">
        <v>0</v>
      </c>
      <c r="R40" s="30">
        <v>23603143</v>
      </c>
    </row>
    <row r="41" spans="1:18" ht="15" hidden="1" customHeight="1">
      <c r="A41" s="27"/>
      <c r="B41" s="27"/>
      <c r="C41" s="36" t="s">
        <v>5</v>
      </c>
      <c r="D41" s="35"/>
      <c r="E41" s="35" t="s">
        <v>176</v>
      </c>
      <c r="F41" s="35">
        <v>2025</v>
      </c>
      <c r="G41" s="33"/>
      <c r="H41" s="31">
        <v>-11700</v>
      </c>
      <c r="I41" s="31">
        <v>14794940824</v>
      </c>
      <c r="J41" s="31">
        <v>92322927</v>
      </c>
      <c r="K41" s="31">
        <v>15833498</v>
      </c>
      <c r="L41" s="31">
        <v>17206247</v>
      </c>
      <c r="M41" s="538">
        <v>31</v>
      </c>
      <c r="N41" s="538"/>
      <c r="O41" s="31">
        <v>0</v>
      </c>
      <c r="P41" s="31">
        <v>0</v>
      </c>
      <c r="Q41" s="31">
        <v>0</v>
      </c>
      <c r="R41" s="30">
        <v>14920291796</v>
      </c>
    </row>
    <row r="42" spans="1:18" ht="15" hidden="1" customHeight="1">
      <c r="A42" s="27"/>
      <c r="B42" s="27"/>
      <c r="C42" s="36" t="s">
        <v>5</v>
      </c>
      <c r="D42" s="35"/>
      <c r="E42" s="35" t="s">
        <v>175</v>
      </c>
      <c r="F42" s="35">
        <v>2025</v>
      </c>
      <c r="G42" s="33"/>
      <c r="H42" s="31">
        <v>585000</v>
      </c>
      <c r="I42" s="31">
        <v>0.1</v>
      </c>
      <c r="J42" s="31">
        <v>32.1</v>
      </c>
      <c r="K42" s="31">
        <v>31.4</v>
      </c>
      <c r="L42" s="31">
        <v>10.6</v>
      </c>
      <c r="M42" s="538">
        <v>32</v>
      </c>
      <c r="N42" s="538"/>
      <c r="O42" s="31">
        <v>0</v>
      </c>
      <c r="P42" s="31">
        <v>0</v>
      </c>
      <c r="Q42" s="31">
        <v>100</v>
      </c>
      <c r="R42" s="30">
        <v>0.4</v>
      </c>
    </row>
    <row r="43" spans="1:18" ht="15" hidden="1" customHeight="1">
      <c r="A43" s="27"/>
      <c r="B43" s="27"/>
      <c r="C43" s="36" t="s">
        <v>5</v>
      </c>
      <c r="D43" s="35" t="s">
        <v>250</v>
      </c>
      <c r="E43" s="35" t="s">
        <v>249</v>
      </c>
      <c r="F43" s="35">
        <v>2025</v>
      </c>
      <c r="G43" s="33" t="s">
        <v>69</v>
      </c>
      <c r="H43" s="31">
        <v>56000000</v>
      </c>
      <c r="I43" s="31">
        <v>5486702000</v>
      </c>
      <c r="J43" s="31">
        <v>25000000</v>
      </c>
      <c r="K43" s="31">
        <v>4200000</v>
      </c>
      <c r="L43" s="31">
        <v>8300000</v>
      </c>
      <c r="M43" s="538">
        <v>33</v>
      </c>
      <c r="N43" s="538"/>
      <c r="O43" s="31">
        <v>0</v>
      </c>
      <c r="P43" s="31">
        <v>0</v>
      </c>
      <c r="Q43" s="31">
        <v>0</v>
      </c>
      <c r="R43" s="30">
        <v>6080202000</v>
      </c>
    </row>
    <row r="44" spans="1:18" ht="15" hidden="1" customHeight="1">
      <c r="A44" s="27"/>
      <c r="B44" s="27"/>
      <c r="C44" s="36" t="s">
        <v>5</v>
      </c>
      <c r="D44" s="35" t="s">
        <v>250</v>
      </c>
      <c r="E44" s="35" t="s">
        <v>249</v>
      </c>
      <c r="F44" s="35">
        <v>2025</v>
      </c>
      <c r="G44" s="33" t="s">
        <v>68</v>
      </c>
      <c r="H44" s="31">
        <v>76000000</v>
      </c>
      <c r="I44" s="31">
        <v>5466702000</v>
      </c>
      <c r="J44" s="31">
        <v>25000000</v>
      </c>
      <c r="K44" s="31">
        <v>4200000</v>
      </c>
      <c r="L44" s="31">
        <v>8300000</v>
      </c>
      <c r="M44" s="538">
        <v>34</v>
      </c>
      <c r="N44" s="538"/>
      <c r="O44" s="31">
        <v>0</v>
      </c>
      <c r="P44" s="31">
        <v>0</v>
      </c>
      <c r="Q44" s="31">
        <v>0</v>
      </c>
      <c r="R44" s="30">
        <v>6080202000</v>
      </c>
    </row>
    <row r="45" spans="1:18" ht="15" hidden="1" customHeight="1">
      <c r="A45" s="27"/>
      <c r="B45" s="27"/>
      <c r="C45" s="36" t="s">
        <v>5</v>
      </c>
      <c r="D45" s="35" t="s">
        <v>250</v>
      </c>
      <c r="E45" s="35" t="s">
        <v>249</v>
      </c>
      <c r="F45" s="35">
        <v>2025</v>
      </c>
      <c r="G45" s="33" t="s">
        <v>239</v>
      </c>
      <c r="H45" s="31">
        <v>39591521.039999999</v>
      </c>
      <c r="I45" s="31">
        <v>247670811</v>
      </c>
      <c r="J45" s="31">
        <v>5146178</v>
      </c>
      <c r="K45" s="31">
        <v>791049</v>
      </c>
      <c r="L45" s="31">
        <v>0</v>
      </c>
      <c r="M45" s="538">
        <v>35</v>
      </c>
      <c r="N45" s="538"/>
      <c r="O45" s="31">
        <v>0</v>
      </c>
      <c r="P45" s="31">
        <v>0</v>
      </c>
      <c r="Q45" s="31">
        <v>0</v>
      </c>
      <c r="R45" s="30">
        <v>454777559.04000002</v>
      </c>
    </row>
    <row r="46" spans="1:18" ht="15" hidden="1" customHeight="1">
      <c r="A46" s="27"/>
      <c r="B46" s="27"/>
      <c r="C46" s="36" t="s">
        <v>5</v>
      </c>
      <c r="D46" s="35" t="s">
        <v>250</v>
      </c>
      <c r="E46" s="35" t="s">
        <v>249</v>
      </c>
      <c r="F46" s="35">
        <v>2025</v>
      </c>
      <c r="G46" s="33" t="s">
        <v>177</v>
      </c>
      <c r="H46" s="31">
        <v>410778.96</v>
      </c>
      <c r="I46" s="31">
        <v>24080400</v>
      </c>
      <c r="J46" s="31">
        <v>0</v>
      </c>
      <c r="K46" s="31">
        <v>0</v>
      </c>
      <c r="L46" s="31">
        <v>0</v>
      </c>
      <c r="M46" s="538">
        <v>36</v>
      </c>
      <c r="N46" s="538"/>
      <c r="O46" s="31">
        <v>0</v>
      </c>
      <c r="P46" s="31">
        <v>0</v>
      </c>
      <c r="Q46" s="31">
        <v>0</v>
      </c>
      <c r="R46" s="30">
        <v>24491178.960000001</v>
      </c>
    </row>
    <row r="47" spans="1:18" ht="15" hidden="1" customHeight="1">
      <c r="A47" s="27"/>
      <c r="B47" s="27"/>
      <c r="C47" s="36" t="s">
        <v>5</v>
      </c>
      <c r="D47" s="35"/>
      <c r="E47" s="35" t="s">
        <v>176</v>
      </c>
      <c r="F47" s="35">
        <v>2025</v>
      </c>
      <c r="G47" s="33"/>
      <c r="H47" s="31">
        <v>36408478.960000001</v>
      </c>
      <c r="I47" s="31">
        <v>5219031189</v>
      </c>
      <c r="J47" s="31">
        <v>19853822</v>
      </c>
      <c r="K47" s="31">
        <v>3408951</v>
      </c>
      <c r="L47" s="31">
        <v>8300000</v>
      </c>
      <c r="M47" s="538">
        <v>37</v>
      </c>
      <c r="N47" s="538"/>
      <c r="O47" s="31">
        <v>0</v>
      </c>
      <c r="P47" s="31">
        <v>0</v>
      </c>
      <c r="Q47" s="31">
        <v>0</v>
      </c>
      <c r="R47" s="30">
        <v>5625424440.96</v>
      </c>
    </row>
    <row r="48" spans="1:18" ht="15" hidden="1" customHeight="1">
      <c r="A48" s="27"/>
      <c r="B48" s="27"/>
      <c r="C48" s="36" t="s">
        <v>5</v>
      </c>
      <c r="D48" s="35"/>
      <c r="E48" s="35" t="s">
        <v>175</v>
      </c>
      <c r="F48" s="35">
        <v>2025</v>
      </c>
      <c r="G48" s="33"/>
      <c r="H48" s="31">
        <v>52.1</v>
      </c>
      <c r="I48" s="31">
        <v>4.5</v>
      </c>
      <c r="J48" s="31">
        <v>20.6</v>
      </c>
      <c r="K48" s="31">
        <v>18.8</v>
      </c>
      <c r="L48" s="31">
        <v>0</v>
      </c>
      <c r="M48" s="538">
        <v>38</v>
      </c>
      <c r="N48" s="538"/>
      <c r="O48" s="31">
        <v>0</v>
      </c>
      <c r="P48" s="31">
        <v>0</v>
      </c>
      <c r="Q48" s="31">
        <v>0</v>
      </c>
      <c r="R48" s="30">
        <v>7.5</v>
      </c>
    </row>
    <row r="49" spans="1:18" ht="15" hidden="1" customHeight="1">
      <c r="A49" s="27"/>
      <c r="B49" s="27"/>
      <c r="C49" s="36" t="s">
        <v>5</v>
      </c>
      <c r="D49" s="35" t="s">
        <v>248</v>
      </c>
      <c r="E49" s="35" t="s">
        <v>247</v>
      </c>
      <c r="F49" s="35">
        <v>2025</v>
      </c>
      <c r="G49" s="33" t="s">
        <v>69</v>
      </c>
      <c r="H49" s="31">
        <v>0</v>
      </c>
      <c r="I49" s="31">
        <v>2000000</v>
      </c>
      <c r="J49" s="31">
        <v>13610000</v>
      </c>
      <c r="K49" s="31">
        <v>2200000</v>
      </c>
      <c r="L49" s="31">
        <v>9692000</v>
      </c>
      <c r="M49" s="538">
        <v>39</v>
      </c>
      <c r="N49" s="538"/>
      <c r="O49" s="31">
        <v>0</v>
      </c>
      <c r="P49" s="31">
        <v>0</v>
      </c>
      <c r="Q49" s="31">
        <v>48000</v>
      </c>
      <c r="R49" s="30">
        <v>27550000</v>
      </c>
    </row>
    <row r="50" spans="1:18" ht="15" hidden="1" customHeight="1">
      <c r="A50" s="27"/>
      <c r="B50" s="27"/>
      <c r="C50" s="36" t="s">
        <v>5</v>
      </c>
      <c r="D50" s="35" t="s">
        <v>248</v>
      </c>
      <c r="E50" s="35" t="s">
        <v>247</v>
      </c>
      <c r="F50" s="35">
        <v>2025</v>
      </c>
      <c r="G50" s="33" t="s">
        <v>68</v>
      </c>
      <c r="H50" s="31">
        <v>0</v>
      </c>
      <c r="I50" s="31">
        <v>2000000</v>
      </c>
      <c r="J50" s="31">
        <v>13610000</v>
      </c>
      <c r="K50" s="31">
        <v>2200000</v>
      </c>
      <c r="L50" s="31">
        <v>9692000</v>
      </c>
      <c r="M50" s="538">
        <v>40</v>
      </c>
      <c r="N50" s="538"/>
      <c r="O50" s="31">
        <v>0</v>
      </c>
      <c r="P50" s="31">
        <v>0</v>
      </c>
      <c r="Q50" s="31">
        <v>204000</v>
      </c>
      <c r="R50" s="30">
        <v>27706000</v>
      </c>
    </row>
    <row r="51" spans="1:18" ht="15" hidden="1" customHeight="1">
      <c r="A51" s="27"/>
      <c r="B51" s="27"/>
      <c r="C51" s="36" t="s">
        <v>5</v>
      </c>
      <c r="D51" s="35" t="s">
        <v>248</v>
      </c>
      <c r="E51" s="35" t="s">
        <v>247</v>
      </c>
      <c r="F51" s="35">
        <v>2025</v>
      </c>
      <c r="G51" s="33" t="s">
        <v>239</v>
      </c>
      <c r="H51" s="31">
        <v>0</v>
      </c>
      <c r="I51" s="31">
        <v>0</v>
      </c>
      <c r="J51" s="31">
        <v>5735044</v>
      </c>
      <c r="K51" s="31">
        <v>933688</v>
      </c>
      <c r="L51" s="31">
        <v>7079411</v>
      </c>
      <c r="M51" s="538">
        <v>41</v>
      </c>
      <c r="N51" s="538"/>
      <c r="O51" s="31">
        <v>0</v>
      </c>
      <c r="P51" s="31">
        <v>0</v>
      </c>
      <c r="Q51" s="31">
        <v>20000</v>
      </c>
      <c r="R51" s="30">
        <v>13768143</v>
      </c>
    </row>
    <row r="52" spans="1:18" ht="15" hidden="1" customHeight="1">
      <c r="A52" s="27"/>
      <c r="B52" s="27"/>
      <c r="C52" s="36" t="s">
        <v>5</v>
      </c>
      <c r="D52" s="35" t="s">
        <v>248</v>
      </c>
      <c r="E52" s="35" t="s">
        <v>247</v>
      </c>
      <c r="F52" s="35">
        <v>2025</v>
      </c>
      <c r="G52" s="33" t="s">
        <v>177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538">
        <v>42</v>
      </c>
      <c r="N52" s="538"/>
      <c r="O52" s="31">
        <v>0</v>
      </c>
      <c r="P52" s="31">
        <v>0</v>
      </c>
      <c r="Q52" s="31">
        <v>0</v>
      </c>
      <c r="R52" s="30">
        <v>0</v>
      </c>
    </row>
    <row r="53" spans="1:18" ht="15" hidden="1" customHeight="1">
      <c r="A53" s="27"/>
      <c r="B53" s="27"/>
      <c r="C53" s="36" t="s">
        <v>5</v>
      </c>
      <c r="D53" s="35"/>
      <c r="E53" s="35" t="s">
        <v>176</v>
      </c>
      <c r="F53" s="35">
        <v>2025</v>
      </c>
      <c r="G53" s="33"/>
      <c r="H53" s="31">
        <v>0</v>
      </c>
      <c r="I53" s="31">
        <v>2000000</v>
      </c>
      <c r="J53" s="31">
        <v>7874956</v>
      </c>
      <c r="K53" s="31">
        <v>1266312</v>
      </c>
      <c r="L53" s="31">
        <v>2612589</v>
      </c>
      <c r="M53" s="538">
        <v>43</v>
      </c>
      <c r="N53" s="538"/>
      <c r="O53" s="31">
        <v>0</v>
      </c>
      <c r="P53" s="31">
        <v>0</v>
      </c>
      <c r="Q53" s="31">
        <v>184000</v>
      </c>
      <c r="R53" s="30">
        <v>13937857</v>
      </c>
    </row>
    <row r="54" spans="1:18" ht="15" hidden="1" customHeight="1">
      <c r="A54" s="27"/>
      <c r="B54" s="27"/>
      <c r="C54" s="36" t="s">
        <v>5</v>
      </c>
      <c r="D54" s="35"/>
      <c r="E54" s="35" t="s">
        <v>175</v>
      </c>
      <c r="F54" s="35">
        <v>2025</v>
      </c>
      <c r="G54" s="33"/>
      <c r="H54" s="31">
        <v>0</v>
      </c>
      <c r="I54" s="31">
        <v>0</v>
      </c>
      <c r="J54" s="31">
        <v>42.1</v>
      </c>
      <c r="K54" s="31">
        <v>42.4</v>
      </c>
      <c r="L54" s="31">
        <v>73</v>
      </c>
      <c r="M54" s="538">
        <v>44</v>
      </c>
      <c r="N54" s="538"/>
      <c r="O54" s="31">
        <v>0</v>
      </c>
      <c r="P54" s="31">
        <v>0</v>
      </c>
      <c r="Q54" s="31">
        <v>9.8000000000000007</v>
      </c>
      <c r="R54" s="30">
        <v>49.7</v>
      </c>
    </row>
    <row r="55" spans="1:18" ht="15" hidden="1" customHeight="1">
      <c r="A55" s="27"/>
      <c r="B55" s="27"/>
      <c r="C55" s="36" t="s">
        <v>5</v>
      </c>
      <c r="D55" s="35" t="s">
        <v>246</v>
      </c>
      <c r="E55" s="35" t="s">
        <v>245</v>
      </c>
      <c r="F55" s="35">
        <v>2025</v>
      </c>
      <c r="G55" s="33" t="s">
        <v>69</v>
      </c>
      <c r="H55" s="31">
        <v>0</v>
      </c>
      <c r="I55" s="31">
        <v>70000000</v>
      </c>
      <c r="J55" s="31">
        <v>0</v>
      </c>
      <c r="K55" s="31">
        <v>0</v>
      </c>
      <c r="L55" s="31">
        <v>0</v>
      </c>
      <c r="M55" s="538">
        <v>45</v>
      </c>
      <c r="N55" s="538"/>
      <c r="O55" s="31">
        <v>0</v>
      </c>
      <c r="P55" s="31">
        <v>0</v>
      </c>
      <c r="Q55" s="31">
        <v>0</v>
      </c>
      <c r="R55" s="30">
        <v>70000000</v>
      </c>
    </row>
    <row r="56" spans="1:18" ht="15" hidden="1" customHeight="1">
      <c r="A56" s="27"/>
      <c r="B56" s="27"/>
      <c r="C56" s="36" t="s">
        <v>5</v>
      </c>
      <c r="D56" s="35" t="s">
        <v>246</v>
      </c>
      <c r="E56" s="35" t="s">
        <v>245</v>
      </c>
      <c r="F56" s="35">
        <v>2025</v>
      </c>
      <c r="G56" s="33" t="s">
        <v>68</v>
      </c>
      <c r="H56" s="31">
        <v>0</v>
      </c>
      <c r="I56" s="31">
        <v>70000000</v>
      </c>
      <c r="J56" s="31">
        <v>0</v>
      </c>
      <c r="K56" s="31">
        <v>0</v>
      </c>
      <c r="L56" s="31">
        <v>0</v>
      </c>
      <c r="M56" s="538">
        <v>46</v>
      </c>
      <c r="N56" s="538"/>
      <c r="O56" s="31">
        <v>0</v>
      </c>
      <c r="P56" s="31">
        <v>0</v>
      </c>
      <c r="Q56" s="31">
        <v>0</v>
      </c>
      <c r="R56" s="30">
        <v>70000000</v>
      </c>
    </row>
    <row r="57" spans="1:18" ht="15" hidden="1" customHeight="1">
      <c r="A57" s="27"/>
      <c r="B57" s="27"/>
      <c r="C57" s="36" t="s">
        <v>5</v>
      </c>
      <c r="D57" s="35" t="s">
        <v>246</v>
      </c>
      <c r="E57" s="35" t="s">
        <v>245</v>
      </c>
      <c r="F57" s="35">
        <v>2025</v>
      </c>
      <c r="G57" s="33" t="s">
        <v>239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538">
        <v>47</v>
      </c>
      <c r="N57" s="538"/>
      <c r="O57" s="31">
        <v>0</v>
      </c>
      <c r="P57" s="31">
        <v>0</v>
      </c>
      <c r="Q57" s="31">
        <v>0</v>
      </c>
      <c r="R57" s="30">
        <v>0</v>
      </c>
    </row>
    <row r="58" spans="1:18" ht="15" hidden="1" customHeight="1">
      <c r="A58" s="27"/>
      <c r="B58" s="27"/>
      <c r="C58" s="36" t="s">
        <v>5</v>
      </c>
      <c r="D58" s="35" t="s">
        <v>246</v>
      </c>
      <c r="E58" s="35" t="s">
        <v>245</v>
      </c>
      <c r="F58" s="35">
        <v>2025</v>
      </c>
      <c r="G58" s="33" t="s">
        <v>177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538">
        <v>48</v>
      </c>
      <c r="N58" s="538"/>
      <c r="O58" s="31">
        <v>0</v>
      </c>
      <c r="P58" s="31">
        <v>0</v>
      </c>
      <c r="Q58" s="31">
        <v>0</v>
      </c>
      <c r="R58" s="30">
        <v>0</v>
      </c>
    </row>
    <row r="59" spans="1:18" ht="15" hidden="1" customHeight="1">
      <c r="A59" s="27"/>
      <c r="B59" s="27"/>
      <c r="C59" s="36" t="s">
        <v>5</v>
      </c>
      <c r="D59" s="35"/>
      <c r="E59" s="35" t="s">
        <v>176</v>
      </c>
      <c r="F59" s="35">
        <v>2025</v>
      </c>
      <c r="G59" s="33"/>
      <c r="H59" s="31">
        <v>0</v>
      </c>
      <c r="I59" s="31">
        <v>70000000</v>
      </c>
      <c r="J59" s="31">
        <v>0</v>
      </c>
      <c r="K59" s="31">
        <v>0</v>
      </c>
      <c r="L59" s="31">
        <v>0</v>
      </c>
      <c r="M59" s="538">
        <v>49</v>
      </c>
      <c r="N59" s="538"/>
      <c r="O59" s="31">
        <v>0</v>
      </c>
      <c r="P59" s="31">
        <v>0</v>
      </c>
      <c r="Q59" s="31">
        <v>0</v>
      </c>
      <c r="R59" s="30">
        <v>70000000</v>
      </c>
    </row>
    <row r="60" spans="1:18" ht="15" hidden="1" customHeight="1">
      <c r="A60" s="27"/>
      <c r="B60" s="27"/>
      <c r="C60" s="36" t="s">
        <v>5</v>
      </c>
      <c r="D60" s="35"/>
      <c r="E60" s="35" t="s">
        <v>175</v>
      </c>
      <c r="F60" s="35">
        <v>2025</v>
      </c>
      <c r="G60" s="33"/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538">
        <v>50</v>
      </c>
      <c r="N60" s="538"/>
      <c r="O60" s="31">
        <v>0</v>
      </c>
      <c r="P60" s="31">
        <v>0</v>
      </c>
      <c r="Q60" s="31">
        <v>0</v>
      </c>
      <c r="R60" s="30">
        <v>0</v>
      </c>
    </row>
    <row r="61" spans="1:18" ht="15" hidden="1" customHeight="1">
      <c r="A61" s="27"/>
      <c r="B61" s="27"/>
      <c r="C61" s="36" t="s">
        <v>5</v>
      </c>
      <c r="D61" s="35" t="s">
        <v>244</v>
      </c>
      <c r="E61" s="35" t="s">
        <v>243</v>
      </c>
      <c r="F61" s="35">
        <v>2025</v>
      </c>
      <c r="G61" s="33" t="s">
        <v>69</v>
      </c>
      <c r="H61" s="31">
        <v>14126000</v>
      </c>
      <c r="I61" s="31">
        <v>89874000</v>
      </c>
      <c r="J61" s="31">
        <v>68300000</v>
      </c>
      <c r="K61" s="31">
        <v>11601000</v>
      </c>
      <c r="L61" s="31">
        <v>18024000</v>
      </c>
      <c r="M61" s="538">
        <v>51</v>
      </c>
      <c r="N61" s="538"/>
      <c r="O61" s="31">
        <v>0</v>
      </c>
      <c r="P61" s="31">
        <v>0</v>
      </c>
      <c r="Q61" s="31">
        <v>48000</v>
      </c>
      <c r="R61" s="30">
        <v>201973000</v>
      </c>
    </row>
    <row r="62" spans="1:18" ht="15" hidden="1" customHeight="1">
      <c r="A62" s="27"/>
      <c r="B62" s="27"/>
      <c r="C62" s="36" t="s">
        <v>5</v>
      </c>
      <c r="D62" s="35" t="s">
        <v>244</v>
      </c>
      <c r="E62" s="35" t="s">
        <v>243</v>
      </c>
      <c r="F62" s="35">
        <v>2025</v>
      </c>
      <c r="G62" s="33" t="s">
        <v>68</v>
      </c>
      <c r="H62" s="31">
        <v>14126000</v>
      </c>
      <c r="I62" s="31">
        <v>89874000</v>
      </c>
      <c r="J62" s="31">
        <v>68300000</v>
      </c>
      <c r="K62" s="31">
        <v>11601000</v>
      </c>
      <c r="L62" s="31">
        <v>18024000</v>
      </c>
      <c r="M62" s="538">
        <v>52</v>
      </c>
      <c r="N62" s="538"/>
      <c r="O62" s="31">
        <v>0</v>
      </c>
      <c r="P62" s="31">
        <v>0</v>
      </c>
      <c r="Q62" s="31">
        <v>119000</v>
      </c>
      <c r="R62" s="30">
        <v>202044000</v>
      </c>
    </row>
    <row r="63" spans="1:18" ht="15" hidden="1" customHeight="1">
      <c r="A63" s="27"/>
      <c r="B63" s="27"/>
      <c r="C63" s="36" t="s">
        <v>5</v>
      </c>
      <c r="D63" s="35" t="s">
        <v>244</v>
      </c>
      <c r="E63" s="35" t="s">
        <v>243</v>
      </c>
      <c r="F63" s="35">
        <v>2025</v>
      </c>
      <c r="G63" s="33" t="s">
        <v>239</v>
      </c>
      <c r="H63" s="31">
        <v>0</v>
      </c>
      <c r="I63" s="31">
        <v>14962220</v>
      </c>
      <c r="J63" s="31">
        <v>24099506</v>
      </c>
      <c r="K63" s="31">
        <v>3963985</v>
      </c>
      <c r="L63" s="31">
        <v>2770960</v>
      </c>
      <c r="M63" s="538">
        <v>53</v>
      </c>
      <c r="N63" s="538"/>
      <c r="O63" s="31">
        <v>0</v>
      </c>
      <c r="P63" s="31">
        <v>0</v>
      </c>
      <c r="Q63" s="31">
        <v>69631</v>
      </c>
      <c r="R63" s="30">
        <v>45866302</v>
      </c>
    </row>
    <row r="64" spans="1:18" ht="15" hidden="1" customHeight="1">
      <c r="A64" s="27"/>
      <c r="B64" s="27"/>
      <c r="C64" s="36" t="s">
        <v>5</v>
      </c>
      <c r="D64" s="35" t="s">
        <v>244</v>
      </c>
      <c r="E64" s="35" t="s">
        <v>243</v>
      </c>
      <c r="F64" s="35">
        <v>2025</v>
      </c>
      <c r="G64" s="33" t="s">
        <v>177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538">
        <v>54</v>
      </c>
      <c r="N64" s="538"/>
      <c r="O64" s="31">
        <v>0</v>
      </c>
      <c r="P64" s="31">
        <v>0</v>
      </c>
      <c r="Q64" s="31">
        <v>0</v>
      </c>
      <c r="R64" s="30">
        <v>0</v>
      </c>
    </row>
    <row r="65" spans="1:18" ht="15" hidden="1" customHeight="1">
      <c r="A65" s="27"/>
      <c r="B65" s="27"/>
      <c r="C65" s="36" t="s">
        <v>5</v>
      </c>
      <c r="D65" s="35"/>
      <c r="E65" s="35" t="s">
        <v>176</v>
      </c>
      <c r="F65" s="35">
        <v>2025</v>
      </c>
      <c r="G65" s="33"/>
      <c r="H65" s="31">
        <v>14126000</v>
      </c>
      <c r="I65" s="31">
        <v>74911780</v>
      </c>
      <c r="J65" s="31">
        <v>44200494</v>
      </c>
      <c r="K65" s="31">
        <v>7637015</v>
      </c>
      <c r="L65" s="31">
        <v>15253040</v>
      </c>
      <c r="M65" s="538">
        <v>55</v>
      </c>
      <c r="N65" s="538"/>
      <c r="O65" s="31">
        <v>0</v>
      </c>
      <c r="P65" s="31">
        <v>0</v>
      </c>
      <c r="Q65" s="31">
        <v>49369</v>
      </c>
      <c r="R65" s="30">
        <v>156177698</v>
      </c>
    </row>
    <row r="66" spans="1:18" ht="15" hidden="1" customHeight="1">
      <c r="A66" s="27"/>
      <c r="B66" s="27"/>
      <c r="C66" s="36" t="s">
        <v>5</v>
      </c>
      <c r="D66" s="35"/>
      <c r="E66" s="35" t="s">
        <v>175</v>
      </c>
      <c r="F66" s="35">
        <v>2025</v>
      </c>
      <c r="G66" s="33"/>
      <c r="H66" s="31">
        <v>0</v>
      </c>
      <c r="I66" s="31">
        <v>16.600000000000001</v>
      </c>
      <c r="J66" s="31">
        <v>35.299999999999997</v>
      </c>
      <c r="K66" s="31">
        <v>34.200000000000003</v>
      </c>
      <c r="L66" s="31">
        <v>15.4</v>
      </c>
      <c r="M66" s="538">
        <v>56</v>
      </c>
      <c r="N66" s="538"/>
      <c r="O66" s="31">
        <v>0</v>
      </c>
      <c r="P66" s="31">
        <v>0</v>
      </c>
      <c r="Q66" s="31">
        <v>58.5</v>
      </c>
      <c r="R66" s="30">
        <v>22.7</v>
      </c>
    </row>
    <row r="67" spans="1:18" ht="15" hidden="1" customHeight="1">
      <c r="A67" s="27"/>
      <c r="B67" s="27"/>
      <c r="C67" s="36" t="s">
        <v>5</v>
      </c>
      <c r="D67" s="35" t="s">
        <v>242</v>
      </c>
      <c r="E67" s="35" t="s">
        <v>241</v>
      </c>
      <c r="F67" s="35">
        <v>2025</v>
      </c>
      <c r="G67" s="33" t="s">
        <v>69</v>
      </c>
      <c r="H67" s="31">
        <v>322382000</v>
      </c>
      <c r="I67" s="31">
        <v>13217228000</v>
      </c>
      <c r="J67" s="31">
        <v>159800000</v>
      </c>
      <c r="K67" s="31">
        <v>29570000</v>
      </c>
      <c r="L67" s="31">
        <v>81100000</v>
      </c>
      <c r="M67" s="538">
        <v>57</v>
      </c>
      <c r="N67" s="538"/>
      <c r="O67" s="31">
        <v>0</v>
      </c>
      <c r="P67" s="31">
        <v>0</v>
      </c>
      <c r="Q67" s="31">
        <v>0</v>
      </c>
      <c r="R67" s="30">
        <v>14160080000</v>
      </c>
    </row>
    <row r="68" spans="1:18" ht="15" hidden="1" customHeight="1">
      <c r="A68" s="27"/>
      <c r="B68" s="27"/>
      <c r="C68" s="36" t="s">
        <v>5</v>
      </c>
      <c r="D68" s="35" t="s">
        <v>242</v>
      </c>
      <c r="E68" s="35" t="s">
        <v>241</v>
      </c>
      <c r="F68" s="35">
        <v>2025</v>
      </c>
      <c r="G68" s="33" t="s">
        <v>68</v>
      </c>
      <c r="H68" s="31">
        <v>322382000</v>
      </c>
      <c r="I68" s="31">
        <v>13217228000</v>
      </c>
      <c r="J68" s="31">
        <v>159800000</v>
      </c>
      <c r="K68" s="31">
        <v>29570000</v>
      </c>
      <c r="L68" s="31">
        <v>81100000</v>
      </c>
      <c r="M68" s="538">
        <v>58</v>
      </c>
      <c r="N68" s="538"/>
      <c r="O68" s="31">
        <v>0</v>
      </c>
      <c r="P68" s="31">
        <v>0</v>
      </c>
      <c r="Q68" s="31">
        <v>90000</v>
      </c>
      <c r="R68" s="30">
        <v>14160170000</v>
      </c>
    </row>
    <row r="69" spans="1:18" ht="15" hidden="1" customHeight="1">
      <c r="A69" s="27"/>
      <c r="B69" s="27"/>
      <c r="C69" s="36" t="s">
        <v>5</v>
      </c>
      <c r="D69" s="35" t="s">
        <v>242</v>
      </c>
      <c r="E69" s="35" t="s">
        <v>241</v>
      </c>
      <c r="F69" s="35">
        <v>2025</v>
      </c>
      <c r="G69" s="33" t="s">
        <v>239</v>
      </c>
      <c r="H69" s="31">
        <v>248527613</v>
      </c>
      <c r="I69" s="31">
        <v>2609920286.1999998</v>
      </c>
      <c r="J69" s="31">
        <v>60090533</v>
      </c>
      <c r="K69" s="31">
        <v>8205946</v>
      </c>
      <c r="L69" s="31">
        <v>3463727</v>
      </c>
      <c r="M69" s="538">
        <v>59</v>
      </c>
      <c r="N69" s="538"/>
      <c r="O69" s="31">
        <v>0</v>
      </c>
      <c r="P69" s="31">
        <v>0</v>
      </c>
      <c r="Q69" s="31">
        <v>0</v>
      </c>
      <c r="R69" s="30">
        <v>2930208105.1999998</v>
      </c>
    </row>
    <row r="70" spans="1:18" ht="15" hidden="1" customHeight="1">
      <c r="A70" s="27"/>
      <c r="B70" s="27"/>
      <c r="C70" s="36" t="s">
        <v>5</v>
      </c>
      <c r="D70" s="35" t="s">
        <v>242</v>
      </c>
      <c r="E70" s="35" t="s">
        <v>241</v>
      </c>
      <c r="F70" s="35">
        <v>2025</v>
      </c>
      <c r="G70" s="33" t="s">
        <v>177</v>
      </c>
      <c r="H70" s="31">
        <v>47180340</v>
      </c>
      <c r="I70" s="31">
        <v>2138859030.0999999</v>
      </c>
      <c r="J70" s="31">
        <v>0</v>
      </c>
      <c r="K70" s="31">
        <v>0</v>
      </c>
      <c r="L70" s="31">
        <v>2532000</v>
      </c>
      <c r="M70" s="538">
        <v>60</v>
      </c>
      <c r="N70" s="538"/>
      <c r="O70" s="31">
        <v>0</v>
      </c>
      <c r="P70" s="31">
        <v>0</v>
      </c>
      <c r="Q70" s="31">
        <v>0</v>
      </c>
      <c r="R70" s="30">
        <v>2188571370.0999999</v>
      </c>
    </row>
    <row r="71" spans="1:18" ht="15" hidden="1" customHeight="1">
      <c r="A71" s="27"/>
      <c r="B71" s="27"/>
      <c r="C71" s="36" t="s">
        <v>5</v>
      </c>
      <c r="D71" s="35"/>
      <c r="E71" s="35" t="s">
        <v>176</v>
      </c>
      <c r="F71" s="35">
        <v>2025</v>
      </c>
      <c r="G71" s="33"/>
      <c r="H71" s="31">
        <v>73854387</v>
      </c>
      <c r="I71" s="31">
        <v>10607307713.799999</v>
      </c>
      <c r="J71" s="31">
        <v>99709467</v>
      </c>
      <c r="K71" s="31">
        <v>21364054</v>
      </c>
      <c r="L71" s="31">
        <v>77636273</v>
      </c>
      <c r="M71" s="538">
        <v>61</v>
      </c>
      <c r="N71" s="538"/>
      <c r="O71" s="31">
        <v>0</v>
      </c>
      <c r="P71" s="31">
        <v>0</v>
      </c>
      <c r="Q71" s="31">
        <v>90000</v>
      </c>
      <c r="R71" s="30">
        <v>11229961894.799999</v>
      </c>
    </row>
    <row r="72" spans="1:18" ht="15" hidden="1" customHeight="1">
      <c r="A72" s="27"/>
      <c r="B72" s="27"/>
      <c r="C72" s="36" t="s">
        <v>5</v>
      </c>
      <c r="D72" s="35"/>
      <c r="E72" s="35" t="s">
        <v>175</v>
      </c>
      <c r="F72" s="35">
        <v>2025</v>
      </c>
      <c r="G72" s="33"/>
      <c r="H72" s="31">
        <v>77.099999999999994</v>
      </c>
      <c r="I72" s="31">
        <v>19.7</v>
      </c>
      <c r="J72" s="31">
        <v>37.6</v>
      </c>
      <c r="K72" s="31">
        <v>27.8</v>
      </c>
      <c r="L72" s="31">
        <v>4.3</v>
      </c>
      <c r="M72" s="538">
        <v>62</v>
      </c>
      <c r="N72" s="538"/>
      <c r="O72" s="31">
        <v>0</v>
      </c>
      <c r="P72" s="31">
        <v>0</v>
      </c>
      <c r="Q72" s="31">
        <v>0</v>
      </c>
      <c r="R72" s="30">
        <v>20.7</v>
      </c>
    </row>
    <row r="73" spans="1:18" ht="15" hidden="1" customHeight="1">
      <c r="A73" s="27"/>
      <c r="B73" s="27"/>
      <c r="C73" s="36" t="s">
        <v>5</v>
      </c>
      <c r="D73" s="35"/>
      <c r="E73" s="35" t="s">
        <v>240</v>
      </c>
      <c r="F73" s="35">
        <v>2025</v>
      </c>
      <c r="G73" s="33" t="s">
        <v>239</v>
      </c>
      <c r="H73" s="31">
        <v>0</v>
      </c>
      <c r="I73" s="31">
        <v>391000</v>
      </c>
      <c r="J73" s="31">
        <v>0</v>
      </c>
      <c r="K73" s="31">
        <v>0</v>
      </c>
      <c r="L73" s="31">
        <v>0</v>
      </c>
      <c r="M73" s="538">
        <v>63</v>
      </c>
      <c r="N73" s="538"/>
      <c r="O73" s="31">
        <v>0</v>
      </c>
      <c r="P73" s="31">
        <v>0</v>
      </c>
      <c r="Q73" s="31">
        <v>0</v>
      </c>
      <c r="R73" s="30">
        <v>391000</v>
      </c>
    </row>
    <row r="74" spans="1:18" hidden="1">
      <c r="A74" s="27"/>
      <c r="B74" s="27"/>
      <c r="C74" s="36" t="s">
        <v>5</v>
      </c>
      <c r="D74" s="35"/>
      <c r="E74" s="35" t="s">
        <v>238</v>
      </c>
      <c r="F74" s="35">
        <v>2025</v>
      </c>
      <c r="G74" s="33" t="s">
        <v>69</v>
      </c>
      <c r="H74" s="31">
        <v>0</v>
      </c>
      <c r="I74" s="31">
        <v>13000000</v>
      </c>
      <c r="J74" s="31">
        <v>409661000</v>
      </c>
      <c r="K74" s="31">
        <v>73259000</v>
      </c>
      <c r="L74" s="31">
        <v>122324000</v>
      </c>
      <c r="M74" s="538">
        <v>0</v>
      </c>
      <c r="N74" s="538"/>
      <c r="O74" s="31">
        <v>0</v>
      </c>
      <c r="P74" s="31">
        <v>45000000</v>
      </c>
      <c r="Q74" s="31">
        <v>90000000</v>
      </c>
      <c r="R74" s="30">
        <f>SUM(I74:Q74)</f>
        <v>753244000</v>
      </c>
    </row>
    <row r="75" spans="1:18" hidden="1">
      <c r="A75" s="27"/>
      <c r="B75" s="27"/>
      <c r="C75" s="36" t="s">
        <v>5</v>
      </c>
      <c r="D75" s="35"/>
      <c r="E75" s="35" t="s">
        <v>238</v>
      </c>
      <c r="F75" s="35">
        <v>2025</v>
      </c>
      <c r="G75" s="33" t="s">
        <v>68</v>
      </c>
      <c r="H75" s="31">
        <v>0</v>
      </c>
      <c r="I75" s="31">
        <v>9000000</v>
      </c>
      <c r="J75" s="31">
        <v>353711000</v>
      </c>
      <c r="K75" s="31">
        <v>57559000</v>
      </c>
      <c r="L75" s="31">
        <v>712324000</v>
      </c>
      <c r="M75" s="538">
        <v>0</v>
      </c>
      <c r="N75" s="538"/>
      <c r="O75" s="31">
        <v>0</v>
      </c>
      <c r="P75" s="31">
        <v>40400000</v>
      </c>
      <c r="Q75" s="31">
        <v>107196725</v>
      </c>
      <c r="R75" s="30">
        <f t="shared" ref="R75:R77" si="4">SUM(I75:Q75)</f>
        <v>1280190725</v>
      </c>
    </row>
    <row r="76" spans="1:18" hidden="1">
      <c r="A76" s="27"/>
      <c r="B76" s="27"/>
      <c r="C76" s="36" t="s">
        <v>5</v>
      </c>
      <c r="D76" s="35"/>
      <c r="E76" s="35" t="s">
        <v>238</v>
      </c>
      <c r="F76" s="35">
        <v>2025</v>
      </c>
      <c r="G76" s="33" t="s">
        <v>239</v>
      </c>
      <c r="H76" s="31">
        <v>0</v>
      </c>
      <c r="I76" s="31">
        <v>0</v>
      </c>
      <c r="J76" s="31">
        <v>353607647</v>
      </c>
      <c r="K76" s="31">
        <v>57051026</v>
      </c>
      <c r="L76" s="31">
        <v>700282450</v>
      </c>
      <c r="M76" s="538">
        <v>0</v>
      </c>
      <c r="N76" s="538"/>
      <c r="O76" s="31">
        <v>0</v>
      </c>
      <c r="P76" s="31">
        <v>40317116</v>
      </c>
      <c r="Q76" s="31">
        <v>107033707</v>
      </c>
      <c r="R76" s="30">
        <f t="shared" si="4"/>
        <v>1258291946</v>
      </c>
    </row>
    <row r="77" spans="1:18" hidden="1">
      <c r="A77" s="27"/>
      <c r="B77" s="27"/>
      <c r="C77" s="36" t="s">
        <v>5</v>
      </c>
      <c r="D77" s="35"/>
      <c r="E77" s="35" t="s">
        <v>238</v>
      </c>
      <c r="F77" s="35">
        <v>2025</v>
      </c>
      <c r="G77" s="33" t="s">
        <v>177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538">
        <v>0</v>
      </c>
      <c r="N77" s="538"/>
      <c r="O77" s="31">
        <v>0</v>
      </c>
      <c r="P77" s="31">
        <v>0</v>
      </c>
      <c r="Q77" s="31">
        <v>0</v>
      </c>
      <c r="R77" s="30">
        <f t="shared" si="4"/>
        <v>0</v>
      </c>
    </row>
    <row r="78" spans="1:18">
      <c r="A78" s="27"/>
      <c r="B78" s="529"/>
      <c r="C78" s="529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27"/>
      <c r="B79" s="27"/>
      <c r="C79" s="27"/>
      <c r="D79" s="27"/>
      <c r="E79" s="530" t="s">
        <v>61</v>
      </c>
      <c r="F79" s="29" t="s">
        <v>62</v>
      </c>
      <c r="G79" s="528" t="s">
        <v>286</v>
      </c>
      <c r="H79" s="528"/>
      <c r="I79" s="530" t="s">
        <v>63</v>
      </c>
      <c r="J79" s="29" t="s">
        <v>62</v>
      </c>
      <c r="K79" s="528" t="s">
        <v>288</v>
      </c>
      <c r="L79" s="528"/>
      <c r="M79" s="528"/>
      <c r="N79" s="27"/>
      <c r="O79" s="27"/>
      <c r="P79" s="27"/>
      <c r="Q79" s="27"/>
      <c r="R79" s="27"/>
    </row>
    <row r="80" spans="1:18">
      <c r="A80" s="27"/>
      <c r="B80" s="27"/>
      <c r="C80" s="27"/>
      <c r="D80" s="27"/>
      <c r="E80" s="530"/>
      <c r="F80" s="29" t="s">
        <v>64</v>
      </c>
      <c r="G80" s="528"/>
      <c r="H80" s="528"/>
      <c r="I80" s="530"/>
      <c r="J80" s="29" t="s">
        <v>64</v>
      </c>
      <c r="K80" s="528"/>
      <c r="L80" s="528"/>
      <c r="M80" s="528"/>
      <c r="N80" s="27"/>
      <c r="O80" s="27"/>
      <c r="P80" s="27"/>
      <c r="Q80" s="27"/>
      <c r="R80" s="27"/>
    </row>
    <row r="81" spans="1:18">
      <c r="A81" s="27"/>
      <c r="B81" s="27"/>
      <c r="C81" s="27"/>
      <c r="D81" s="27"/>
      <c r="E81" s="530"/>
      <c r="F81" s="29" t="s">
        <v>65</v>
      </c>
      <c r="G81" s="528"/>
      <c r="H81" s="528"/>
      <c r="I81" s="530"/>
      <c r="J81" s="29" t="s">
        <v>65</v>
      </c>
      <c r="K81" s="528"/>
      <c r="L81" s="528"/>
      <c r="M81" s="528"/>
      <c r="N81" s="27"/>
      <c r="O81" s="27"/>
      <c r="P81" s="27"/>
      <c r="Q81" s="27"/>
      <c r="R81" s="27"/>
    </row>
    <row r="82" spans="1:18">
      <c r="A82" s="27"/>
      <c r="B82" s="27"/>
      <c r="C82" s="529"/>
      <c r="D82" s="529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</row>
    <row r="83" spans="1:18">
      <c r="I83" s="143"/>
    </row>
    <row r="84" spans="1:18">
      <c r="J84" s="150"/>
      <c r="P84" s="150"/>
      <c r="Q84" s="150"/>
    </row>
  </sheetData>
  <mergeCells count="87">
    <mergeCell ref="A4:B4"/>
    <mergeCell ref="M4:N4"/>
    <mergeCell ref="M5:N5"/>
    <mergeCell ref="M6:N6"/>
    <mergeCell ref="M7:N7"/>
    <mergeCell ref="M8:N8"/>
    <mergeCell ref="M9:N9"/>
    <mergeCell ref="M10:N10"/>
    <mergeCell ref="C2:R2"/>
    <mergeCell ref="C3:R3"/>
    <mergeCell ref="M16:N16"/>
    <mergeCell ref="M17:N17"/>
    <mergeCell ref="M18:N18"/>
    <mergeCell ref="M19:N19"/>
    <mergeCell ref="M20:N20"/>
    <mergeCell ref="M11:N11"/>
    <mergeCell ref="M12:N12"/>
    <mergeCell ref="M13:N13"/>
    <mergeCell ref="M14:N14"/>
    <mergeCell ref="M15:N15"/>
    <mergeCell ref="M26:N26"/>
    <mergeCell ref="M27:N27"/>
    <mergeCell ref="M28:N28"/>
    <mergeCell ref="M29:N29"/>
    <mergeCell ref="M30:N30"/>
    <mergeCell ref="M21:N21"/>
    <mergeCell ref="M22:N22"/>
    <mergeCell ref="M23:N23"/>
    <mergeCell ref="M24:N24"/>
    <mergeCell ref="M25:N25"/>
    <mergeCell ref="M36:N36"/>
    <mergeCell ref="M37:N37"/>
    <mergeCell ref="M38:N38"/>
    <mergeCell ref="M39:N39"/>
    <mergeCell ref="M40:N40"/>
    <mergeCell ref="M31:N31"/>
    <mergeCell ref="M32:N32"/>
    <mergeCell ref="M33:N33"/>
    <mergeCell ref="M34:N34"/>
    <mergeCell ref="M35:N35"/>
    <mergeCell ref="M46:N46"/>
    <mergeCell ref="M47:N47"/>
    <mergeCell ref="M48:N48"/>
    <mergeCell ref="M49:N49"/>
    <mergeCell ref="M50:N50"/>
    <mergeCell ref="M41:N41"/>
    <mergeCell ref="M42:N42"/>
    <mergeCell ref="M43:N43"/>
    <mergeCell ref="M44:N44"/>
    <mergeCell ref="M45:N45"/>
    <mergeCell ref="M71:N71"/>
    <mergeCell ref="M72:N72"/>
    <mergeCell ref="M73:N73"/>
    <mergeCell ref="M74:N74"/>
    <mergeCell ref="M51:N51"/>
    <mergeCell ref="M52:N52"/>
    <mergeCell ref="M53:N53"/>
    <mergeCell ref="M54:N54"/>
    <mergeCell ref="M55:N55"/>
    <mergeCell ref="M56:N56"/>
    <mergeCell ref="M57:N57"/>
    <mergeCell ref="M58:N58"/>
    <mergeCell ref="M59:N59"/>
    <mergeCell ref="M60:N60"/>
    <mergeCell ref="M66:N66"/>
    <mergeCell ref="M67:N67"/>
    <mergeCell ref="M68:N68"/>
    <mergeCell ref="M69:N69"/>
    <mergeCell ref="M70:N70"/>
    <mergeCell ref="M61:N61"/>
    <mergeCell ref="M62:N62"/>
    <mergeCell ref="M63:N63"/>
    <mergeCell ref="M64:N64"/>
    <mergeCell ref="M65:N65"/>
    <mergeCell ref="M75:N75"/>
    <mergeCell ref="C82:D82"/>
    <mergeCell ref="B78:C78"/>
    <mergeCell ref="E79:E81"/>
    <mergeCell ref="G79:H79"/>
    <mergeCell ref="I79:I81"/>
    <mergeCell ref="K79:M79"/>
    <mergeCell ref="G80:H80"/>
    <mergeCell ref="K80:M80"/>
    <mergeCell ref="G81:H81"/>
    <mergeCell ref="K81:M81"/>
    <mergeCell ref="M76:N76"/>
    <mergeCell ref="M77:N77"/>
  </mergeCells>
  <pageMargins left="0" right="0" top="0" bottom="0" header="0" footer="0"/>
  <pageSetup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P61"/>
  <sheetViews>
    <sheetView topLeftCell="C29" zoomScale="115" zoomScaleNormal="115" workbookViewId="0">
      <selection activeCell="G15" sqref="G15:G30"/>
    </sheetView>
  </sheetViews>
  <sheetFormatPr defaultRowHeight="15"/>
  <cols>
    <col min="1" max="1" width="3.28515625" style="26" customWidth="1"/>
    <col min="2" max="2" width="15" style="26" customWidth="1"/>
    <col min="3" max="3" width="51.7109375" style="26" customWidth="1"/>
    <col min="4" max="4" width="16.28515625" style="26" customWidth="1"/>
    <col min="5" max="5" width="11.140625" style="26" customWidth="1"/>
    <col min="6" max="6" width="16.28515625" style="26" customWidth="1"/>
    <col min="7" max="7" width="11.140625" style="26" customWidth="1"/>
    <col min="8" max="8" width="16.28515625" style="26" customWidth="1"/>
    <col min="9" max="9" width="13" style="26" customWidth="1"/>
    <col min="10" max="10" width="15.85546875" style="26" customWidth="1"/>
    <col min="11" max="11" width="16.28515625" style="26" customWidth="1"/>
    <col min="12" max="12" width="11.140625" style="26" customWidth="1"/>
    <col min="13" max="13" width="15" style="26" customWidth="1"/>
    <col min="14" max="14" width="11.7109375" style="26" customWidth="1"/>
    <col min="15" max="15" width="13.5703125" style="26" bestFit="1" customWidth="1"/>
    <col min="16" max="16" width="13.85546875" style="26" bestFit="1" customWidth="1"/>
    <col min="17" max="16384" width="9.140625" style="26"/>
  </cols>
  <sheetData>
    <row r="1" spans="1:16">
      <c r="A1" s="27"/>
      <c r="B1" s="28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6">
      <c r="A2" s="27"/>
      <c r="B2" s="551" t="s">
        <v>237</v>
      </c>
      <c r="C2" s="551"/>
      <c r="D2" s="551"/>
      <c r="E2" s="551"/>
      <c r="F2" s="551"/>
      <c r="G2" s="551"/>
      <c r="H2" s="551"/>
      <c r="I2" s="551"/>
      <c r="J2" s="551"/>
      <c r="K2" s="551"/>
      <c r="L2" s="551"/>
      <c r="M2" s="551"/>
      <c r="N2" s="551"/>
    </row>
    <row r="3" spans="1:16">
      <c r="A3" s="27"/>
      <c r="B3" s="552" t="s">
        <v>287</v>
      </c>
      <c r="C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</row>
    <row r="4" spans="1:16">
      <c r="A4" s="27"/>
      <c r="B4" s="553" t="s">
        <v>1</v>
      </c>
      <c r="C4" s="553"/>
      <c r="D4" s="553"/>
      <c r="E4" s="553"/>
      <c r="F4" s="553"/>
      <c r="G4" s="553"/>
      <c r="H4" s="553"/>
      <c r="I4" s="553"/>
      <c r="J4" s="553"/>
      <c r="K4" s="553"/>
      <c r="L4" s="553"/>
      <c r="M4" s="553"/>
      <c r="N4" s="553"/>
    </row>
    <row r="5" spans="1:16" ht="15.75" thickBot="1">
      <c r="A5" s="529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6" ht="16.5" thickTop="1" thickBot="1">
      <c r="A6" s="529"/>
      <c r="B6" s="554" t="s">
        <v>2</v>
      </c>
      <c r="C6" s="555" t="s">
        <v>3</v>
      </c>
      <c r="D6" s="555"/>
      <c r="E6" s="555"/>
      <c r="F6" s="556" t="s">
        <v>4</v>
      </c>
      <c r="G6" s="556"/>
      <c r="H6" s="557" t="s">
        <v>5</v>
      </c>
      <c r="I6" s="557"/>
      <c r="J6" s="557"/>
      <c r="K6" s="557"/>
      <c r="L6" s="557"/>
      <c r="M6" s="557"/>
      <c r="N6" s="557"/>
    </row>
    <row r="7" spans="1:16" ht="15.75" thickTop="1">
      <c r="A7" s="27"/>
      <c r="B7" s="554"/>
      <c r="C7" s="555"/>
      <c r="D7" s="555"/>
      <c r="E7" s="555"/>
      <c r="F7" s="556"/>
      <c r="G7" s="556"/>
      <c r="H7" s="557"/>
      <c r="I7" s="557"/>
      <c r="J7" s="557"/>
      <c r="K7" s="557"/>
      <c r="L7" s="557"/>
      <c r="M7" s="557"/>
      <c r="N7" s="557"/>
    </row>
    <row r="8" spans="1:16">
      <c r="A8" s="27"/>
      <c r="B8" s="136" t="s">
        <v>6</v>
      </c>
      <c r="C8" s="543" t="s">
        <v>7</v>
      </c>
      <c r="D8" s="543"/>
      <c r="E8" s="543"/>
      <c r="F8" s="544" t="s">
        <v>8</v>
      </c>
      <c r="G8" s="544"/>
      <c r="H8" s="545" t="s">
        <v>9</v>
      </c>
      <c r="I8" s="545"/>
      <c r="J8" s="545"/>
      <c r="K8" s="545"/>
      <c r="L8" s="545"/>
      <c r="M8" s="545"/>
      <c r="N8" s="545"/>
    </row>
    <row r="9" spans="1:16" ht="15.75" thickBot="1">
      <c r="A9" s="27"/>
      <c r="B9" s="546" t="s">
        <v>236</v>
      </c>
      <c r="C9" s="546"/>
      <c r="D9" s="547" t="s">
        <v>235</v>
      </c>
      <c r="E9" s="547"/>
      <c r="F9" s="547"/>
      <c r="G9" s="547"/>
      <c r="H9" s="547"/>
      <c r="I9" s="547"/>
      <c r="J9" s="547"/>
      <c r="K9" s="547"/>
      <c r="L9" s="547"/>
      <c r="M9" s="547"/>
      <c r="N9" s="547"/>
    </row>
    <row r="10" spans="1:16" ht="16.5" thickTop="1" thickBot="1">
      <c r="A10" s="27"/>
      <c r="B10" s="546"/>
      <c r="C10" s="546"/>
      <c r="D10" s="135" t="s">
        <v>13</v>
      </c>
      <c r="E10" s="134">
        <v>2024</v>
      </c>
      <c r="F10" s="548" t="s">
        <v>190</v>
      </c>
      <c r="G10" s="548"/>
      <c r="H10" s="548" t="s">
        <v>190</v>
      </c>
      <c r="I10" s="548"/>
      <c r="J10" s="133" t="s">
        <v>190</v>
      </c>
      <c r="K10" s="548" t="s">
        <v>190</v>
      </c>
      <c r="L10" s="548"/>
      <c r="M10" s="549" t="s">
        <v>234</v>
      </c>
      <c r="N10" s="550" t="s">
        <v>233</v>
      </c>
    </row>
    <row r="11" spans="1:16" ht="37.5" thickTop="1" thickBot="1">
      <c r="A11" s="27"/>
      <c r="B11" s="546"/>
      <c r="C11" s="546"/>
      <c r="D11" s="132" t="s">
        <v>232</v>
      </c>
      <c r="E11" s="131" t="s">
        <v>227</v>
      </c>
      <c r="F11" s="129" t="s">
        <v>231</v>
      </c>
      <c r="G11" s="128" t="s">
        <v>227</v>
      </c>
      <c r="H11" s="129" t="s">
        <v>230</v>
      </c>
      <c r="I11" s="128" t="s">
        <v>227</v>
      </c>
      <c r="J11" s="130" t="s">
        <v>229</v>
      </c>
      <c r="K11" s="129" t="s">
        <v>228</v>
      </c>
      <c r="L11" s="128" t="s">
        <v>227</v>
      </c>
      <c r="M11" s="549"/>
      <c r="N11" s="550"/>
    </row>
    <row r="12" spans="1:16" ht="16.5" thickTop="1" thickBot="1">
      <c r="A12" s="27"/>
      <c r="B12" s="546"/>
      <c r="C12" s="546"/>
      <c r="D12" s="127" t="s">
        <v>31</v>
      </c>
      <c r="E12" s="127" t="s">
        <v>32</v>
      </c>
      <c r="F12" s="127" t="s">
        <v>33</v>
      </c>
      <c r="G12" s="127" t="s">
        <v>34</v>
      </c>
      <c r="H12" s="127" t="s">
        <v>35</v>
      </c>
      <c r="I12" s="127" t="s">
        <v>36</v>
      </c>
      <c r="J12" s="127" t="s">
        <v>226</v>
      </c>
      <c r="K12" s="127" t="s">
        <v>38</v>
      </c>
      <c r="L12" s="127" t="s">
        <v>39</v>
      </c>
      <c r="M12" s="127" t="s">
        <v>225</v>
      </c>
      <c r="N12" s="126" t="s">
        <v>224</v>
      </c>
    </row>
    <row r="13" spans="1:16" ht="15.75" thickTop="1">
      <c r="A13" s="27"/>
      <c r="B13" s="540" t="s">
        <v>223</v>
      </c>
      <c r="C13" s="540"/>
      <c r="D13" s="111"/>
      <c r="E13" s="112"/>
      <c r="F13" s="111"/>
      <c r="G13" s="112"/>
      <c r="H13" s="111"/>
      <c r="I13" s="112"/>
      <c r="J13" s="125"/>
      <c r="K13" s="111"/>
      <c r="L13" s="112"/>
      <c r="M13" s="111"/>
      <c r="N13" s="110"/>
    </row>
    <row r="14" spans="1:16">
      <c r="A14" s="27"/>
      <c r="B14" s="124" t="s">
        <v>93</v>
      </c>
      <c r="C14" s="114" t="s">
        <v>206</v>
      </c>
      <c r="D14" s="111"/>
      <c r="E14" s="112"/>
      <c r="F14" s="111"/>
      <c r="G14" s="112"/>
      <c r="H14" s="111"/>
      <c r="I14" s="112"/>
      <c r="J14" s="113"/>
      <c r="K14" s="111"/>
      <c r="L14" s="112"/>
      <c r="M14" s="111"/>
      <c r="N14" s="110"/>
    </row>
    <row r="15" spans="1:16">
      <c r="A15" s="27"/>
      <c r="B15" s="97" t="s">
        <v>85</v>
      </c>
      <c r="C15" s="123" t="s">
        <v>222</v>
      </c>
      <c r="D15" s="100">
        <v>333698999</v>
      </c>
      <c r="E15" s="99">
        <f>D15/$D$30</f>
        <v>0.25688235406837984</v>
      </c>
      <c r="F15" s="99">
        <v>409661000</v>
      </c>
      <c r="G15" s="151">
        <f>F15/$F$30</f>
        <v>0.5438622810138547</v>
      </c>
      <c r="H15" s="99">
        <v>353711000</v>
      </c>
      <c r="I15" s="151">
        <f>H15/$H$30</f>
        <v>0.27629554963382508</v>
      </c>
      <c r="J15" s="99">
        <f>H15-F15</f>
        <v>-55950000</v>
      </c>
      <c r="K15" s="100">
        <v>353607647</v>
      </c>
      <c r="L15" s="151">
        <f>K15/$K$30</f>
        <v>0.28099380595131407</v>
      </c>
      <c r="M15" s="99">
        <f>H15-K15</f>
        <v>103353</v>
      </c>
      <c r="N15" s="152">
        <f>K15/H15</f>
        <v>0.99970780382854929</v>
      </c>
      <c r="P15" s="143"/>
    </row>
    <row r="16" spans="1:16">
      <c r="A16" s="27"/>
      <c r="B16" s="97" t="s">
        <v>84</v>
      </c>
      <c r="C16" s="123" t="s">
        <v>221</v>
      </c>
      <c r="D16" s="100">
        <v>53115758</v>
      </c>
      <c r="E16" s="497">
        <f t="shared" ref="E16:E30" si="0">D16/$D$30</f>
        <v>4.0888648135160806E-2</v>
      </c>
      <c r="F16" s="99">
        <v>73259000</v>
      </c>
      <c r="G16" s="151">
        <f t="shared" ref="G16:G30" si="1">F16/$F$30</f>
        <v>9.7257993425769074E-2</v>
      </c>
      <c r="H16" s="99">
        <v>57559000</v>
      </c>
      <c r="I16" s="151">
        <f t="shared" ref="I16:I30" si="2">H16/$H$30</f>
        <v>4.4961269345237601E-2</v>
      </c>
      <c r="J16" s="99">
        <f t="shared" ref="J16:J21" si="3">H16-F16</f>
        <v>-15700000</v>
      </c>
      <c r="K16" s="100">
        <v>57051026</v>
      </c>
      <c r="L16" s="151">
        <f t="shared" ref="L16:L30" si="4">K16/$K$30</f>
        <v>4.5335515408600237E-2</v>
      </c>
      <c r="M16" s="99">
        <f t="shared" ref="M16:M20" si="5">H16-K16</f>
        <v>507974</v>
      </c>
      <c r="N16" s="152">
        <f t="shared" ref="N16:N20" si="6">K16/H16</f>
        <v>0.99117472506471616</v>
      </c>
    </row>
    <row r="17" spans="1:16">
      <c r="A17" s="27"/>
      <c r="B17" s="97" t="s">
        <v>83</v>
      </c>
      <c r="C17" s="123" t="s">
        <v>220</v>
      </c>
      <c r="D17" s="100">
        <v>754721704.97000003</v>
      </c>
      <c r="E17" s="497">
        <f t="shared" si="0"/>
        <v>0.58098672402429008</v>
      </c>
      <c r="F17" s="99">
        <v>122324000</v>
      </c>
      <c r="G17" s="151">
        <f t="shared" si="1"/>
        <v>0.16239624875870237</v>
      </c>
      <c r="H17" s="99">
        <v>712324000</v>
      </c>
      <c r="I17" s="151">
        <f t="shared" si="2"/>
        <v>0.55642021621426763</v>
      </c>
      <c r="J17" s="99">
        <f t="shared" si="3"/>
        <v>590000000</v>
      </c>
      <c r="K17" s="100">
        <v>700282446</v>
      </c>
      <c r="L17" s="151">
        <f t="shared" si="4"/>
        <v>0.55647843425296617</v>
      </c>
      <c r="M17" s="99">
        <f>H17-K17</f>
        <v>12041554</v>
      </c>
      <c r="N17" s="152">
        <f t="shared" si="6"/>
        <v>0.98309539759996856</v>
      </c>
    </row>
    <row r="18" spans="1:16">
      <c r="A18" s="27"/>
      <c r="B18" s="97" t="s">
        <v>82</v>
      </c>
      <c r="C18" s="123" t="s">
        <v>219</v>
      </c>
      <c r="D18" s="100">
        <v>0</v>
      </c>
      <c r="E18" s="497">
        <f t="shared" si="0"/>
        <v>0</v>
      </c>
      <c r="F18" s="99">
        <v>0</v>
      </c>
      <c r="G18" s="151">
        <f t="shared" si="1"/>
        <v>0</v>
      </c>
      <c r="H18" s="99">
        <v>0</v>
      </c>
      <c r="I18" s="151">
        <f t="shared" si="2"/>
        <v>0</v>
      </c>
      <c r="J18" s="99">
        <f t="shared" si="3"/>
        <v>0</v>
      </c>
      <c r="K18" s="100">
        <v>0</v>
      </c>
      <c r="L18" s="151">
        <f t="shared" si="4"/>
        <v>0</v>
      </c>
      <c r="M18" s="99">
        <f t="shared" si="5"/>
        <v>0</v>
      </c>
      <c r="N18" s="152">
        <v>0</v>
      </c>
    </row>
    <row r="19" spans="1:16">
      <c r="A19" s="27"/>
      <c r="B19" s="97" t="s">
        <v>81</v>
      </c>
      <c r="C19" s="123" t="s">
        <v>218</v>
      </c>
      <c r="D19" s="100">
        <v>0</v>
      </c>
      <c r="E19" s="497">
        <f t="shared" si="0"/>
        <v>0</v>
      </c>
      <c r="F19" s="99">
        <v>0</v>
      </c>
      <c r="G19" s="151">
        <f t="shared" si="1"/>
        <v>0</v>
      </c>
      <c r="H19" s="99">
        <v>0</v>
      </c>
      <c r="I19" s="151">
        <f t="shared" si="2"/>
        <v>0</v>
      </c>
      <c r="J19" s="99">
        <f t="shared" si="3"/>
        <v>0</v>
      </c>
      <c r="K19" s="100">
        <v>0</v>
      </c>
      <c r="L19" s="151">
        <f t="shared" si="4"/>
        <v>0</v>
      </c>
      <c r="M19" s="99">
        <f t="shared" si="5"/>
        <v>0</v>
      </c>
      <c r="N19" s="152">
        <v>0</v>
      </c>
    </row>
    <row r="20" spans="1:16">
      <c r="A20" s="27"/>
      <c r="B20" s="97" t="s">
        <v>80</v>
      </c>
      <c r="C20" s="123" t="s">
        <v>217</v>
      </c>
      <c r="D20" s="100">
        <v>41293910.960000001</v>
      </c>
      <c r="E20" s="497">
        <f t="shared" si="0"/>
        <v>3.1788159652510285E-2</v>
      </c>
      <c r="F20" s="99">
        <v>45000000</v>
      </c>
      <c r="G20" s="151">
        <f t="shared" si="1"/>
        <v>5.9741597676184609E-2</v>
      </c>
      <c r="H20" s="99">
        <v>40400000</v>
      </c>
      <c r="I20" s="151">
        <f t="shared" si="2"/>
        <v>3.1557797764860389E-2</v>
      </c>
      <c r="J20" s="99">
        <f t="shared" si="3"/>
        <v>-4600000</v>
      </c>
      <c r="K20" s="100">
        <v>40313546</v>
      </c>
      <c r="L20" s="151">
        <f t="shared" si="4"/>
        <v>3.2035101101570276E-2</v>
      </c>
      <c r="M20" s="99">
        <f t="shared" si="5"/>
        <v>86454</v>
      </c>
      <c r="N20" s="152">
        <f t="shared" si="6"/>
        <v>0.99786004950495044</v>
      </c>
    </row>
    <row r="21" spans="1:16">
      <c r="A21" s="27"/>
      <c r="B21" s="97" t="s">
        <v>79</v>
      </c>
      <c r="C21" s="123" t="s">
        <v>216</v>
      </c>
      <c r="D21" s="100">
        <v>99891243</v>
      </c>
      <c r="E21" s="497">
        <f t="shared" si="0"/>
        <v>7.6896537686816882E-2</v>
      </c>
      <c r="F21" s="99">
        <v>90000000</v>
      </c>
      <c r="G21" s="151">
        <f t="shared" si="1"/>
        <v>0.11948319535236922</v>
      </c>
      <c r="H21" s="99">
        <v>107196725</v>
      </c>
      <c r="I21" s="151">
        <f t="shared" si="2"/>
        <v>8.3734964569439449E-2</v>
      </c>
      <c r="J21" s="99">
        <f t="shared" si="3"/>
        <v>17196725</v>
      </c>
      <c r="K21" s="100">
        <v>107163277</v>
      </c>
      <c r="L21" s="497">
        <f t="shared" si="4"/>
        <v>8.5157143285549242E-2</v>
      </c>
      <c r="M21" s="99">
        <f>H21-K21</f>
        <v>33448</v>
      </c>
      <c r="N21" s="152">
        <f>K21/H21</f>
        <v>0.99968797554216327</v>
      </c>
    </row>
    <row r="22" spans="1:16">
      <c r="A22" s="27"/>
      <c r="B22" s="122"/>
      <c r="C22" s="121" t="s">
        <v>215</v>
      </c>
      <c r="D22" s="104">
        <f>SUM(D15:D21)</f>
        <v>1282721615.9300001</v>
      </c>
      <c r="E22" s="498">
        <f t="shared" si="0"/>
        <v>0.98744242356715783</v>
      </c>
      <c r="F22" s="103">
        <v>740244000</v>
      </c>
      <c r="G22" s="498">
        <f t="shared" si="1"/>
        <v>0.98274131622687999</v>
      </c>
      <c r="H22" s="103">
        <f>SUM(H15:H21)</f>
        <v>1271190725</v>
      </c>
      <c r="I22" s="498">
        <f t="shared" si="2"/>
        <v>0.99296979752763015</v>
      </c>
      <c r="J22" s="103">
        <f>SUM(J15:J21)</f>
        <v>530946725</v>
      </c>
      <c r="K22" s="104">
        <f>SUM(K15:K21)</f>
        <v>1258417942</v>
      </c>
      <c r="L22" s="498">
        <f t="shared" si="4"/>
        <v>1</v>
      </c>
      <c r="M22" s="103">
        <f>H22-K22</f>
        <v>12772783</v>
      </c>
      <c r="N22" s="152">
        <f>K22/H22</f>
        <v>0.98995211123806781</v>
      </c>
      <c r="O22" s="153"/>
    </row>
    <row r="23" spans="1:16">
      <c r="A23" s="27"/>
      <c r="B23" s="97" t="s">
        <v>87</v>
      </c>
      <c r="C23" s="123" t="s">
        <v>214</v>
      </c>
      <c r="D23" s="100">
        <v>0</v>
      </c>
      <c r="E23" s="497">
        <f t="shared" si="0"/>
        <v>0</v>
      </c>
      <c r="F23" s="99">
        <v>0</v>
      </c>
      <c r="G23" s="151">
        <f t="shared" si="1"/>
        <v>0</v>
      </c>
      <c r="H23" s="99">
        <v>0</v>
      </c>
      <c r="I23" s="497">
        <f t="shared" si="2"/>
        <v>0</v>
      </c>
      <c r="J23" s="99">
        <v>0</v>
      </c>
      <c r="K23" s="100">
        <v>0</v>
      </c>
      <c r="L23" s="497">
        <f t="shared" si="4"/>
        <v>0</v>
      </c>
      <c r="M23" s="99">
        <v>0</v>
      </c>
      <c r="N23" s="98">
        <v>0</v>
      </c>
    </row>
    <row r="24" spans="1:16">
      <c r="A24" s="27"/>
      <c r="B24" s="97" t="s">
        <v>86</v>
      </c>
      <c r="C24" s="123" t="s">
        <v>213</v>
      </c>
      <c r="D24" s="100">
        <v>16312723</v>
      </c>
      <c r="E24" s="497">
        <f t="shared" si="0"/>
        <v>1.255757643284211E-2</v>
      </c>
      <c r="F24" s="99">
        <v>13000000</v>
      </c>
      <c r="G24" s="151">
        <f t="shared" si="1"/>
        <v>1.7258683773119999E-2</v>
      </c>
      <c r="H24" s="99">
        <v>9000000</v>
      </c>
      <c r="I24" s="497">
        <f t="shared" si="2"/>
        <v>7.0302024723698881E-3</v>
      </c>
      <c r="J24" s="99">
        <f>H24-F24</f>
        <v>-4000000</v>
      </c>
      <c r="K24" s="100">
        <v>0</v>
      </c>
      <c r="L24" s="497">
        <f t="shared" si="4"/>
        <v>0</v>
      </c>
      <c r="M24" s="99">
        <f>H24-K24</f>
        <v>9000000</v>
      </c>
      <c r="N24" s="98">
        <v>0</v>
      </c>
    </row>
    <row r="25" spans="1:16">
      <c r="A25" s="27"/>
      <c r="B25" s="122"/>
      <c r="C25" s="121" t="s">
        <v>199</v>
      </c>
      <c r="D25" s="104">
        <v>16312723</v>
      </c>
      <c r="E25" s="498">
        <f t="shared" si="0"/>
        <v>1.255757643284211E-2</v>
      </c>
      <c r="F25" s="103">
        <v>13000000</v>
      </c>
      <c r="G25" s="151">
        <f t="shared" si="1"/>
        <v>1.7258683773119999E-2</v>
      </c>
      <c r="H25" s="103">
        <f>H24</f>
        <v>9000000</v>
      </c>
      <c r="I25" s="498">
        <f t="shared" si="2"/>
        <v>7.0302024723698881E-3</v>
      </c>
      <c r="J25" s="103">
        <f>J24</f>
        <v>-4000000</v>
      </c>
      <c r="K25" s="104">
        <v>0</v>
      </c>
      <c r="L25" s="498">
        <f t="shared" si="4"/>
        <v>0</v>
      </c>
      <c r="M25" s="103">
        <f>H25-K25</f>
        <v>9000000</v>
      </c>
      <c r="N25" s="102">
        <v>0</v>
      </c>
    </row>
    <row r="26" spans="1:16">
      <c r="A26" s="27"/>
      <c r="B26" s="97" t="s">
        <v>87</v>
      </c>
      <c r="C26" s="123" t="s">
        <v>214</v>
      </c>
      <c r="D26" s="100">
        <v>0</v>
      </c>
      <c r="E26" s="497">
        <f t="shared" si="0"/>
        <v>0</v>
      </c>
      <c r="F26" s="99">
        <v>0</v>
      </c>
      <c r="G26" s="151">
        <f t="shared" si="1"/>
        <v>0</v>
      </c>
      <c r="H26" s="99">
        <v>0</v>
      </c>
      <c r="I26" s="497">
        <f t="shared" si="2"/>
        <v>0</v>
      </c>
      <c r="J26" s="99">
        <v>0</v>
      </c>
      <c r="K26" s="100">
        <v>0</v>
      </c>
      <c r="L26" s="497">
        <f t="shared" si="4"/>
        <v>0</v>
      </c>
      <c r="M26" s="99">
        <v>0</v>
      </c>
      <c r="N26" s="98">
        <v>0</v>
      </c>
    </row>
    <row r="27" spans="1:16">
      <c r="A27" s="27"/>
      <c r="B27" s="97" t="s">
        <v>86</v>
      </c>
      <c r="C27" s="123" t="s">
        <v>213</v>
      </c>
      <c r="D27" s="100">
        <v>0</v>
      </c>
      <c r="E27" s="497">
        <f t="shared" si="0"/>
        <v>0</v>
      </c>
      <c r="F27" s="99">
        <v>0</v>
      </c>
      <c r="G27" s="151">
        <f t="shared" si="1"/>
        <v>0</v>
      </c>
      <c r="H27" s="99">
        <v>0</v>
      </c>
      <c r="I27" s="497">
        <f t="shared" si="2"/>
        <v>0</v>
      </c>
      <c r="J27" s="99">
        <v>0</v>
      </c>
      <c r="K27" s="100">
        <v>0</v>
      </c>
      <c r="L27" s="497">
        <f t="shared" si="4"/>
        <v>0</v>
      </c>
      <c r="M27" s="99">
        <v>0</v>
      </c>
      <c r="N27" s="98">
        <v>0</v>
      </c>
    </row>
    <row r="28" spans="1:16">
      <c r="A28" s="27"/>
      <c r="B28" s="122"/>
      <c r="C28" s="121" t="s">
        <v>198</v>
      </c>
      <c r="D28" s="104">
        <v>0</v>
      </c>
      <c r="E28" s="498">
        <f t="shared" si="0"/>
        <v>0</v>
      </c>
      <c r="F28" s="103">
        <v>0</v>
      </c>
      <c r="G28" s="151">
        <f t="shared" si="1"/>
        <v>0</v>
      </c>
      <c r="H28" s="103">
        <v>0</v>
      </c>
      <c r="I28" s="498">
        <f t="shared" si="2"/>
        <v>0</v>
      </c>
      <c r="J28" s="103">
        <v>0</v>
      </c>
      <c r="K28" s="104">
        <v>0</v>
      </c>
      <c r="L28" s="498">
        <f t="shared" si="4"/>
        <v>0</v>
      </c>
      <c r="M28" s="103">
        <v>0</v>
      </c>
      <c r="N28" s="102">
        <v>0</v>
      </c>
    </row>
    <row r="29" spans="1:16">
      <c r="A29" s="27"/>
      <c r="B29" s="120"/>
      <c r="C29" s="119" t="s">
        <v>212</v>
      </c>
      <c r="D29" s="108">
        <v>16312723</v>
      </c>
      <c r="E29" s="499">
        <f t="shared" si="0"/>
        <v>1.255757643284211E-2</v>
      </c>
      <c r="F29" s="107">
        <f>F25+F28</f>
        <v>13000000</v>
      </c>
      <c r="G29" s="499">
        <f t="shared" si="1"/>
        <v>1.7258683773119999E-2</v>
      </c>
      <c r="H29" s="107">
        <f t="shared" ref="H29:M29" si="7">H25+H28</f>
        <v>9000000</v>
      </c>
      <c r="I29" s="499">
        <f t="shared" si="2"/>
        <v>7.0302024723698881E-3</v>
      </c>
      <c r="J29" s="107">
        <f t="shared" si="7"/>
        <v>-4000000</v>
      </c>
      <c r="K29" s="107">
        <f t="shared" si="7"/>
        <v>0</v>
      </c>
      <c r="L29" s="499">
        <f t="shared" si="4"/>
        <v>0</v>
      </c>
      <c r="M29" s="107">
        <f t="shared" si="7"/>
        <v>9000000</v>
      </c>
      <c r="N29" s="106">
        <v>0</v>
      </c>
    </row>
    <row r="30" spans="1:16">
      <c r="A30" s="27"/>
      <c r="B30" s="120"/>
      <c r="C30" s="119" t="s">
        <v>211</v>
      </c>
      <c r="D30" s="108">
        <v>1299034338.9300001</v>
      </c>
      <c r="E30" s="499">
        <f t="shared" si="0"/>
        <v>1</v>
      </c>
      <c r="F30" s="107">
        <f>F22+F29</f>
        <v>753244000</v>
      </c>
      <c r="G30" s="499">
        <f t="shared" si="1"/>
        <v>1</v>
      </c>
      <c r="H30" s="107">
        <f t="shared" ref="H30:M30" si="8">H22+H29</f>
        <v>1280190725</v>
      </c>
      <c r="I30" s="499">
        <f t="shared" si="2"/>
        <v>1</v>
      </c>
      <c r="J30" s="107">
        <f>J22+J29</f>
        <v>526946725</v>
      </c>
      <c r="K30" s="107">
        <f>K22+K29</f>
        <v>1258417942</v>
      </c>
      <c r="L30" s="499">
        <f t="shared" si="4"/>
        <v>1</v>
      </c>
      <c r="M30" s="107">
        <f t="shared" si="8"/>
        <v>21772783</v>
      </c>
      <c r="N30" s="154">
        <f>K30/H30</f>
        <v>0.98299254745811415</v>
      </c>
      <c r="P30" s="150"/>
    </row>
    <row r="31" spans="1:16">
      <c r="A31" s="27"/>
      <c r="B31" s="122"/>
      <c r="C31" s="121" t="s">
        <v>210</v>
      </c>
      <c r="D31" s="104">
        <v>0</v>
      </c>
      <c r="E31" s="103"/>
      <c r="F31" s="103"/>
      <c r="G31" s="103"/>
      <c r="H31" s="103"/>
      <c r="I31" s="103"/>
      <c r="J31" s="103"/>
      <c r="K31" s="104">
        <v>0</v>
      </c>
      <c r="L31" s="103"/>
      <c r="M31" s="103"/>
      <c r="N31" s="102"/>
    </row>
    <row r="32" spans="1:16">
      <c r="A32" s="27"/>
      <c r="B32" s="122"/>
      <c r="C32" s="121" t="s">
        <v>209</v>
      </c>
      <c r="D32" s="104">
        <v>0</v>
      </c>
      <c r="E32" s="103"/>
      <c r="F32" s="103"/>
      <c r="G32" s="103"/>
      <c r="H32" s="103"/>
      <c r="I32" s="103"/>
      <c r="J32" s="103"/>
      <c r="K32" s="104">
        <v>0</v>
      </c>
      <c r="L32" s="103"/>
      <c r="M32" s="103"/>
      <c r="N32" s="102"/>
    </row>
    <row r="33" spans="1:16" ht="15.75" thickBot="1">
      <c r="A33" s="27"/>
      <c r="B33" s="120"/>
      <c r="C33" s="119" t="s">
        <v>195</v>
      </c>
      <c r="D33" s="108">
        <v>1299034338.9300001</v>
      </c>
      <c r="E33" s="107"/>
      <c r="F33" s="107">
        <f>F30</f>
        <v>753244000</v>
      </c>
      <c r="G33" s="107">
        <f t="shared" ref="G33:L33" si="9">G30</f>
        <v>1</v>
      </c>
      <c r="H33" s="107">
        <f t="shared" si="9"/>
        <v>1280190725</v>
      </c>
      <c r="I33" s="107">
        <f t="shared" si="9"/>
        <v>1</v>
      </c>
      <c r="J33" s="107">
        <f t="shared" si="9"/>
        <v>526946725</v>
      </c>
      <c r="K33" s="107">
        <f t="shared" si="9"/>
        <v>1258417942</v>
      </c>
      <c r="L33" s="107">
        <f t="shared" si="9"/>
        <v>1</v>
      </c>
      <c r="M33" s="107">
        <f>M30</f>
        <v>21772783</v>
      </c>
      <c r="N33" s="156">
        <f>N30</f>
        <v>0.98299254745811415</v>
      </c>
      <c r="P33" s="153"/>
    </row>
    <row r="34" spans="1:16" ht="15.75" thickTop="1">
      <c r="A34" s="27"/>
      <c r="B34" s="541" t="s">
        <v>208</v>
      </c>
      <c r="C34" s="541"/>
      <c r="D34" s="117"/>
      <c r="E34" s="118"/>
      <c r="F34" s="117"/>
      <c r="G34" s="118"/>
      <c r="H34" s="117"/>
      <c r="I34" s="118"/>
      <c r="J34" s="164"/>
      <c r="K34" s="117"/>
      <c r="L34" s="118"/>
      <c r="M34" s="117"/>
      <c r="N34" s="116"/>
    </row>
    <row r="35" spans="1:16">
      <c r="A35" s="27"/>
      <c r="B35" s="115" t="s">
        <v>207</v>
      </c>
      <c r="C35" s="114" t="s">
        <v>206</v>
      </c>
      <c r="D35" s="111"/>
      <c r="E35" s="112"/>
      <c r="F35" s="111"/>
      <c r="G35" s="112"/>
      <c r="H35" s="111"/>
      <c r="I35" s="112"/>
      <c r="J35" s="113"/>
      <c r="K35" s="111"/>
      <c r="L35" s="112"/>
      <c r="M35" s="111"/>
      <c r="N35" s="110"/>
    </row>
    <row r="36" spans="1:16">
      <c r="A36" s="27"/>
      <c r="B36" s="97"/>
      <c r="C36" s="109" t="s">
        <v>205</v>
      </c>
      <c r="D36" s="108">
        <v>1282721615.9300001</v>
      </c>
      <c r="E36" s="499">
        <f>D36/$D$56</f>
        <v>0.98744242356715783</v>
      </c>
      <c r="F36" s="107">
        <f>SUM(F37:F39)</f>
        <v>740244000</v>
      </c>
      <c r="G36" s="499">
        <f>F36/$F$56</f>
        <v>0.98274131622687999</v>
      </c>
      <c r="H36" s="107">
        <f t="shared" ref="H36:K36" si="10">SUM(H37:H39)</f>
        <v>1271190725</v>
      </c>
      <c r="I36" s="499">
        <f>H36/$H$56</f>
        <v>0.99296979752763015</v>
      </c>
      <c r="J36" s="107">
        <f t="shared" si="10"/>
        <v>530946725</v>
      </c>
      <c r="K36" s="107">
        <f t="shared" si="10"/>
        <v>1258417942</v>
      </c>
      <c r="L36" s="499">
        <f>K36/$K$56</f>
        <v>1</v>
      </c>
      <c r="M36" s="107">
        <f>SUM(M37:M39)</f>
        <v>12772783</v>
      </c>
      <c r="N36" s="154">
        <f>K36/H36</f>
        <v>0.98995211123806781</v>
      </c>
    </row>
    <row r="37" spans="1:16">
      <c r="A37" s="27"/>
      <c r="B37" s="97" t="s">
        <v>197</v>
      </c>
      <c r="C37" s="101" t="s">
        <v>196</v>
      </c>
      <c r="D37" s="100"/>
      <c r="E37" s="497"/>
      <c r="F37" s="99"/>
      <c r="G37" s="497"/>
      <c r="H37" s="99"/>
      <c r="I37" s="497"/>
      <c r="J37" s="99"/>
      <c r="K37" s="100"/>
      <c r="L37" s="497"/>
      <c r="M37" s="99"/>
      <c r="N37" s="154"/>
    </row>
    <row r="38" spans="1:16">
      <c r="A38" s="27"/>
      <c r="B38" s="97" t="s">
        <v>47</v>
      </c>
      <c r="C38" s="101" t="s">
        <v>48</v>
      </c>
      <c r="D38" s="100">
        <v>1268454403.9300001</v>
      </c>
      <c r="E38" s="497">
        <f t="shared" ref="E38:E53" si="11">D38/$D$56</f>
        <v>0.97645948680218231</v>
      </c>
      <c r="F38" s="99">
        <v>740244000</v>
      </c>
      <c r="G38" s="497">
        <f t="shared" ref="G38:G56" si="12">F38/$F$56</f>
        <v>0.98274131622687999</v>
      </c>
      <c r="H38" s="99">
        <v>1271190725</v>
      </c>
      <c r="I38" s="497">
        <f t="shared" ref="I38:I56" si="13">H38/$H$56</f>
        <v>0.99296979752763015</v>
      </c>
      <c r="J38" s="99">
        <f>H38-F38</f>
        <v>530946725</v>
      </c>
      <c r="K38" s="100">
        <v>1258417942</v>
      </c>
      <c r="L38" s="497">
        <f t="shared" ref="L38:L56" si="14">K38/$K$56</f>
        <v>1</v>
      </c>
      <c r="M38" s="99">
        <f>M22</f>
        <v>12772783</v>
      </c>
      <c r="N38" s="154">
        <f>K38/H38</f>
        <v>0.98995211123806781</v>
      </c>
      <c r="P38" s="143"/>
    </row>
    <row r="39" spans="1:16">
      <c r="A39" s="27"/>
      <c r="B39" s="97" t="s">
        <v>127</v>
      </c>
      <c r="C39" s="101" t="s">
        <v>204</v>
      </c>
      <c r="D39" s="100">
        <v>14267212</v>
      </c>
      <c r="E39" s="497">
        <f t="shared" si="11"/>
        <v>1.0982936764975545E-2</v>
      </c>
      <c r="F39" s="99">
        <v>0</v>
      </c>
      <c r="G39" s="497">
        <f t="shared" si="12"/>
        <v>0</v>
      </c>
      <c r="H39" s="99">
        <v>0</v>
      </c>
      <c r="I39" s="497">
        <f t="shared" si="13"/>
        <v>0</v>
      </c>
      <c r="J39" s="99">
        <v>0</v>
      </c>
      <c r="K39" s="100">
        <v>0</v>
      </c>
      <c r="L39" s="497">
        <f t="shared" si="14"/>
        <v>0</v>
      </c>
      <c r="M39" s="99">
        <v>0</v>
      </c>
      <c r="N39" s="154">
        <v>0</v>
      </c>
    </row>
    <row r="40" spans="1:16">
      <c r="A40" s="27"/>
      <c r="B40" s="97"/>
      <c r="C40" s="109" t="s">
        <v>203</v>
      </c>
      <c r="D40" s="108">
        <v>16312723</v>
      </c>
      <c r="E40" s="499">
        <f t="shared" si="11"/>
        <v>1.255757643284211E-2</v>
      </c>
      <c r="F40" s="107">
        <v>13000000</v>
      </c>
      <c r="G40" s="499">
        <f t="shared" si="12"/>
        <v>1.7258683773119999E-2</v>
      </c>
      <c r="H40" s="107">
        <f>SUM(H41:H50)</f>
        <v>9000000</v>
      </c>
      <c r="I40" s="499">
        <f t="shared" si="13"/>
        <v>7.0302024723698881E-3</v>
      </c>
      <c r="J40" s="107">
        <f t="shared" ref="J40:M40" si="15">SUM(J41:J50)</f>
        <v>-4000000</v>
      </c>
      <c r="K40" s="107">
        <f t="shared" si="15"/>
        <v>0</v>
      </c>
      <c r="L40" s="499">
        <f t="shared" si="14"/>
        <v>0</v>
      </c>
      <c r="M40" s="107">
        <f t="shared" si="15"/>
        <v>9000000</v>
      </c>
      <c r="N40" s="154">
        <f>K40/H40</f>
        <v>0</v>
      </c>
    </row>
    <row r="41" spans="1:16">
      <c r="A41" s="27"/>
      <c r="B41" s="97" t="s">
        <v>197</v>
      </c>
      <c r="C41" s="101" t="s">
        <v>196</v>
      </c>
      <c r="D41" s="100"/>
      <c r="E41" s="497">
        <f t="shared" si="11"/>
        <v>0</v>
      </c>
      <c r="F41" s="99"/>
      <c r="G41" s="497">
        <f t="shared" si="12"/>
        <v>0</v>
      </c>
      <c r="H41" s="99"/>
      <c r="I41" s="497">
        <f t="shared" si="13"/>
        <v>0</v>
      </c>
      <c r="J41" s="99"/>
      <c r="K41" s="100"/>
      <c r="L41" s="497">
        <f t="shared" si="14"/>
        <v>0</v>
      </c>
      <c r="M41" s="99"/>
      <c r="N41" s="154"/>
    </row>
    <row r="42" spans="1:16">
      <c r="A42" s="27"/>
      <c r="B42" s="97" t="s">
        <v>50</v>
      </c>
      <c r="C42" s="101" t="s">
        <v>51</v>
      </c>
      <c r="D42" s="100">
        <v>6288480</v>
      </c>
      <c r="E42" s="497">
        <f t="shared" si="11"/>
        <v>4.8408881979053377E-3</v>
      </c>
      <c r="F42" s="99">
        <v>9000000</v>
      </c>
      <c r="G42" s="497">
        <f t="shared" si="12"/>
        <v>1.1948319535236921E-2</v>
      </c>
      <c r="H42" s="99">
        <v>9000000</v>
      </c>
      <c r="I42" s="497">
        <f t="shared" si="13"/>
        <v>7.0302024723698881E-3</v>
      </c>
      <c r="J42" s="99">
        <v>0</v>
      </c>
      <c r="K42" s="100">
        <v>0</v>
      </c>
      <c r="L42" s="497">
        <f t="shared" si="14"/>
        <v>0</v>
      </c>
      <c r="M42" s="99">
        <f>H42-K42</f>
        <v>9000000</v>
      </c>
      <c r="N42" s="154">
        <f t="shared" ref="N42:N51" si="16">K42/H42</f>
        <v>0</v>
      </c>
    </row>
    <row r="43" spans="1:16" hidden="1">
      <c r="A43" s="27"/>
      <c r="B43" s="97" t="s">
        <v>123</v>
      </c>
      <c r="C43" s="101" t="s">
        <v>202</v>
      </c>
      <c r="D43" s="100">
        <v>0</v>
      </c>
      <c r="E43" s="497">
        <f t="shared" si="11"/>
        <v>0</v>
      </c>
      <c r="F43" s="99">
        <v>0</v>
      </c>
      <c r="G43" s="497">
        <f t="shared" si="12"/>
        <v>0</v>
      </c>
      <c r="H43" s="99">
        <v>0</v>
      </c>
      <c r="I43" s="497">
        <f t="shared" si="13"/>
        <v>0</v>
      </c>
      <c r="J43" s="99">
        <v>0</v>
      </c>
      <c r="K43" s="100">
        <v>0</v>
      </c>
      <c r="L43" s="497">
        <f t="shared" si="14"/>
        <v>0</v>
      </c>
      <c r="M43" s="99">
        <f t="shared" ref="M43:M50" si="17">H43-K43</f>
        <v>0</v>
      </c>
      <c r="N43" s="154" t="e">
        <f t="shared" si="16"/>
        <v>#DIV/0!</v>
      </c>
    </row>
    <row r="44" spans="1:16" hidden="1">
      <c r="A44" s="27"/>
      <c r="B44" s="97" t="s">
        <v>121</v>
      </c>
      <c r="C44" s="101" t="s">
        <v>201</v>
      </c>
      <c r="D44" s="100">
        <v>0</v>
      </c>
      <c r="E44" s="497">
        <f t="shared" si="11"/>
        <v>0</v>
      </c>
      <c r="F44" s="99">
        <v>0</v>
      </c>
      <c r="G44" s="497">
        <f t="shared" si="12"/>
        <v>0</v>
      </c>
      <c r="H44" s="99">
        <v>0</v>
      </c>
      <c r="I44" s="497">
        <f t="shared" si="13"/>
        <v>0</v>
      </c>
      <c r="J44" s="99">
        <v>0</v>
      </c>
      <c r="K44" s="100">
        <v>0</v>
      </c>
      <c r="L44" s="497">
        <f t="shared" si="14"/>
        <v>0</v>
      </c>
      <c r="M44" s="99">
        <f t="shared" si="17"/>
        <v>0</v>
      </c>
      <c r="N44" s="154" t="e">
        <f t="shared" si="16"/>
        <v>#DIV/0!</v>
      </c>
    </row>
    <row r="45" spans="1:16" hidden="1">
      <c r="A45" s="27"/>
      <c r="B45" s="97" t="s">
        <v>119</v>
      </c>
      <c r="C45" s="101" t="s">
        <v>118</v>
      </c>
      <c r="D45" s="100">
        <v>0</v>
      </c>
      <c r="E45" s="497">
        <f t="shared" si="11"/>
        <v>0</v>
      </c>
      <c r="F45" s="99">
        <v>0</v>
      </c>
      <c r="G45" s="497">
        <f t="shared" si="12"/>
        <v>0</v>
      </c>
      <c r="H45" s="99">
        <v>0</v>
      </c>
      <c r="I45" s="497">
        <f t="shared" si="13"/>
        <v>0</v>
      </c>
      <c r="J45" s="99">
        <v>0</v>
      </c>
      <c r="K45" s="100">
        <v>0</v>
      </c>
      <c r="L45" s="497">
        <f t="shared" si="14"/>
        <v>0</v>
      </c>
      <c r="M45" s="99">
        <f t="shared" si="17"/>
        <v>0</v>
      </c>
      <c r="N45" s="154" t="e">
        <f t="shared" si="16"/>
        <v>#DIV/0!</v>
      </c>
    </row>
    <row r="46" spans="1:16">
      <c r="A46" s="27"/>
      <c r="B46" s="97" t="s">
        <v>117</v>
      </c>
      <c r="C46" s="101" t="s">
        <v>116</v>
      </c>
      <c r="D46" s="100">
        <v>1963200</v>
      </c>
      <c r="E46" s="497">
        <f t="shared" si="11"/>
        <v>1.5112764467928273E-3</v>
      </c>
      <c r="F46" s="99">
        <v>0</v>
      </c>
      <c r="G46" s="497">
        <f t="shared" si="12"/>
        <v>0</v>
      </c>
      <c r="H46" s="99">
        <v>0</v>
      </c>
      <c r="I46" s="497">
        <f t="shared" si="13"/>
        <v>0</v>
      </c>
      <c r="J46" s="99">
        <v>0</v>
      </c>
      <c r="K46" s="100">
        <v>0</v>
      </c>
      <c r="L46" s="497">
        <f t="shared" si="14"/>
        <v>0</v>
      </c>
      <c r="M46" s="99">
        <f t="shared" si="17"/>
        <v>0</v>
      </c>
      <c r="N46" s="154">
        <v>0</v>
      </c>
    </row>
    <row r="47" spans="1:16" hidden="1">
      <c r="A47" s="27"/>
      <c r="B47" s="97" t="s">
        <v>115</v>
      </c>
      <c r="C47" s="101" t="s">
        <v>114</v>
      </c>
      <c r="D47" s="100">
        <v>0</v>
      </c>
      <c r="E47" s="497">
        <f t="shared" si="11"/>
        <v>0</v>
      </c>
      <c r="F47" s="99">
        <v>0</v>
      </c>
      <c r="G47" s="497">
        <f t="shared" si="12"/>
        <v>0</v>
      </c>
      <c r="H47" s="99">
        <v>0</v>
      </c>
      <c r="I47" s="497">
        <f t="shared" si="13"/>
        <v>0</v>
      </c>
      <c r="J47" s="99">
        <v>0</v>
      </c>
      <c r="K47" s="100">
        <v>0</v>
      </c>
      <c r="L47" s="497">
        <f t="shared" si="14"/>
        <v>0</v>
      </c>
      <c r="M47" s="99">
        <f t="shared" si="17"/>
        <v>0</v>
      </c>
      <c r="N47" s="154" t="e">
        <f t="shared" si="16"/>
        <v>#DIV/0!</v>
      </c>
    </row>
    <row r="48" spans="1:16">
      <c r="A48" s="27"/>
      <c r="B48" s="97" t="s">
        <v>53</v>
      </c>
      <c r="C48" s="101" t="s">
        <v>200</v>
      </c>
      <c r="D48" s="100">
        <v>119220</v>
      </c>
      <c r="E48" s="497">
        <f t="shared" si="11"/>
        <v>9.177586490762067E-5</v>
      </c>
      <c r="F48" s="99">
        <v>2000000</v>
      </c>
      <c r="G48" s="497">
        <f t="shared" si="12"/>
        <v>2.6551821189415383E-3</v>
      </c>
      <c r="H48" s="99">
        <v>0</v>
      </c>
      <c r="I48" s="497">
        <f t="shared" si="13"/>
        <v>0</v>
      </c>
      <c r="J48" s="99">
        <f>H48-F48</f>
        <v>-2000000</v>
      </c>
      <c r="K48" s="100">
        <v>0</v>
      </c>
      <c r="L48" s="497">
        <f t="shared" si="14"/>
        <v>0</v>
      </c>
      <c r="M48" s="99">
        <f t="shared" si="17"/>
        <v>0</v>
      </c>
      <c r="N48" s="154">
        <v>0</v>
      </c>
    </row>
    <row r="49" spans="1:14">
      <c r="A49" s="27"/>
      <c r="B49" s="97" t="s">
        <v>113</v>
      </c>
      <c r="C49" s="101" t="s">
        <v>112</v>
      </c>
      <c r="D49" s="100">
        <v>7536493</v>
      </c>
      <c r="E49" s="497">
        <f t="shared" si="11"/>
        <v>5.801611838997054E-3</v>
      </c>
      <c r="F49" s="99">
        <v>0</v>
      </c>
      <c r="G49" s="497">
        <f t="shared" si="12"/>
        <v>0</v>
      </c>
      <c r="H49" s="99">
        <v>0</v>
      </c>
      <c r="I49" s="497">
        <f t="shared" si="13"/>
        <v>0</v>
      </c>
      <c r="J49" s="99">
        <f t="shared" ref="J49:J50" si="18">H49-F49</f>
        <v>0</v>
      </c>
      <c r="K49" s="100">
        <v>0</v>
      </c>
      <c r="L49" s="497">
        <f t="shared" si="14"/>
        <v>0</v>
      </c>
      <c r="M49" s="99">
        <f t="shared" si="17"/>
        <v>0</v>
      </c>
      <c r="N49" s="154">
        <v>0</v>
      </c>
    </row>
    <row r="50" spans="1:14">
      <c r="A50" s="27"/>
      <c r="B50" s="97" t="s">
        <v>55</v>
      </c>
      <c r="C50" s="101" t="s">
        <v>56</v>
      </c>
      <c r="D50" s="100">
        <v>405330</v>
      </c>
      <c r="E50" s="497">
        <f t="shared" si="11"/>
        <v>3.1202408423927093E-4</v>
      </c>
      <c r="F50" s="99">
        <v>2000000</v>
      </c>
      <c r="G50" s="497">
        <f t="shared" si="12"/>
        <v>2.6551821189415383E-3</v>
      </c>
      <c r="H50" s="99">
        <v>0</v>
      </c>
      <c r="I50" s="497">
        <f t="shared" si="13"/>
        <v>0</v>
      </c>
      <c r="J50" s="99">
        <f t="shared" si="18"/>
        <v>-2000000</v>
      </c>
      <c r="K50" s="100">
        <v>0</v>
      </c>
      <c r="L50" s="497">
        <f t="shared" si="14"/>
        <v>0</v>
      </c>
      <c r="M50" s="99">
        <f t="shared" si="17"/>
        <v>0</v>
      </c>
      <c r="N50" s="154">
        <v>0</v>
      </c>
    </row>
    <row r="51" spans="1:14">
      <c r="A51" s="27"/>
      <c r="B51" s="97"/>
      <c r="C51" s="105" t="s">
        <v>199</v>
      </c>
      <c r="D51" s="104">
        <v>16312723</v>
      </c>
      <c r="E51" s="498">
        <f t="shared" si="11"/>
        <v>1.255757643284211E-2</v>
      </c>
      <c r="F51" s="103">
        <f>SUM(F42:F50)</f>
        <v>13000000</v>
      </c>
      <c r="G51" s="498">
        <f t="shared" si="12"/>
        <v>1.7258683773119999E-2</v>
      </c>
      <c r="H51" s="103">
        <f t="shared" ref="H51:M51" si="19">SUM(H42:H50)</f>
        <v>9000000</v>
      </c>
      <c r="I51" s="498">
        <f t="shared" si="13"/>
        <v>7.0302024723698881E-3</v>
      </c>
      <c r="J51" s="103">
        <f t="shared" si="19"/>
        <v>-4000000</v>
      </c>
      <c r="K51" s="103">
        <f t="shared" si="19"/>
        <v>0</v>
      </c>
      <c r="L51" s="498">
        <f t="shared" si="14"/>
        <v>0</v>
      </c>
      <c r="M51" s="103">
        <f t="shared" si="19"/>
        <v>9000000</v>
      </c>
      <c r="N51" s="154">
        <f t="shared" si="16"/>
        <v>0</v>
      </c>
    </row>
    <row r="52" spans="1:14">
      <c r="A52" s="27"/>
      <c r="B52" s="97" t="s">
        <v>197</v>
      </c>
      <c r="C52" s="101" t="s">
        <v>196</v>
      </c>
      <c r="D52" s="100"/>
      <c r="E52" s="497">
        <f t="shared" si="11"/>
        <v>0</v>
      </c>
      <c r="F52" s="99"/>
      <c r="G52" s="497">
        <f t="shared" si="12"/>
        <v>0</v>
      </c>
      <c r="H52" s="99"/>
      <c r="I52" s="497">
        <f t="shared" si="13"/>
        <v>0</v>
      </c>
      <c r="J52" s="99"/>
      <c r="K52" s="100"/>
      <c r="L52" s="497">
        <f t="shared" si="14"/>
        <v>0</v>
      </c>
      <c r="M52" s="99"/>
      <c r="N52" s="98"/>
    </row>
    <row r="53" spans="1:14">
      <c r="A53" s="27"/>
      <c r="B53" s="97"/>
      <c r="C53" s="105" t="s">
        <v>198</v>
      </c>
      <c r="D53" s="104">
        <v>0</v>
      </c>
      <c r="E53" s="498">
        <f t="shared" si="11"/>
        <v>0</v>
      </c>
      <c r="F53" s="103">
        <v>0</v>
      </c>
      <c r="G53" s="498">
        <f t="shared" si="12"/>
        <v>0</v>
      </c>
      <c r="H53" s="103">
        <v>0</v>
      </c>
      <c r="I53" s="498">
        <f t="shared" si="13"/>
        <v>0</v>
      </c>
      <c r="J53" s="103">
        <v>0</v>
      </c>
      <c r="K53" s="104">
        <v>0</v>
      </c>
      <c r="L53" s="498">
        <f t="shared" si="14"/>
        <v>0</v>
      </c>
      <c r="M53" s="103">
        <v>0</v>
      </c>
      <c r="N53" s="102">
        <v>0</v>
      </c>
    </row>
    <row r="54" spans="1:14" hidden="1">
      <c r="A54" s="27"/>
      <c r="B54" s="97" t="s">
        <v>197</v>
      </c>
      <c r="C54" s="101" t="s">
        <v>196</v>
      </c>
      <c r="D54" s="100"/>
      <c r="E54" s="497"/>
      <c r="F54" s="99"/>
      <c r="G54" s="497">
        <f t="shared" si="12"/>
        <v>0</v>
      </c>
      <c r="H54" s="99"/>
      <c r="I54" s="99">
        <f t="shared" si="13"/>
        <v>0</v>
      </c>
      <c r="J54" s="99"/>
      <c r="K54" s="100"/>
      <c r="L54" s="497">
        <f t="shared" si="14"/>
        <v>0</v>
      </c>
      <c r="M54" s="99"/>
      <c r="N54" s="98"/>
    </row>
    <row r="55" spans="1:14" hidden="1">
      <c r="A55" s="27"/>
      <c r="B55" s="97" t="s">
        <v>197</v>
      </c>
      <c r="C55" s="101" t="s">
        <v>196</v>
      </c>
      <c r="D55" s="100"/>
      <c r="E55" s="497"/>
      <c r="F55" s="99"/>
      <c r="G55" s="497">
        <f t="shared" si="12"/>
        <v>0</v>
      </c>
      <c r="H55" s="99"/>
      <c r="I55" s="99">
        <f t="shared" si="13"/>
        <v>0</v>
      </c>
      <c r="J55" s="99"/>
      <c r="K55" s="100"/>
      <c r="L55" s="497">
        <f t="shared" si="14"/>
        <v>0</v>
      </c>
      <c r="M55" s="99"/>
      <c r="N55" s="98"/>
    </row>
    <row r="56" spans="1:14" ht="15.75" thickBot="1">
      <c r="A56" s="27"/>
      <c r="B56" s="97"/>
      <c r="C56" s="96" t="s">
        <v>195</v>
      </c>
      <c r="D56" s="95">
        <v>1299034338.9300001</v>
      </c>
      <c r="E56" s="500">
        <f t="shared" ref="E56" si="20">D56/$D$56</f>
        <v>1</v>
      </c>
      <c r="F56" s="94">
        <f>F40+F36</f>
        <v>753244000</v>
      </c>
      <c r="G56" s="500">
        <f t="shared" si="12"/>
        <v>1</v>
      </c>
      <c r="H56" s="94">
        <f t="shared" ref="H56:M56" si="21">H40+H36</f>
        <v>1280190725</v>
      </c>
      <c r="I56" s="500">
        <f t="shared" si="13"/>
        <v>1</v>
      </c>
      <c r="J56" s="94">
        <f>J40+J36</f>
        <v>526946725</v>
      </c>
      <c r="K56" s="94">
        <f t="shared" si="21"/>
        <v>1258417942</v>
      </c>
      <c r="L56" s="500">
        <f t="shared" si="14"/>
        <v>1</v>
      </c>
      <c r="M56" s="94">
        <f t="shared" si="21"/>
        <v>21772783</v>
      </c>
      <c r="N56" s="155">
        <f>K56/H56</f>
        <v>0.98299254745811415</v>
      </c>
    </row>
    <row r="57" spans="1:14" ht="15.75" thickTop="1">
      <c r="A57" s="27"/>
      <c r="B57" s="542"/>
      <c r="C57" s="542"/>
      <c r="D57" s="542"/>
      <c r="E57" s="542"/>
      <c r="F57" s="542"/>
      <c r="G57" s="542"/>
      <c r="H57" s="542"/>
      <c r="I57" s="542"/>
      <c r="J57" s="542"/>
      <c r="K57" s="542"/>
      <c r="L57" s="542"/>
      <c r="M57" s="542"/>
      <c r="N57" s="542"/>
    </row>
    <row r="58" spans="1:14">
      <c r="A58" s="27"/>
      <c r="B58" s="28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</row>
    <row r="59" spans="1:14">
      <c r="A59" s="27"/>
      <c r="B59" s="530" t="s">
        <v>194</v>
      </c>
      <c r="C59" s="29" t="s">
        <v>284</v>
      </c>
      <c r="D59" s="530" t="s">
        <v>63</v>
      </c>
      <c r="E59" s="530"/>
      <c r="F59" s="29" t="s">
        <v>62</v>
      </c>
      <c r="G59" s="528" t="s">
        <v>288</v>
      </c>
      <c r="H59" s="528"/>
      <c r="I59" s="163"/>
      <c r="J59" s="150"/>
    </row>
    <row r="60" spans="1:14">
      <c r="A60" s="27"/>
      <c r="B60" s="530"/>
      <c r="C60" s="29" t="s">
        <v>64</v>
      </c>
      <c r="D60" s="530"/>
      <c r="E60" s="530"/>
      <c r="F60" s="29" t="s">
        <v>64</v>
      </c>
      <c r="G60" s="528"/>
      <c r="H60" s="528"/>
      <c r="I60" s="27"/>
      <c r="K60" s="150"/>
    </row>
    <row r="61" spans="1:14">
      <c r="A61" s="27"/>
      <c r="B61" s="530"/>
      <c r="C61" s="29" t="s">
        <v>65</v>
      </c>
      <c r="D61" s="530"/>
      <c r="E61" s="530"/>
      <c r="F61" s="29" t="s">
        <v>65</v>
      </c>
      <c r="G61" s="528"/>
      <c r="H61" s="528"/>
      <c r="I61" s="27"/>
    </row>
  </sheetData>
  <mergeCells count="26">
    <mergeCell ref="B2:N2"/>
    <mergeCell ref="B3:N3"/>
    <mergeCell ref="B4:N4"/>
    <mergeCell ref="A5:A6"/>
    <mergeCell ref="B6:B7"/>
    <mergeCell ref="C6:E7"/>
    <mergeCell ref="F6:G7"/>
    <mergeCell ref="H6:N7"/>
    <mergeCell ref="C8:E8"/>
    <mergeCell ref="F8:G8"/>
    <mergeCell ref="H8:N8"/>
    <mergeCell ref="B9:C12"/>
    <mergeCell ref="D9:N9"/>
    <mergeCell ref="F10:G10"/>
    <mergeCell ref="H10:I10"/>
    <mergeCell ref="K10:L10"/>
    <mergeCell ref="M10:M11"/>
    <mergeCell ref="N10:N11"/>
    <mergeCell ref="B13:C13"/>
    <mergeCell ref="B34:C34"/>
    <mergeCell ref="B57:N57"/>
    <mergeCell ref="B59:B61"/>
    <mergeCell ref="D59:E61"/>
    <mergeCell ref="G59:H59"/>
    <mergeCell ref="G60:H60"/>
    <mergeCell ref="G61:H61"/>
  </mergeCells>
  <pageMargins left="0" right="0" top="0" bottom="0" header="0" footer="0"/>
  <pageSetup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outlinePr summaryBelow="0"/>
    <pageSetUpPr fitToPage="1"/>
  </sheetPr>
  <dimension ref="A1:U21"/>
  <sheetViews>
    <sheetView topLeftCell="F1" workbookViewId="0">
      <selection activeCell="M23" sqref="M23"/>
    </sheetView>
  </sheetViews>
  <sheetFormatPr defaultRowHeight="15"/>
  <cols>
    <col min="1" max="1" width="3.28515625" style="26" customWidth="1"/>
    <col min="2" max="2" width="0.140625" style="26" customWidth="1"/>
    <col min="3" max="3" width="9" style="26" customWidth="1"/>
    <col min="4" max="4" width="1.28515625" style="26" customWidth="1"/>
    <col min="5" max="5" width="7.85546875" style="26" customWidth="1"/>
    <col min="6" max="6" width="25.140625" style="26" customWidth="1"/>
    <col min="7" max="7" width="8.140625" style="26" customWidth="1"/>
    <col min="8" max="8" width="21.140625" style="26" customWidth="1"/>
    <col min="9" max="9" width="11.7109375" style="26" customWidth="1"/>
    <col min="10" max="10" width="13.28515625" style="26" customWidth="1"/>
    <col min="11" max="18" width="16.140625" style="26" customWidth="1"/>
    <col min="19" max="19" width="2.85546875" style="26" customWidth="1"/>
    <col min="20" max="20" width="13.28515625" style="158" customWidth="1"/>
    <col min="21" max="21" width="16.140625" style="26" customWidth="1"/>
    <col min="22" max="16384" width="9.140625" style="26"/>
  </cols>
  <sheetData>
    <row r="1" spans="1:21" ht="20.100000000000001" customHeight="1">
      <c r="A1" s="27"/>
      <c r="B1" s="27"/>
      <c r="C1" s="44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157"/>
      <c r="U1" s="27"/>
    </row>
    <row r="2" spans="1:21" ht="18" customHeight="1">
      <c r="A2" s="27"/>
      <c r="B2" s="27"/>
      <c r="C2" s="531" t="s">
        <v>193</v>
      </c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T2" s="157"/>
      <c r="U2" s="27"/>
    </row>
    <row r="3" spans="1:21" ht="21" customHeight="1" thickBot="1">
      <c r="A3" s="27"/>
      <c r="B3" s="27"/>
      <c r="C3" s="532" t="s">
        <v>287</v>
      </c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</row>
    <row r="4" spans="1:21" ht="15" customHeight="1" thickTop="1" thickBot="1">
      <c r="A4" s="533"/>
      <c r="B4" s="533"/>
      <c r="C4" s="534" t="s">
        <v>94</v>
      </c>
      <c r="D4" s="535" t="s">
        <v>93</v>
      </c>
      <c r="E4" s="535"/>
      <c r="F4" s="535" t="s">
        <v>92</v>
      </c>
      <c r="G4" s="535" t="s">
        <v>192</v>
      </c>
      <c r="H4" s="536" t="s">
        <v>191</v>
      </c>
      <c r="I4" s="535" t="s">
        <v>190</v>
      </c>
      <c r="J4" s="535" t="s">
        <v>189</v>
      </c>
      <c r="K4" s="537" t="s">
        <v>88</v>
      </c>
      <c r="L4" s="537"/>
      <c r="M4" s="537"/>
      <c r="N4" s="537"/>
      <c r="O4" s="537"/>
      <c r="P4" s="537"/>
      <c r="Q4" s="537"/>
      <c r="R4" s="537"/>
      <c r="S4" s="537"/>
      <c r="T4" s="537"/>
      <c r="U4" s="537"/>
    </row>
    <row r="5" spans="1:21" ht="15" customHeight="1" thickTop="1" thickBot="1">
      <c r="A5" s="533"/>
      <c r="B5" s="533"/>
      <c r="C5" s="534"/>
      <c r="D5" s="535"/>
      <c r="E5" s="535"/>
      <c r="F5" s="535"/>
      <c r="G5" s="535"/>
      <c r="H5" s="536"/>
      <c r="I5" s="535"/>
      <c r="J5" s="535"/>
      <c r="K5" s="43" t="s">
        <v>87</v>
      </c>
      <c r="L5" s="43" t="s">
        <v>86</v>
      </c>
      <c r="M5" s="43" t="s">
        <v>85</v>
      </c>
      <c r="N5" s="43" t="s">
        <v>84</v>
      </c>
      <c r="O5" s="43" t="s">
        <v>83</v>
      </c>
      <c r="P5" s="43" t="s">
        <v>82</v>
      </c>
      <c r="Q5" s="43" t="s">
        <v>81</v>
      </c>
      <c r="R5" s="43" t="s">
        <v>80</v>
      </c>
      <c r="S5" s="563" t="s">
        <v>79</v>
      </c>
      <c r="T5" s="563"/>
      <c r="U5" s="42" t="s">
        <v>59</v>
      </c>
    </row>
    <row r="6" spans="1:21" ht="51" customHeight="1" thickTop="1">
      <c r="A6" s="27"/>
      <c r="B6" s="27"/>
      <c r="C6" s="534"/>
      <c r="D6" s="535"/>
      <c r="E6" s="535"/>
      <c r="F6" s="535"/>
      <c r="G6" s="535"/>
      <c r="H6" s="536"/>
      <c r="I6" s="39" t="s">
        <v>188</v>
      </c>
      <c r="J6" s="535"/>
      <c r="K6" s="38" t="s">
        <v>187</v>
      </c>
      <c r="L6" s="38" t="s">
        <v>186</v>
      </c>
      <c r="M6" s="38" t="s">
        <v>76</v>
      </c>
      <c r="N6" s="38" t="s">
        <v>185</v>
      </c>
      <c r="O6" s="38" t="s">
        <v>184</v>
      </c>
      <c r="P6" s="38" t="s">
        <v>183</v>
      </c>
      <c r="Q6" s="38" t="s">
        <v>182</v>
      </c>
      <c r="R6" s="38" t="s">
        <v>181</v>
      </c>
      <c r="S6" s="564" t="s">
        <v>180</v>
      </c>
      <c r="T6" s="564"/>
      <c r="U6" s="93" t="s">
        <v>59</v>
      </c>
    </row>
    <row r="7" spans="1:21" ht="23.1" customHeight="1">
      <c r="A7" s="27"/>
      <c r="B7" s="27"/>
      <c r="C7" s="36" t="s">
        <v>5</v>
      </c>
      <c r="D7" s="558" t="s">
        <v>9</v>
      </c>
      <c r="E7" s="558"/>
      <c r="F7" s="33" t="s">
        <v>7</v>
      </c>
      <c r="G7" s="35" t="s">
        <v>179</v>
      </c>
      <c r="H7" s="34" t="s">
        <v>178</v>
      </c>
      <c r="I7" s="35">
        <v>2025</v>
      </c>
      <c r="J7" s="33" t="s">
        <v>69</v>
      </c>
      <c r="K7" s="31">
        <v>0</v>
      </c>
      <c r="L7" s="31">
        <v>13000000</v>
      </c>
      <c r="M7" s="31">
        <v>409661000</v>
      </c>
      <c r="N7" s="31">
        <v>73259000</v>
      </c>
      <c r="O7" s="31">
        <v>122324000</v>
      </c>
      <c r="P7" s="31">
        <v>0</v>
      </c>
      <c r="Q7" s="31">
        <v>0</v>
      </c>
      <c r="R7" s="31">
        <v>45000000</v>
      </c>
      <c r="S7" s="538">
        <v>90000000</v>
      </c>
      <c r="T7" s="538"/>
      <c r="U7" s="30">
        <f>SUM(K7:T7)</f>
        <v>753244000</v>
      </c>
    </row>
    <row r="8" spans="1:21" ht="23.1" customHeight="1">
      <c r="A8" s="27"/>
      <c r="B8" s="27"/>
      <c r="C8" s="36" t="s">
        <v>5</v>
      </c>
      <c r="D8" s="558" t="s">
        <v>9</v>
      </c>
      <c r="E8" s="558"/>
      <c r="F8" s="33" t="s">
        <v>7</v>
      </c>
      <c r="G8" s="35" t="s">
        <v>179</v>
      </c>
      <c r="H8" s="34" t="s">
        <v>178</v>
      </c>
      <c r="I8" s="35">
        <v>2025</v>
      </c>
      <c r="J8" s="33" t="s">
        <v>68</v>
      </c>
      <c r="K8" s="31">
        <v>0</v>
      </c>
      <c r="L8" s="31">
        <v>9000000</v>
      </c>
      <c r="M8" s="31">
        <v>353711000</v>
      </c>
      <c r="N8" s="31">
        <v>57559000</v>
      </c>
      <c r="O8" s="31">
        <v>712324000</v>
      </c>
      <c r="P8" s="31">
        <v>0</v>
      </c>
      <c r="Q8" s="31">
        <v>0</v>
      </c>
      <c r="R8" s="31">
        <v>40400000</v>
      </c>
      <c r="S8" s="538">
        <v>107196725</v>
      </c>
      <c r="T8" s="538"/>
      <c r="U8" s="30">
        <f t="shared" ref="U8:U14" si="0">SUM(K8:T8)</f>
        <v>1280190725</v>
      </c>
    </row>
    <row r="9" spans="1:21" ht="23.1" customHeight="1">
      <c r="A9" s="27"/>
      <c r="B9" s="27"/>
      <c r="C9" s="36" t="s">
        <v>5</v>
      </c>
      <c r="D9" s="558" t="s">
        <v>9</v>
      </c>
      <c r="E9" s="558"/>
      <c r="F9" s="33" t="s">
        <v>7</v>
      </c>
      <c r="G9" s="35" t="s">
        <v>179</v>
      </c>
      <c r="H9" s="34" t="s">
        <v>178</v>
      </c>
      <c r="I9" s="35">
        <v>2025</v>
      </c>
      <c r="J9" s="33" t="s">
        <v>66</v>
      </c>
      <c r="K9" s="31">
        <v>0</v>
      </c>
      <c r="L9" s="31">
        <v>0</v>
      </c>
      <c r="M9" s="31">
        <v>353607647</v>
      </c>
      <c r="N9" s="31">
        <v>57051026</v>
      </c>
      <c r="O9" s="31">
        <v>700282450</v>
      </c>
      <c r="P9" s="31">
        <v>0</v>
      </c>
      <c r="Q9" s="31">
        <v>0</v>
      </c>
      <c r="R9" s="31">
        <v>40317116</v>
      </c>
      <c r="S9" s="538">
        <v>107033707</v>
      </c>
      <c r="T9" s="538"/>
      <c r="U9" s="30">
        <f t="shared" si="0"/>
        <v>1258291946</v>
      </c>
    </row>
    <row r="10" spans="1:21" ht="23.1" customHeight="1">
      <c r="A10" s="27"/>
      <c r="B10" s="27"/>
      <c r="C10" s="36" t="s">
        <v>5</v>
      </c>
      <c r="D10" s="558" t="s">
        <v>9</v>
      </c>
      <c r="E10" s="558"/>
      <c r="F10" s="33" t="s">
        <v>7</v>
      </c>
      <c r="G10" s="35" t="s">
        <v>179</v>
      </c>
      <c r="H10" s="34" t="s">
        <v>178</v>
      </c>
      <c r="I10" s="35">
        <v>2025</v>
      </c>
      <c r="J10" s="33" t="s">
        <v>177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538">
        <v>0</v>
      </c>
      <c r="T10" s="538"/>
      <c r="U10" s="30">
        <f t="shared" si="0"/>
        <v>0</v>
      </c>
    </row>
    <row r="11" spans="1:21" ht="23.1" customHeight="1">
      <c r="A11" s="27"/>
      <c r="B11" s="27"/>
      <c r="C11" s="36" t="s">
        <v>5</v>
      </c>
      <c r="D11" s="558" t="s">
        <v>9</v>
      </c>
      <c r="E11" s="558"/>
      <c r="F11" s="33" t="s">
        <v>7</v>
      </c>
      <c r="G11" s="35"/>
      <c r="H11" s="34" t="s">
        <v>59</v>
      </c>
      <c r="I11" s="35">
        <v>2025</v>
      </c>
      <c r="J11" s="33" t="s">
        <v>69</v>
      </c>
      <c r="K11" s="31">
        <v>0</v>
      </c>
      <c r="L11" s="31">
        <v>13000000</v>
      </c>
      <c r="M11" s="31">
        <v>409661000</v>
      </c>
      <c r="N11" s="31">
        <v>73259000</v>
      </c>
      <c r="O11" s="31">
        <v>122324000</v>
      </c>
      <c r="P11" s="31">
        <v>0</v>
      </c>
      <c r="Q11" s="31">
        <v>0</v>
      </c>
      <c r="R11" s="31">
        <v>45000000</v>
      </c>
      <c r="S11" s="538">
        <v>90000000</v>
      </c>
      <c r="T11" s="538"/>
      <c r="U11" s="30">
        <f t="shared" si="0"/>
        <v>753244000</v>
      </c>
    </row>
    <row r="12" spans="1:21" ht="23.1" customHeight="1">
      <c r="A12" s="27"/>
      <c r="B12" s="27"/>
      <c r="C12" s="36" t="s">
        <v>5</v>
      </c>
      <c r="D12" s="558" t="s">
        <v>9</v>
      </c>
      <c r="E12" s="558"/>
      <c r="F12" s="33" t="s">
        <v>7</v>
      </c>
      <c r="G12" s="35"/>
      <c r="H12" s="34" t="s">
        <v>59</v>
      </c>
      <c r="I12" s="35">
        <v>2025</v>
      </c>
      <c r="J12" s="33" t="s">
        <v>68</v>
      </c>
      <c r="K12" s="31">
        <v>0</v>
      </c>
      <c r="L12" s="31">
        <v>9000000</v>
      </c>
      <c r="M12" s="31">
        <v>353711000</v>
      </c>
      <c r="N12" s="31">
        <v>57559000</v>
      </c>
      <c r="O12" s="31">
        <v>712324000</v>
      </c>
      <c r="P12" s="31">
        <v>0</v>
      </c>
      <c r="Q12" s="31">
        <v>0</v>
      </c>
      <c r="R12" s="31">
        <v>40400000</v>
      </c>
      <c r="S12" s="538">
        <v>107196725</v>
      </c>
      <c r="T12" s="538"/>
      <c r="U12" s="30">
        <f t="shared" si="0"/>
        <v>1280190725</v>
      </c>
    </row>
    <row r="13" spans="1:21" ht="23.1" customHeight="1">
      <c r="A13" s="27"/>
      <c r="B13" s="27"/>
      <c r="C13" s="36" t="s">
        <v>5</v>
      </c>
      <c r="D13" s="558" t="s">
        <v>9</v>
      </c>
      <c r="E13" s="558"/>
      <c r="F13" s="33" t="s">
        <v>7</v>
      </c>
      <c r="G13" s="35"/>
      <c r="H13" s="34" t="s">
        <v>59</v>
      </c>
      <c r="I13" s="35">
        <v>2025</v>
      </c>
      <c r="J13" s="33" t="s">
        <v>66</v>
      </c>
      <c r="K13" s="31">
        <v>0</v>
      </c>
      <c r="L13" s="31">
        <v>0</v>
      </c>
      <c r="M13" s="31">
        <v>353607647</v>
      </c>
      <c r="N13" s="31">
        <v>57051026</v>
      </c>
      <c r="O13" s="31">
        <v>700282450</v>
      </c>
      <c r="P13" s="31">
        <v>0</v>
      </c>
      <c r="Q13" s="31">
        <v>0</v>
      </c>
      <c r="R13" s="31">
        <v>40317116</v>
      </c>
      <c r="S13" s="538">
        <v>107033707</v>
      </c>
      <c r="T13" s="538"/>
      <c r="U13" s="30">
        <f t="shared" si="0"/>
        <v>1258291946</v>
      </c>
    </row>
    <row r="14" spans="1:21" ht="23.1" customHeight="1">
      <c r="A14" s="27"/>
      <c r="B14" s="27"/>
      <c r="C14" s="36" t="s">
        <v>5</v>
      </c>
      <c r="D14" s="558" t="s">
        <v>9</v>
      </c>
      <c r="E14" s="558"/>
      <c r="F14" s="33" t="s">
        <v>7</v>
      </c>
      <c r="G14" s="35"/>
      <c r="H14" s="34" t="s">
        <v>59</v>
      </c>
      <c r="I14" s="35">
        <v>2025</v>
      </c>
      <c r="J14" s="33" t="s">
        <v>177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538">
        <v>0</v>
      </c>
      <c r="T14" s="538"/>
      <c r="U14" s="30">
        <f t="shared" si="0"/>
        <v>0</v>
      </c>
    </row>
    <row r="15" spans="1:21" ht="15" customHeight="1">
      <c r="A15" s="27"/>
      <c r="B15" s="27"/>
      <c r="C15" s="36" t="s">
        <v>5</v>
      </c>
      <c r="D15" s="558" t="s">
        <v>9</v>
      </c>
      <c r="E15" s="558"/>
      <c r="F15" s="33" t="s">
        <v>176</v>
      </c>
      <c r="G15" s="35"/>
      <c r="H15" s="34"/>
      <c r="I15" s="35">
        <v>2025</v>
      </c>
      <c r="J15" s="33"/>
      <c r="K15" s="31">
        <v>0</v>
      </c>
      <c r="L15" s="31">
        <f>L12-L13</f>
        <v>9000000</v>
      </c>
      <c r="M15" s="31">
        <f>M12-M13</f>
        <v>103353</v>
      </c>
      <c r="N15" s="31">
        <f t="shared" ref="N15:Q15" si="1">N12-N13</f>
        <v>507974</v>
      </c>
      <c r="O15" s="31">
        <f t="shared" si="1"/>
        <v>12041550</v>
      </c>
      <c r="P15" s="31">
        <f>P12-P13</f>
        <v>0</v>
      </c>
      <c r="Q15" s="31">
        <f t="shared" si="1"/>
        <v>0</v>
      </c>
      <c r="R15" s="31">
        <f>R12-R13</f>
        <v>82884</v>
      </c>
      <c r="S15" s="561">
        <f>S12-S13</f>
        <v>163018</v>
      </c>
      <c r="T15" s="562"/>
      <c r="U15" s="30">
        <f>SUM(K15:S15)</f>
        <v>21898779</v>
      </c>
    </row>
    <row r="16" spans="1:21" ht="15" customHeight="1">
      <c r="A16" s="27"/>
      <c r="B16" s="27"/>
      <c r="C16" s="36" t="s">
        <v>5</v>
      </c>
      <c r="D16" s="558" t="s">
        <v>9</v>
      </c>
      <c r="E16" s="558"/>
      <c r="F16" s="33" t="s">
        <v>175</v>
      </c>
      <c r="G16" s="35"/>
      <c r="H16" s="34"/>
      <c r="I16" s="35">
        <v>2025</v>
      </c>
      <c r="J16" s="33"/>
      <c r="K16" s="31">
        <v>0</v>
      </c>
      <c r="L16" s="141">
        <f>L13/L12</f>
        <v>0</v>
      </c>
      <c r="M16" s="141">
        <f>M13/M12</f>
        <v>0.99970780382854929</v>
      </c>
      <c r="N16" s="141">
        <f t="shared" ref="N16:O16" si="2">N13/N12</f>
        <v>0.99117472506471616</v>
      </c>
      <c r="O16" s="141">
        <f t="shared" si="2"/>
        <v>0.9830954032153908</v>
      </c>
      <c r="P16" s="31">
        <v>0</v>
      </c>
      <c r="Q16" s="31">
        <v>0</v>
      </c>
      <c r="R16" s="141">
        <f>R13/R12</f>
        <v>0.99794841584158411</v>
      </c>
      <c r="S16" s="559">
        <f>S13/S12</f>
        <v>0.9984792632424172</v>
      </c>
      <c r="T16" s="559"/>
      <c r="U16" s="142">
        <f>U13/U12</f>
        <v>0.98289412774803531</v>
      </c>
    </row>
    <row r="17" spans="1:21" ht="24.95" customHeight="1">
      <c r="A17" s="27"/>
      <c r="B17" s="529"/>
      <c r="C17" s="529"/>
      <c r="D17" s="529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157"/>
      <c r="U17" s="27"/>
    </row>
    <row r="18" spans="1:21" ht="15" customHeight="1">
      <c r="A18" s="27"/>
      <c r="B18" s="27"/>
      <c r="C18" s="27"/>
      <c r="D18" s="27"/>
      <c r="E18" s="27"/>
      <c r="F18" s="560" t="s">
        <v>61</v>
      </c>
      <c r="G18" s="29" t="s">
        <v>62</v>
      </c>
      <c r="H18" s="528" t="s">
        <v>285</v>
      </c>
      <c r="I18" s="528"/>
      <c r="J18" s="560" t="s">
        <v>63</v>
      </c>
      <c r="K18" s="29" t="s">
        <v>62</v>
      </c>
      <c r="L18" s="528" t="s">
        <v>288</v>
      </c>
      <c r="M18" s="528"/>
      <c r="N18" s="27"/>
      <c r="O18" s="27"/>
      <c r="P18" s="27"/>
      <c r="Q18" s="27"/>
      <c r="R18" s="27"/>
      <c r="S18" s="27"/>
      <c r="T18" s="157"/>
      <c r="U18" s="27"/>
    </row>
    <row r="19" spans="1:21" ht="15" customHeight="1">
      <c r="A19" s="27"/>
      <c r="B19" s="27"/>
      <c r="C19" s="27"/>
      <c r="D19" s="27"/>
      <c r="E19" s="27"/>
      <c r="F19" s="560"/>
      <c r="G19" s="29" t="s">
        <v>64</v>
      </c>
      <c r="H19" s="528"/>
      <c r="I19" s="528"/>
      <c r="J19" s="560"/>
      <c r="K19" s="29" t="s">
        <v>64</v>
      </c>
      <c r="L19" s="528"/>
      <c r="M19" s="528"/>
      <c r="N19" s="27"/>
      <c r="O19" s="27"/>
      <c r="P19" s="27"/>
      <c r="Q19" s="27"/>
      <c r="R19" s="27"/>
      <c r="S19" s="27"/>
      <c r="T19" s="157"/>
      <c r="U19" s="27"/>
    </row>
    <row r="20" spans="1:21" ht="15" customHeight="1">
      <c r="A20" s="27"/>
      <c r="B20" s="27"/>
      <c r="C20" s="27"/>
      <c r="D20" s="27"/>
      <c r="E20" s="27"/>
      <c r="F20" s="560"/>
      <c r="G20" s="29" t="s">
        <v>65</v>
      </c>
      <c r="H20" s="528"/>
      <c r="I20" s="528"/>
      <c r="J20" s="560"/>
      <c r="K20" s="29" t="s">
        <v>65</v>
      </c>
      <c r="L20" s="528"/>
      <c r="M20" s="528"/>
      <c r="N20" s="27"/>
      <c r="O20" s="27"/>
      <c r="P20" s="27"/>
      <c r="Q20" s="27"/>
      <c r="R20" s="27"/>
      <c r="S20" s="27"/>
      <c r="T20" s="157"/>
      <c r="U20" s="27"/>
    </row>
    <row r="21" spans="1:21" ht="24.95" customHeight="1">
      <c r="A21" s="27"/>
      <c r="B21" s="27"/>
      <c r="C21" s="529"/>
      <c r="D21" s="529"/>
      <c r="E21" s="529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157"/>
      <c r="U21" s="27"/>
    </row>
  </sheetData>
  <mergeCells count="43">
    <mergeCell ref="K4:U4"/>
    <mergeCell ref="S5:T5"/>
    <mergeCell ref="S6:T6"/>
    <mergeCell ref="C2:S2"/>
    <mergeCell ref="C3:U3"/>
    <mergeCell ref="H4:H6"/>
    <mergeCell ref="I4:I5"/>
    <mergeCell ref="J4:J6"/>
    <mergeCell ref="A4:B5"/>
    <mergeCell ref="C4:C6"/>
    <mergeCell ref="D4:E6"/>
    <mergeCell ref="F4:F6"/>
    <mergeCell ref="G4:G6"/>
    <mergeCell ref="D7:E7"/>
    <mergeCell ref="S7:T7"/>
    <mergeCell ref="D8:E8"/>
    <mergeCell ref="S8:T8"/>
    <mergeCell ref="D9:E9"/>
    <mergeCell ref="S9:T9"/>
    <mergeCell ref="D10:E10"/>
    <mergeCell ref="S10:T10"/>
    <mergeCell ref="D11:E11"/>
    <mergeCell ref="S11:T11"/>
    <mergeCell ref="D12:E12"/>
    <mergeCell ref="S12:T12"/>
    <mergeCell ref="D13:E13"/>
    <mergeCell ref="S13:T13"/>
    <mergeCell ref="D14:E14"/>
    <mergeCell ref="S14:T14"/>
    <mergeCell ref="D15:E15"/>
    <mergeCell ref="S15:T15"/>
    <mergeCell ref="C21:E21"/>
    <mergeCell ref="D16:E16"/>
    <mergeCell ref="S16:T16"/>
    <mergeCell ref="B17:D17"/>
    <mergeCell ref="F18:F20"/>
    <mergeCell ref="H18:I18"/>
    <mergeCell ref="J18:J20"/>
    <mergeCell ref="L18:M18"/>
    <mergeCell ref="H19:I19"/>
    <mergeCell ref="L19:M19"/>
    <mergeCell ref="H20:I20"/>
    <mergeCell ref="L20:M20"/>
  </mergeCells>
  <pageMargins left="0" right="0" top="0" bottom="0" header="0" footer="0"/>
  <pageSetup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outlinePr summaryBelow="0"/>
    <pageSetUpPr fitToPage="1"/>
  </sheetPr>
  <dimension ref="A1:S21"/>
  <sheetViews>
    <sheetView topLeftCell="C1" workbookViewId="0">
      <selection activeCell="N19" sqref="N19"/>
    </sheetView>
  </sheetViews>
  <sheetFormatPr defaultRowHeight="15"/>
  <cols>
    <col min="1" max="1" width="3.28515625" customWidth="1"/>
    <col min="2" max="2" width="15" customWidth="1"/>
    <col min="3" max="3" width="50.42578125" customWidth="1"/>
    <col min="4" max="4" width="21.7109375" customWidth="1"/>
    <col min="5" max="5" width="11" customWidth="1"/>
    <col min="6" max="7" width="16.140625" customWidth="1"/>
    <col min="8" max="8" width="11" customWidth="1"/>
    <col min="9" max="10" width="16.140625" customWidth="1"/>
    <col min="11" max="11" width="11" customWidth="1"/>
    <col min="12" max="13" width="16.140625" customWidth="1"/>
    <col min="14" max="14" width="11" customWidth="1"/>
    <col min="15" max="19" width="16.140625" customWidth="1"/>
  </cols>
  <sheetData>
    <row r="1" spans="1:19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/>
      <c r="B2" s="565" t="s">
        <v>0</v>
      </c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</row>
    <row r="3" spans="1:19">
      <c r="A3" s="1"/>
      <c r="B3" s="566" t="s">
        <v>287</v>
      </c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  <c r="O3" s="566"/>
      <c r="P3" s="566"/>
      <c r="Q3" s="566"/>
      <c r="R3" s="566"/>
      <c r="S3" s="566"/>
    </row>
    <row r="4" spans="1:19">
      <c r="A4" s="2"/>
      <c r="B4" s="567" t="s">
        <v>1</v>
      </c>
      <c r="C4" s="567"/>
      <c r="D4" s="567"/>
      <c r="E4" s="567"/>
      <c r="F4" s="567"/>
      <c r="G4" s="567"/>
      <c r="H4" s="567"/>
      <c r="I4" s="567"/>
      <c r="J4" s="567"/>
      <c r="K4" s="567"/>
      <c r="L4" s="567"/>
      <c r="M4" s="567"/>
      <c r="N4" s="567"/>
      <c r="O4" s="567"/>
      <c r="P4" s="567"/>
      <c r="Q4" s="567"/>
      <c r="R4" s="567"/>
      <c r="S4" s="567"/>
    </row>
    <row r="5" spans="1:19">
      <c r="A5" s="1"/>
      <c r="B5" s="3" t="s">
        <v>2</v>
      </c>
      <c r="C5" s="568" t="s">
        <v>3</v>
      </c>
      <c r="D5" s="568"/>
      <c r="E5" s="568"/>
      <c r="F5" s="4" t="s">
        <v>4</v>
      </c>
      <c r="G5" s="569" t="s">
        <v>5</v>
      </c>
      <c r="H5" s="569"/>
      <c r="I5" s="569"/>
      <c r="J5" s="569"/>
      <c r="K5" s="569"/>
      <c r="L5" s="569"/>
      <c r="M5" s="569"/>
      <c r="N5" s="569"/>
      <c r="O5" s="569"/>
      <c r="P5" s="569"/>
      <c r="Q5" s="569"/>
      <c r="R5" s="569"/>
      <c r="S5" s="569"/>
    </row>
    <row r="6" spans="1:19">
      <c r="A6" s="1"/>
      <c r="B6" s="5" t="s">
        <v>6</v>
      </c>
      <c r="C6" s="570" t="s">
        <v>7</v>
      </c>
      <c r="D6" s="570"/>
      <c r="E6" s="570"/>
      <c r="F6" s="6" t="s">
        <v>8</v>
      </c>
      <c r="G6" s="571" t="s">
        <v>9</v>
      </c>
      <c r="H6" s="571"/>
      <c r="I6" s="571"/>
      <c r="J6" s="571"/>
      <c r="K6" s="571"/>
      <c r="L6" s="571"/>
      <c r="M6" s="571"/>
      <c r="N6" s="571"/>
      <c r="O6" s="571"/>
      <c r="P6" s="571"/>
      <c r="Q6" s="571"/>
      <c r="R6" s="571"/>
      <c r="S6" s="571"/>
    </row>
    <row r="7" spans="1:19">
      <c r="A7" s="1"/>
      <c r="B7" s="572" t="s">
        <v>10</v>
      </c>
      <c r="C7" s="573" t="s">
        <v>11</v>
      </c>
      <c r="D7" s="574" t="s">
        <v>12</v>
      </c>
      <c r="E7" s="575" t="s">
        <v>13</v>
      </c>
      <c r="F7" s="575"/>
      <c r="G7" s="575"/>
      <c r="H7" s="575" t="s">
        <v>14</v>
      </c>
      <c r="I7" s="575"/>
      <c r="J7" s="575"/>
      <c r="K7" s="575" t="s">
        <v>14</v>
      </c>
      <c r="L7" s="575"/>
      <c r="M7" s="575"/>
      <c r="N7" s="575" t="s">
        <v>14</v>
      </c>
      <c r="O7" s="575"/>
      <c r="P7" s="575"/>
      <c r="Q7" s="576" t="s">
        <v>15</v>
      </c>
      <c r="R7" s="576"/>
      <c r="S7" s="576"/>
    </row>
    <row r="8" spans="1:19" ht="45">
      <c r="A8" s="1"/>
      <c r="B8" s="572"/>
      <c r="C8" s="573"/>
      <c r="D8" s="574"/>
      <c r="E8" s="7" t="s">
        <v>16</v>
      </c>
      <c r="F8" s="8" t="s">
        <v>17</v>
      </c>
      <c r="G8" s="9" t="s">
        <v>18</v>
      </c>
      <c r="H8" s="10" t="s">
        <v>19</v>
      </c>
      <c r="I8" s="8" t="s">
        <v>20</v>
      </c>
      <c r="J8" s="11" t="s">
        <v>21</v>
      </c>
      <c r="K8" s="10" t="s">
        <v>22</v>
      </c>
      <c r="L8" s="8" t="s">
        <v>23</v>
      </c>
      <c r="M8" s="11" t="s">
        <v>24</v>
      </c>
      <c r="N8" s="10" t="s">
        <v>25</v>
      </c>
      <c r="O8" s="8" t="s">
        <v>26</v>
      </c>
      <c r="P8" s="11" t="s">
        <v>27</v>
      </c>
      <c r="Q8" s="10" t="s">
        <v>28</v>
      </c>
      <c r="R8" s="8" t="s">
        <v>29</v>
      </c>
      <c r="S8" s="12" t="s">
        <v>30</v>
      </c>
    </row>
    <row r="9" spans="1:19">
      <c r="A9" s="1"/>
      <c r="B9" s="13"/>
      <c r="C9" s="14"/>
      <c r="D9" s="14"/>
      <c r="E9" s="14" t="s">
        <v>31</v>
      </c>
      <c r="F9" s="14" t="s">
        <v>32</v>
      </c>
      <c r="G9" s="14" t="s">
        <v>33</v>
      </c>
      <c r="H9" s="14" t="s">
        <v>34</v>
      </c>
      <c r="I9" s="14" t="s">
        <v>35</v>
      </c>
      <c r="J9" s="14" t="s">
        <v>36</v>
      </c>
      <c r="K9" s="14" t="s">
        <v>37</v>
      </c>
      <c r="L9" s="14" t="s">
        <v>38</v>
      </c>
      <c r="M9" s="14" t="s">
        <v>39</v>
      </c>
      <c r="N9" s="14" t="s">
        <v>40</v>
      </c>
      <c r="O9" s="14" t="s">
        <v>41</v>
      </c>
      <c r="P9" s="14" t="s">
        <v>42</v>
      </c>
      <c r="Q9" s="14" t="s">
        <v>43</v>
      </c>
      <c r="R9" s="14" t="s">
        <v>44</v>
      </c>
      <c r="S9" s="15" t="s">
        <v>45</v>
      </c>
    </row>
    <row r="10" spans="1:19">
      <c r="A10" s="1"/>
      <c r="B10" s="577" t="s">
        <v>46</v>
      </c>
      <c r="C10" s="577"/>
      <c r="D10" s="16"/>
      <c r="E10" s="17"/>
      <c r="F10" s="16"/>
      <c r="G10" s="17"/>
      <c r="H10" s="16"/>
      <c r="I10" s="17"/>
      <c r="J10" s="18"/>
      <c r="K10" s="16"/>
      <c r="L10" s="17"/>
      <c r="M10" s="145"/>
      <c r="N10" s="16"/>
      <c r="O10" s="17"/>
      <c r="P10" s="18"/>
      <c r="Q10" s="16"/>
      <c r="R10" s="17"/>
      <c r="S10" s="19"/>
    </row>
    <row r="11" spans="1:19">
      <c r="A11" s="1"/>
      <c r="B11" s="20" t="s">
        <v>47</v>
      </c>
      <c r="C11" s="21" t="s">
        <v>48</v>
      </c>
      <c r="D11" s="22" t="s">
        <v>49</v>
      </c>
      <c r="E11" s="23">
        <v>248</v>
      </c>
      <c r="F11" s="23">
        <v>1268454403.9300001</v>
      </c>
      <c r="G11" s="23">
        <v>5114735</v>
      </c>
      <c r="H11" s="24">
        <v>248</v>
      </c>
      <c r="I11" s="23">
        <v>740244000</v>
      </c>
      <c r="J11" s="144">
        <f>I11/H11</f>
        <v>2984854.8387096776</v>
      </c>
      <c r="K11" s="24">
        <v>248</v>
      </c>
      <c r="L11" s="23">
        <v>1271190725</v>
      </c>
      <c r="M11" s="144">
        <f>L11/K11</f>
        <v>5125769.0524193551</v>
      </c>
      <c r="N11" s="160">
        <v>211</v>
      </c>
      <c r="O11" s="23">
        <v>1258291946</v>
      </c>
      <c r="P11" s="144">
        <f>O11/N11</f>
        <v>5963468.9383886252</v>
      </c>
      <c r="Q11" s="146">
        <f>P11-G11</f>
        <v>848733.93838862516</v>
      </c>
      <c r="R11" s="146">
        <f>P11-J11</f>
        <v>2978614.0996789476</v>
      </c>
      <c r="S11" s="147">
        <f>P11-M11</f>
        <v>837699.88596927002</v>
      </c>
    </row>
    <row r="12" spans="1:19">
      <c r="A12" s="1"/>
      <c r="B12" s="20" t="s">
        <v>50</v>
      </c>
      <c r="C12" s="21" t="s">
        <v>51</v>
      </c>
      <c r="D12" s="22" t="s">
        <v>52</v>
      </c>
      <c r="E12" s="23">
        <v>96</v>
      </c>
      <c r="F12" s="23">
        <v>6288480</v>
      </c>
      <c r="G12" s="23">
        <v>65505</v>
      </c>
      <c r="H12" s="24">
        <v>101</v>
      </c>
      <c r="I12" s="23">
        <v>9000000</v>
      </c>
      <c r="J12" s="144">
        <f t="shared" ref="J12:J14" si="0">I12/H12</f>
        <v>89108.910891089108</v>
      </c>
      <c r="K12" s="24">
        <v>101</v>
      </c>
      <c r="L12" s="23">
        <v>9000000</v>
      </c>
      <c r="M12" s="144">
        <f t="shared" ref="M12" si="1">L12/K12</f>
        <v>89108.910891089108</v>
      </c>
      <c r="N12" s="24">
        <v>0</v>
      </c>
      <c r="O12" s="23">
        <v>0</v>
      </c>
      <c r="P12" s="144"/>
      <c r="Q12" s="146">
        <f>P12-G12</f>
        <v>-65505</v>
      </c>
      <c r="R12" s="146">
        <f>P12-J12</f>
        <v>-89108.910891089108</v>
      </c>
      <c r="S12" s="147">
        <f t="shared" ref="S12:S14" si="2">P12-M12</f>
        <v>-89108.910891089108</v>
      </c>
    </row>
    <row r="13" spans="1:19" ht="18">
      <c r="A13" s="1"/>
      <c r="B13" s="20" t="s">
        <v>53</v>
      </c>
      <c r="C13" s="21" t="s">
        <v>54</v>
      </c>
      <c r="D13" s="22" t="s">
        <v>52</v>
      </c>
      <c r="E13" s="23">
        <v>31</v>
      </c>
      <c r="F13" s="23">
        <v>119220</v>
      </c>
      <c r="G13" s="23">
        <v>3846</v>
      </c>
      <c r="H13" s="24">
        <v>38</v>
      </c>
      <c r="I13" s="23">
        <v>2000000</v>
      </c>
      <c r="J13" s="144">
        <f t="shared" si="0"/>
        <v>52631.57894736842</v>
      </c>
      <c r="K13" s="24">
        <v>0</v>
      </c>
      <c r="L13" s="23">
        <v>0</v>
      </c>
      <c r="M13" s="144">
        <v>0</v>
      </c>
      <c r="N13" s="24">
        <v>0</v>
      </c>
      <c r="O13" s="23">
        <v>0</v>
      </c>
      <c r="P13" s="144"/>
      <c r="Q13" s="146">
        <f t="shared" ref="Q13:Q14" si="3">P13-G13</f>
        <v>-3846</v>
      </c>
      <c r="R13" s="146">
        <f>P13-J13</f>
        <v>-52631.57894736842</v>
      </c>
      <c r="S13" s="147">
        <f t="shared" si="2"/>
        <v>0</v>
      </c>
    </row>
    <row r="14" spans="1:19">
      <c r="A14" s="1"/>
      <c r="B14" s="20" t="s">
        <v>55</v>
      </c>
      <c r="C14" s="21" t="s">
        <v>56</v>
      </c>
      <c r="D14" s="22" t="s">
        <v>57</v>
      </c>
      <c r="E14" s="23">
        <v>74</v>
      </c>
      <c r="F14" s="23">
        <v>405330</v>
      </c>
      <c r="G14" s="23">
        <v>18424</v>
      </c>
      <c r="H14" s="24">
        <v>74</v>
      </c>
      <c r="I14" s="23">
        <v>2000000</v>
      </c>
      <c r="J14" s="144">
        <f t="shared" si="0"/>
        <v>27027.027027027027</v>
      </c>
      <c r="K14" s="24">
        <v>0</v>
      </c>
      <c r="L14" s="23">
        <v>0</v>
      </c>
      <c r="M14" s="144">
        <v>0</v>
      </c>
      <c r="N14" s="24">
        <v>0</v>
      </c>
      <c r="O14" s="23">
        <v>0</v>
      </c>
      <c r="P14" s="144"/>
      <c r="Q14" s="146">
        <f t="shared" si="3"/>
        <v>-18424</v>
      </c>
      <c r="R14" s="146">
        <f t="shared" ref="R14" si="4">P14-J14</f>
        <v>-27027.027027027027</v>
      </c>
      <c r="S14" s="147">
        <f t="shared" si="2"/>
        <v>0</v>
      </c>
    </row>
    <row r="15" spans="1:19">
      <c r="A15" s="1"/>
      <c r="B15" s="20" t="s">
        <v>58</v>
      </c>
      <c r="C15" s="21" t="s">
        <v>59</v>
      </c>
      <c r="D15" s="22"/>
      <c r="E15" s="23"/>
      <c r="F15" s="23">
        <v>1299034338.9300001</v>
      </c>
      <c r="G15" s="23"/>
      <c r="H15" s="24"/>
      <c r="I15" s="23">
        <f>SUM(I11:I14)</f>
        <v>753244000</v>
      </c>
      <c r="J15" s="23">
        <f>SUM(J11:J14)</f>
        <v>3153622.3555751625</v>
      </c>
      <c r="K15" s="24">
        <f>SUM(K11:K14)</f>
        <v>349</v>
      </c>
      <c r="L15" s="23">
        <f>SUM(L11:L14)</f>
        <v>1280190725</v>
      </c>
      <c r="M15" s="144">
        <v>0</v>
      </c>
      <c r="N15" s="144">
        <f t="shared" ref="N15:O15" si="5">SUM(N11:N14)</f>
        <v>211</v>
      </c>
      <c r="O15" s="144">
        <f t="shared" si="5"/>
        <v>1258291946</v>
      </c>
      <c r="P15" s="144">
        <f>SUM(P11:P14)</f>
        <v>5963468.9383886252</v>
      </c>
      <c r="Q15" s="144">
        <f t="shared" ref="Q15:R15" si="6">SUM(Q11:Q14)</f>
        <v>760958.93838862516</v>
      </c>
      <c r="R15" s="144">
        <f t="shared" si="6"/>
        <v>2809846.5828134627</v>
      </c>
      <c r="S15" s="144">
        <f>SUM(S11:S14)</f>
        <v>748590.9750781809</v>
      </c>
    </row>
    <row r="16" spans="1:19">
      <c r="A16" s="1"/>
      <c r="B16" s="577" t="s">
        <v>60</v>
      </c>
      <c r="C16" s="577"/>
      <c r="D16" s="16"/>
      <c r="E16" s="17"/>
      <c r="F16" s="16"/>
      <c r="G16" s="17"/>
      <c r="H16" s="16"/>
      <c r="I16" s="17"/>
      <c r="J16" s="18"/>
      <c r="K16" s="16"/>
      <c r="L16" s="17"/>
      <c r="M16" s="18"/>
      <c r="N16" s="16"/>
      <c r="O16" s="17"/>
      <c r="P16" s="145"/>
      <c r="Q16" s="16"/>
      <c r="R16" s="17"/>
      <c r="S16" s="19"/>
    </row>
    <row r="17" spans="1:19">
      <c r="A17" s="1"/>
      <c r="B17" s="578"/>
      <c r="C17" s="578"/>
      <c r="D17" s="578"/>
      <c r="E17" s="578"/>
      <c r="F17" s="578"/>
      <c r="G17" s="578"/>
      <c r="H17" s="578"/>
      <c r="I17" s="578"/>
      <c r="J17" s="578"/>
      <c r="K17" s="578"/>
      <c r="L17" s="578"/>
      <c r="M17" s="578"/>
      <c r="N17" s="578"/>
      <c r="O17" s="578"/>
      <c r="P17" s="578"/>
      <c r="Q17" s="578"/>
      <c r="R17" s="578"/>
      <c r="S17" s="578"/>
    </row>
    <row r="18" spans="1:19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>
      <c r="A19" s="1"/>
      <c r="B19" s="1"/>
      <c r="C19" s="1"/>
      <c r="D19" s="579" t="s">
        <v>61</v>
      </c>
      <c r="E19" s="579"/>
      <c r="F19" s="25" t="s">
        <v>62</v>
      </c>
      <c r="G19" s="580" t="s">
        <v>285</v>
      </c>
      <c r="H19" s="580"/>
      <c r="I19" s="579" t="s">
        <v>63</v>
      </c>
      <c r="J19" s="579"/>
      <c r="K19" s="25" t="s">
        <v>62</v>
      </c>
      <c r="L19" s="580" t="s">
        <v>288</v>
      </c>
      <c r="M19" s="580"/>
      <c r="N19" s="1"/>
      <c r="O19" s="1"/>
      <c r="P19" s="1"/>
      <c r="Q19" s="1"/>
      <c r="R19" s="1"/>
      <c r="S19" s="1"/>
    </row>
    <row r="20" spans="1:19">
      <c r="A20" s="1"/>
      <c r="B20" s="1"/>
      <c r="C20" s="1"/>
      <c r="D20" s="579"/>
      <c r="E20" s="579"/>
      <c r="F20" s="25" t="s">
        <v>64</v>
      </c>
      <c r="G20" s="580"/>
      <c r="H20" s="580"/>
      <c r="I20" s="579"/>
      <c r="J20" s="579"/>
      <c r="K20" s="25" t="s">
        <v>64</v>
      </c>
      <c r="L20" s="580"/>
      <c r="M20" s="580"/>
      <c r="N20" s="1"/>
      <c r="O20" s="1"/>
      <c r="P20" s="1"/>
      <c r="Q20" s="1"/>
      <c r="R20" s="1"/>
      <c r="S20" s="1"/>
    </row>
    <row r="21" spans="1:19">
      <c r="A21" s="1"/>
      <c r="B21" s="1"/>
      <c r="C21" s="1"/>
      <c r="D21" s="579"/>
      <c r="E21" s="579"/>
      <c r="F21" s="25" t="s">
        <v>65</v>
      </c>
      <c r="G21" s="580"/>
      <c r="H21" s="580"/>
      <c r="I21" s="579"/>
      <c r="J21" s="579"/>
      <c r="K21" s="25" t="s">
        <v>65</v>
      </c>
      <c r="L21" s="580"/>
      <c r="M21" s="580"/>
      <c r="N21" s="1"/>
      <c r="O21" s="1"/>
      <c r="P21" s="1"/>
      <c r="Q21" s="1"/>
      <c r="R21" s="1"/>
      <c r="S21" s="1"/>
    </row>
  </sheetData>
  <mergeCells count="26">
    <mergeCell ref="B10:C10"/>
    <mergeCell ref="B16:C16"/>
    <mergeCell ref="B17:S17"/>
    <mergeCell ref="D19:E21"/>
    <mergeCell ref="G19:H19"/>
    <mergeCell ref="I19:J21"/>
    <mergeCell ref="L19:M19"/>
    <mergeCell ref="G20:H20"/>
    <mergeCell ref="L20:M20"/>
    <mergeCell ref="G21:H21"/>
    <mergeCell ref="L21:M21"/>
    <mergeCell ref="C6:E6"/>
    <mergeCell ref="G6:S6"/>
    <mergeCell ref="B7:B8"/>
    <mergeCell ref="C7:C8"/>
    <mergeCell ref="D7:D8"/>
    <mergeCell ref="E7:G7"/>
    <mergeCell ref="H7:J7"/>
    <mergeCell ref="K7:M7"/>
    <mergeCell ref="N7:P7"/>
    <mergeCell ref="Q7:S7"/>
    <mergeCell ref="B2:S2"/>
    <mergeCell ref="B3:S3"/>
    <mergeCell ref="B4:S4"/>
    <mergeCell ref="C5:E5"/>
    <mergeCell ref="G5:S5"/>
  </mergeCells>
  <pageMargins left="0" right="0" top="0" bottom="0" header="0" footer="0"/>
  <pageSetup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outlinePr summaryBelow="0"/>
    <pageSetUpPr fitToPage="1"/>
  </sheetPr>
  <dimension ref="A1:U26"/>
  <sheetViews>
    <sheetView topLeftCell="E1" workbookViewId="0">
      <selection activeCell="J17" sqref="J17"/>
    </sheetView>
  </sheetViews>
  <sheetFormatPr defaultRowHeight="15"/>
  <cols>
    <col min="1" max="1" width="3.28515625" style="26" customWidth="1"/>
    <col min="2" max="2" width="0.140625" style="26" customWidth="1"/>
    <col min="3" max="3" width="9" style="26" customWidth="1"/>
    <col min="4" max="4" width="9.140625" style="26" customWidth="1"/>
    <col min="5" max="5" width="23.28515625" style="26" customWidth="1"/>
    <col min="6" max="6" width="8.140625" style="26" customWidth="1"/>
    <col min="7" max="7" width="33.28515625" style="26" customWidth="1"/>
    <col min="8" max="8" width="0.140625" style="26" customWidth="1"/>
    <col min="9" max="9" width="18.28515625" style="26" customWidth="1"/>
    <col min="10" max="10" width="7.85546875" style="26" customWidth="1"/>
    <col min="11" max="16" width="15" style="26" customWidth="1"/>
    <col min="17" max="17" width="0.42578125" style="26" customWidth="1"/>
    <col min="18" max="18" width="14.42578125" style="26" customWidth="1"/>
    <col min="19" max="21" width="15" style="26" customWidth="1"/>
    <col min="22" max="16384" width="9.140625" style="26"/>
  </cols>
  <sheetData>
    <row r="1" spans="1:21">
      <c r="A1" s="27"/>
      <c r="B1" s="27"/>
      <c r="C1" s="44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>
      <c r="A2" s="27"/>
      <c r="B2" s="27"/>
      <c r="C2" s="531" t="s">
        <v>95</v>
      </c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T2" s="531"/>
      <c r="U2" s="531"/>
    </row>
    <row r="3" spans="1:21" ht="15.75" thickBot="1">
      <c r="A3" s="27"/>
      <c r="B3" s="27"/>
      <c r="C3" s="532" t="s">
        <v>287</v>
      </c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</row>
    <row r="4" spans="1:21" ht="16.5" thickTop="1" thickBot="1">
      <c r="A4" s="533"/>
      <c r="B4" s="533"/>
      <c r="C4" s="534" t="s">
        <v>94</v>
      </c>
      <c r="D4" s="535" t="s">
        <v>93</v>
      </c>
      <c r="E4" s="535" t="s">
        <v>92</v>
      </c>
      <c r="F4" s="535" t="s">
        <v>91</v>
      </c>
      <c r="G4" s="536" t="s">
        <v>11</v>
      </c>
      <c r="H4" s="536"/>
      <c r="I4" s="535" t="s">
        <v>90</v>
      </c>
      <c r="J4" s="535" t="s">
        <v>89</v>
      </c>
      <c r="K4" s="537" t="s">
        <v>88</v>
      </c>
      <c r="L4" s="537"/>
      <c r="M4" s="537"/>
      <c r="N4" s="537"/>
      <c r="O4" s="537"/>
      <c r="P4" s="537"/>
      <c r="Q4" s="537"/>
      <c r="R4" s="537"/>
      <c r="S4" s="537"/>
      <c r="T4" s="537"/>
      <c r="U4" s="537"/>
    </row>
    <row r="5" spans="1:21" ht="16.5" thickTop="1" thickBot="1">
      <c r="A5" s="27"/>
      <c r="B5" s="27"/>
      <c r="C5" s="534"/>
      <c r="D5" s="535"/>
      <c r="E5" s="535"/>
      <c r="F5" s="535"/>
      <c r="G5" s="536"/>
      <c r="H5" s="536"/>
      <c r="I5" s="535"/>
      <c r="J5" s="535"/>
      <c r="K5" s="582" t="s">
        <v>59</v>
      </c>
      <c r="L5" s="43" t="s">
        <v>87</v>
      </c>
      <c r="M5" s="43" t="s">
        <v>86</v>
      </c>
      <c r="N5" s="43" t="s">
        <v>85</v>
      </c>
      <c r="O5" s="43" t="s">
        <v>84</v>
      </c>
      <c r="P5" s="43" t="s">
        <v>83</v>
      </c>
      <c r="Q5" s="563" t="s">
        <v>82</v>
      </c>
      <c r="R5" s="563"/>
      <c r="S5" s="43" t="s">
        <v>81</v>
      </c>
      <c r="T5" s="43" t="s">
        <v>80</v>
      </c>
      <c r="U5" s="42" t="s">
        <v>79</v>
      </c>
    </row>
    <row r="6" spans="1:21" ht="27.75" thickTop="1">
      <c r="A6" s="27"/>
      <c r="B6" s="27"/>
      <c r="C6" s="534"/>
      <c r="D6" s="535"/>
      <c r="E6" s="535"/>
      <c r="F6" s="535"/>
      <c r="G6" s="536"/>
      <c r="H6" s="536"/>
      <c r="I6" s="535"/>
      <c r="J6" s="535"/>
      <c r="K6" s="582"/>
      <c r="L6" s="38" t="s">
        <v>78</v>
      </c>
      <c r="M6" s="38" t="s">
        <v>77</v>
      </c>
      <c r="N6" s="38" t="s">
        <v>76</v>
      </c>
      <c r="O6" s="38" t="s">
        <v>75</v>
      </c>
      <c r="P6" s="38" t="s">
        <v>74</v>
      </c>
      <c r="Q6" s="564" t="s">
        <v>73</v>
      </c>
      <c r="R6" s="564"/>
      <c r="S6" s="38" t="s">
        <v>72</v>
      </c>
      <c r="T6" s="38" t="s">
        <v>71</v>
      </c>
      <c r="U6" s="37" t="s">
        <v>70</v>
      </c>
    </row>
    <row r="7" spans="1:21" ht="24">
      <c r="A7" s="27"/>
      <c r="B7" s="27"/>
      <c r="C7" s="36" t="s">
        <v>5</v>
      </c>
      <c r="D7" s="35" t="s">
        <v>9</v>
      </c>
      <c r="E7" s="34" t="s">
        <v>7</v>
      </c>
      <c r="F7" s="35" t="s">
        <v>47</v>
      </c>
      <c r="G7" s="581" t="s">
        <v>48</v>
      </c>
      <c r="H7" s="581"/>
      <c r="I7" s="33" t="s">
        <v>69</v>
      </c>
      <c r="J7" s="32">
        <v>248</v>
      </c>
      <c r="K7" s="31">
        <f>SUM(L7:U7)</f>
        <v>740244000</v>
      </c>
      <c r="L7" s="31">
        <v>0</v>
      </c>
      <c r="M7" s="31">
        <v>0</v>
      </c>
      <c r="N7" s="31">
        <v>409661000</v>
      </c>
      <c r="O7" s="31">
        <v>73259000</v>
      </c>
      <c r="P7" s="31">
        <v>122324000</v>
      </c>
      <c r="Q7" s="538">
        <v>0</v>
      </c>
      <c r="R7" s="538"/>
      <c r="S7" s="31">
        <v>0</v>
      </c>
      <c r="T7" s="31">
        <v>45000000</v>
      </c>
      <c r="U7" s="30">
        <v>90000000</v>
      </c>
    </row>
    <row r="8" spans="1:21" ht="24">
      <c r="A8" s="27"/>
      <c r="B8" s="27"/>
      <c r="C8" s="36" t="s">
        <v>5</v>
      </c>
      <c r="D8" s="35" t="s">
        <v>9</v>
      </c>
      <c r="E8" s="34" t="s">
        <v>7</v>
      </c>
      <c r="F8" s="35" t="s">
        <v>47</v>
      </c>
      <c r="G8" s="581" t="s">
        <v>48</v>
      </c>
      <c r="H8" s="581"/>
      <c r="I8" s="33" t="s">
        <v>68</v>
      </c>
      <c r="J8" s="32">
        <v>248</v>
      </c>
      <c r="K8" s="31">
        <f t="shared" ref="K8:K18" si="0">SUM(L8:U8)</f>
        <v>1271190725</v>
      </c>
      <c r="L8" s="31">
        <v>0</v>
      </c>
      <c r="M8" s="31">
        <v>0</v>
      </c>
      <c r="N8" s="31">
        <v>353711000</v>
      </c>
      <c r="O8" s="31">
        <v>57559000</v>
      </c>
      <c r="P8" s="31">
        <v>712324000</v>
      </c>
      <c r="Q8" s="538">
        <v>0</v>
      </c>
      <c r="R8" s="538"/>
      <c r="S8" s="31">
        <v>0</v>
      </c>
      <c r="T8" s="31">
        <v>40400000</v>
      </c>
      <c r="U8" s="30">
        <v>107196725</v>
      </c>
    </row>
    <row r="9" spans="1:21" ht="24">
      <c r="A9" s="27"/>
      <c r="B9" s="27"/>
      <c r="C9" s="36" t="s">
        <v>5</v>
      </c>
      <c r="D9" s="35" t="s">
        <v>9</v>
      </c>
      <c r="E9" s="34" t="s">
        <v>7</v>
      </c>
      <c r="F9" s="35" t="s">
        <v>47</v>
      </c>
      <c r="G9" s="581" t="s">
        <v>48</v>
      </c>
      <c r="H9" s="581"/>
      <c r="I9" s="33" t="s">
        <v>66</v>
      </c>
      <c r="J9" s="148">
        <v>211</v>
      </c>
      <c r="K9" s="31">
        <f t="shared" si="0"/>
        <v>1258291946</v>
      </c>
      <c r="L9" s="31">
        <v>0</v>
      </c>
      <c r="M9" s="31">
        <v>0</v>
      </c>
      <c r="N9" s="31">
        <v>353607647</v>
      </c>
      <c r="O9" s="31">
        <v>57051026</v>
      </c>
      <c r="P9" s="31">
        <v>700282450</v>
      </c>
      <c r="Q9" s="538">
        <v>0</v>
      </c>
      <c r="R9" s="538"/>
      <c r="S9" s="31">
        <v>0</v>
      </c>
      <c r="T9" s="31">
        <v>40317116</v>
      </c>
      <c r="U9" s="30">
        <v>107033707</v>
      </c>
    </row>
    <row r="10" spans="1:21" ht="24">
      <c r="A10" s="27"/>
      <c r="B10" s="27"/>
      <c r="C10" s="36" t="s">
        <v>5</v>
      </c>
      <c r="D10" s="35" t="s">
        <v>9</v>
      </c>
      <c r="E10" s="34" t="s">
        <v>7</v>
      </c>
      <c r="F10" s="35" t="s">
        <v>50</v>
      </c>
      <c r="G10" s="581" t="s">
        <v>51</v>
      </c>
      <c r="H10" s="581"/>
      <c r="I10" s="33" t="s">
        <v>69</v>
      </c>
      <c r="J10" s="32">
        <v>101</v>
      </c>
      <c r="K10" s="31">
        <f t="shared" si="0"/>
        <v>9000000</v>
      </c>
      <c r="L10" s="31">
        <v>0</v>
      </c>
      <c r="M10" s="31">
        <v>9000000</v>
      </c>
      <c r="N10" s="31">
        <v>0</v>
      </c>
      <c r="O10" s="31">
        <v>0</v>
      </c>
      <c r="P10" s="31">
        <v>0</v>
      </c>
      <c r="Q10" s="538">
        <v>0</v>
      </c>
      <c r="R10" s="538"/>
      <c r="S10" s="31">
        <v>0</v>
      </c>
      <c r="T10" s="31">
        <v>0</v>
      </c>
      <c r="U10" s="30">
        <v>0</v>
      </c>
    </row>
    <row r="11" spans="1:21" ht="24">
      <c r="A11" s="27"/>
      <c r="B11" s="27"/>
      <c r="C11" s="36" t="s">
        <v>5</v>
      </c>
      <c r="D11" s="35" t="s">
        <v>9</v>
      </c>
      <c r="E11" s="34" t="s">
        <v>7</v>
      </c>
      <c r="F11" s="35" t="s">
        <v>50</v>
      </c>
      <c r="G11" s="581" t="s">
        <v>51</v>
      </c>
      <c r="H11" s="581"/>
      <c r="I11" s="33" t="s">
        <v>68</v>
      </c>
      <c r="J11" s="32">
        <v>101</v>
      </c>
      <c r="K11" s="31">
        <f t="shared" si="0"/>
        <v>9000000</v>
      </c>
      <c r="L11" s="31">
        <v>0</v>
      </c>
      <c r="M11" s="31">
        <v>9000000</v>
      </c>
      <c r="N11" s="31">
        <v>0</v>
      </c>
      <c r="O11" s="31">
        <v>0</v>
      </c>
      <c r="P11" s="31">
        <v>0</v>
      </c>
      <c r="Q11" s="538">
        <v>0</v>
      </c>
      <c r="R11" s="538"/>
      <c r="S11" s="31">
        <v>0</v>
      </c>
      <c r="T11" s="31">
        <v>0</v>
      </c>
      <c r="U11" s="30">
        <v>0</v>
      </c>
    </row>
    <row r="12" spans="1:21" ht="24">
      <c r="A12" s="27"/>
      <c r="B12" s="27"/>
      <c r="C12" s="36" t="s">
        <v>5</v>
      </c>
      <c r="D12" s="35" t="s">
        <v>9</v>
      </c>
      <c r="E12" s="34" t="s">
        <v>7</v>
      </c>
      <c r="F12" s="35" t="s">
        <v>50</v>
      </c>
      <c r="G12" s="581" t="s">
        <v>51</v>
      </c>
      <c r="H12" s="581"/>
      <c r="I12" s="33" t="s">
        <v>66</v>
      </c>
      <c r="J12" s="32">
        <v>0</v>
      </c>
      <c r="K12" s="31">
        <f t="shared" si="0"/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538">
        <v>0</v>
      </c>
      <c r="R12" s="538"/>
      <c r="S12" s="31">
        <v>0</v>
      </c>
      <c r="T12" s="31">
        <v>0</v>
      </c>
      <c r="U12" s="30">
        <v>0</v>
      </c>
    </row>
    <row r="13" spans="1:21" ht="24">
      <c r="A13" s="27"/>
      <c r="B13" s="27"/>
      <c r="C13" s="36" t="s">
        <v>5</v>
      </c>
      <c r="D13" s="35" t="s">
        <v>9</v>
      </c>
      <c r="E13" s="34" t="s">
        <v>7</v>
      </c>
      <c r="F13" s="35" t="s">
        <v>53</v>
      </c>
      <c r="G13" s="581" t="s">
        <v>54</v>
      </c>
      <c r="H13" s="581"/>
      <c r="I13" s="33" t="s">
        <v>69</v>
      </c>
      <c r="J13" s="32">
        <v>31</v>
      </c>
      <c r="K13" s="31">
        <f t="shared" si="0"/>
        <v>2000000</v>
      </c>
      <c r="L13" s="31">
        <v>0</v>
      </c>
      <c r="M13" s="31">
        <v>2000000</v>
      </c>
      <c r="N13" s="31">
        <v>0</v>
      </c>
      <c r="O13" s="31">
        <v>0</v>
      </c>
      <c r="P13" s="31">
        <v>0</v>
      </c>
      <c r="Q13" s="538">
        <v>0</v>
      </c>
      <c r="R13" s="538"/>
      <c r="S13" s="31">
        <v>0</v>
      </c>
      <c r="T13" s="31">
        <v>0</v>
      </c>
      <c r="U13" s="30">
        <v>0</v>
      </c>
    </row>
    <row r="14" spans="1:21" ht="24">
      <c r="A14" s="27"/>
      <c r="B14" s="27"/>
      <c r="C14" s="36" t="s">
        <v>5</v>
      </c>
      <c r="D14" s="35" t="s">
        <v>9</v>
      </c>
      <c r="E14" s="34" t="s">
        <v>7</v>
      </c>
      <c r="F14" s="35" t="s">
        <v>53</v>
      </c>
      <c r="G14" s="581" t="s">
        <v>54</v>
      </c>
      <c r="H14" s="581"/>
      <c r="I14" s="33" t="s">
        <v>68</v>
      </c>
      <c r="J14" s="32">
        <v>0</v>
      </c>
      <c r="K14" s="31">
        <f t="shared" si="0"/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538">
        <v>0</v>
      </c>
      <c r="R14" s="538"/>
      <c r="S14" s="31">
        <v>0</v>
      </c>
      <c r="T14" s="31">
        <v>0</v>
      </c>
      <c r="U14" s="30">
        <v>0</v>
      </c>
    </row>
    <row r="15" spans="1:21" ht="24">
      <c r="A15" s="27"/>
      <c r="B15" s="27"/>
      <c r="C15" s="36" t="s">
        <v>5</v>
      </c>
      <c r="D15" s="35" t="s">
        <v>9</v>
      </c>
      <c r="E15" s="34" t="s">
        <v>7</v>
      </c>
      <c r="F15" s="35" t="s">
        <v>53</v>
      </c>
      <c r="G15" s="581" t="s">
        <v>54</v>
      </c>
      <c r="H15" s="581"/>
      <c r="I15" s="33" t="s">
        <v>66</v>
      </c>
      <c r="J15" s="32">
        <v>0</v>
      </c>
      <c r="K15" s="31">
        <f t="shared" si="0"/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538">
        <v>0</v>
      </c>
      <c r="R15" s="538"/>
      <c r="S15" s="31">
        <v>0</v>
      </c>
      <c r="T15" s="31">
        <v>0</v>
      </c>
      <c r="U15" s="30">
        <v>0</v>
      </c>
    </row>
    <row r="16" spans="1:21" ht="24">
      <c r="A16" s="27"/>
      <c r="B16" s="27"/>
      <c r="C16" s="36" t="s">
        <v>5</v>
      </c>
      <c r="D16" s="35" t="s">
        <v>9</v>
      </c>
      <c r="E16" s="34" t="s">
        <v>7</v>
      </c>
      <c r="F16" s="35" t="s">
        <v>55</v>
      </c>
      <c r="G16" s="581" t="s">
        <v>56</v>
      </c>
      <c r="H16" s="581"/>
      <c r="I16" s="33" t="s">
        <v>69</v>
      </c>
      <c r="J16" s="32">
        <v>74</v>
      </c>
      <c r="K16" s="31">
        <f t="shared" si="0"/>
        <v>2000000</v>
      </c>
      <c r="L16" s="31">
        <v>0</v>
      </c>
      <c r="M16" s="31">
        <v>2000000</v>
      </c>
      <c r="N16" s="31">
        <v>0</v>
      </c>
      <c r="O16" s="31">
        <v>0</v>
      </c>
      <c r="P16" s="31">
        <v>0</v>
      </c>
      <c r="Q16" s="538">
        <v>0</v>
      </c>
      <c r="R16" s="538"/>
      <c r="S16" s="31">
        <v>0</v>
      </c>
      <c r="T16" s="31">
        <v>0</v>
      </c>
      <c r="U16" s="30">
        <v>0</v>
      </c>
    </row>
    <row r="17" spans="1:21" ht="24">
      <c r="A17" s="27"/>
      <c r="B17" s="27"/>
      <c r="C17" s="36" t="s">
        <v>5</v>
      </c>
      <c r="D17" s="35" t="s">
        <v>9</v>
      </c>
      <c r="E17" s="34" t="s">
        <v>7</v>
      </c>
      <c r="F17" s="35" t="s">
        <v>55</v>
      </c>
      <c r="G17" s="581" t="s">
        <v>56</v>
      </c>
      <c r="H17" s="581"/>
      <c r="I17" s="33" t="s">
        <v>68</v>
      </c>
      <c r="J17" s="32">
        <v>0</v>
      </c>
      <c r="K17" s="31">
        <f t="shared" si="0"/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538">
        <v>0</v>
      </c>
      <c r="R17" s="538"/>
      <c r="S17" s="31">
        <v>0</v>
      </c>
      <c r="T17" s="31">
        <v>0</v>
      </c>
      <c r="U17" s="30">
        <v>0</v>
      </c>
    </row>
    <row r="18" spans="1:21" ht="24">
      <c r="A18" s="27"/>
      <c r="B18" s="27"/>
      <c r="C18" s="36" t="s">
        <v>5</v>
      </c>
      <c r="D18" s="35" t="s">
        <v>9</v>
      </c>
      <c r="E18" s="34" t="s">
        <v>7</v>
      </c>
      <c r="F18" s="35" t="s">
        <v>55</v>
      </c>
      <c r="G18" s="581" t="s">
        <v>56</v>
      </c>
      <c r="H18" s="581"/>
      <c r="I18" s="33" t="s">
        <v>66</v>
      </c>
      <c r="J18" s="32">
        <v>0</v>
      </c>
      <c r="K18" s="31">
        <f t="shared" si="0"/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538">
        <v>0</v>
      </c>
      <c r="R18" s="538"/>
      <c r="S18" s="31">
        <v>0</v>
      </c>
      <c r="T18" s="31">
        <v>0</v>
      </c>
      <c r="U18" s="30">
        <v>0</v>
      </c>
    </row>
    <row r="19" spans="1:21">
      <c r="A19" s="27"/>
      <c r="B19" s="27"/>
      <c r="C19" s="36"/>
      <c r="D19" s="35"/>
      <c r="E19" s="34"/>
      <c r="F19" s="35"/>
      <c r="G19" s="581" t="s">
        <v>67</v>
      </c>
      <c r="H19" s="581"/>
      <c r="I19" s="33" t="s">
        <v>69</v>
      </c>
      <c r="J19" s="32"/>
      <c r="K19" s="31">
        <f t="shared" ref="K19:U19" si="1">K7+K10+K13+K16</f>
        <v>753244000</v>
      </c>
      <c r="L19" s="31">
        <f t="shared" si="1"/>
        <v>0</v>
      </c>
      <c r="M19" s="31">
        <f t="shared" si="1"/>
        <v>13000000</v>
      </c>
      <c r="N19" s="31">
        <f t="shared" si="1"/>
        <v>409661000</v>
      </c>
      <c r="O19" s="31">
        <f t="shared" si="1"/>
        <v>73259000</v>
      </c>
      <c r="P19" s="31">
        <f t="shared" si="1"/>
        <v>122324000</v>
      </c>
      <c r="Q19" s="31">
        <f t="shared" si="1"/>
        <v>0</v>
      </c>
      <c r="R19" s="31">
        <f t="shared" si="1"/>
        <v>0</v>
      </c>
      <c r="S19" s="31">
        <f t="shared" si="1"/>
        <v>0</v>
      </c>
      <c r="T19" s="31">
        <f t="shared" si="1"/>
        <v>45000000</v>
      </c>
      <c r="U19" s="31">
        <f t="shared" si="1"/>
        <v>90000000</v>
      </c>
    </row>
    <row r="20" spans="1:21">
      <c r="A20" s="27"/>
      <c r="B20" s="27"/>
      <c r="C20" s="36"/>
      <c r="D20" s="35"/>
      <c r="E20" s="34"/>
      <c r="F20" s="35"/>
      <c r="G20" s="581" t="s">
        <v>67</v>
      </c>
      <c r="H20" s="581"/>
      <c r="I20" s="33" t="s">
        <v>68</v>
      </c>
      <c r="J20" s="32"/>
      <c r="K20" s="31">
        <f t="shared" ref="K20:P21" si="2">K8+K11+K14+K17</f>
        <v>1280190725</v>
      </c>
      <c r="L20" s="31">
        <f t="shared" si="2"/>
        <v>0</v>
      </c>
      <c r="M20" s="31">
        <f t="shared" si="2"/>
        <v>9000000</v>
      </c>
      <c r="N20" s="31">
        <f t="shared" si="2"/>
        <v>353711000</v>
      </c>
      <c r="O20" s="31">
        <f t="shared" si="2"/>
        <v>57559000</v>
      </c>
      <c r="P20" s="31">
        <f t="shared" si="2"/>
        <v>712324000</v>
      </c>
      <c r="Q20" s="31">
        <f t="shared" ref="Q20:R20" si="3">Q8+Q11+Q14+Q17</f>
        <v>0</v>
      </c>
      <c r="R20" s="31">
        <f t="shared" si="3"/>
        <v>0</v>
      </c>
      <c r="S20" s="31">
        <f t="shared" ref="S20:U21" si="4">S8+S11+S14+S17</f>
        <v>0</v>
      </c>
      <c r="T20" s="31">
        <f t="shared" si="4"/>
        <v>40400000</v>
      </c>
      <c r="U20" s="31">
        <f t="shared" si="4"/>
        <v>107196725</v>
      </c>
    </row>
    <row r="21" spans="1:21">
      <c r="A21" s="27"/>
      <c r="B21" s="27"/>
      <c r="C21" s="36"/>
      <c r="D21" s="35"/>
      <c r="E21" s="34"/>
      <c r="F21" s="35"/>
      <c r="G21" s="581" t="s">
        <v>67</v>
      </c>
      <c r="H21" s="581"/>
      <c r="I21" s="33" t="s">
        <v>66</v>
      </c>
      <c r="J21" s="32"/>
      <c r="K21" s="31">
        <f t="shared" si="2"/>
        <v>1258291946</v>
      </c>
      <c r="L21" s="31">
        <f t="shared" si="2"/>
        <v>0</v>
      </c>
      <c r="M21" s="31">
        <f t="shared" si="2"/>
        <v>0</v>
      </c>
      <c r="N21" s="31">
        <f t="shared" si="2"/>
        <v>353607647</v>
      </c>
      <c r="O21" s="31">
        <f t="shared" si="2"/>
        <v>57051026</v>
      </c>
      <c r="P21" s="31">
        <f t="shared" si="2"/>
        <v>700282450</v>
      </c>
      <c r="Q21" s="31">
        <f>Q9+Q12+Q15+Q18</f>
        <v>0</v>
      </c>
      <c r="R21" s="31">
        <f>R9+R12+R15+R18</f>
        <v>0</v>
      </c>
      <c r="S21" s="31">
        <f t="shared" si="4"/>
        <v>0</v>
      </c>
      <c r="T21" s="31">
        <f t="shared" si="4"/>
        <v>40317116</v>
      </c>
      <c r="U21" s="31">
        <f t="shared" si="4"/>
        <v>107033707</v>
      </c>
    </row>
    <row r="22" spans="1:21">
      <c r="A22" s="27"/>
      <c r="B22" s="529"/>
      <c r="C22" s="529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</row>
    <row r="23" spans="1:21">
      <c r="A23" s="27"/>
      <c r="B23" s="27"/>
      <c r="C23" s="27"/>
      <c r="D23" s="27"/>
      <c r="E23" s="530" t="s">
        <v>61</v>
      </c>
      <c r="F23" s="530"/>
      <c r="G23" s="29" t="s">
        <v>62</v>
      </c>
      <c r="H23" s="528" t="s">
        <v>285</v>
      </c>
      <c r="I23" s="528"/>
      <c r="J23" s="528"/>
      <c r="K23" s="560" t="s">
        <v>63</v>
      </c>
      <c r="L23" s="528" t="s">
        <v>62</v>
      </c>
      <c r="M23" s="528"/>
      <c r="N23" s="528" t="s">
        <v>288</v>
      </c>
      <c r="O23" s="528"/>
      <c r="P23" s="528"/>
      <c r="Q23" s="528"/>
      <c r="R23" s="27"/>
      <c r="S23" s="27"/>
      <c r="T23" s="27"/>
      <c r="U23" s="27"/>
    </row>
    <row r="24" spans="1:21">
      <c r="A24" s="27"/>
      <c r="B24" s="27"/>
      <c r="C24" s="27"/>
      <c r="D24" s="27"/>
      <c r="E24" s="530"/>
      <c r="F24" s="530"/>
      <c r="G24" s="29" t="s">
        <v>64</v>
      </c>
      <c r="H24" s="528"/>
      <c r="I24" s="528"/>
      <c r="J24" s="528"/>
      <c r="K24" s="560"/>
      <c r="L24" s="528" t="s">
        <v>64</v>
      </c>
      <c r="M24" s="528"/>
      <c r="N24" s="528"/>
      <c r="O24" s="528"/>
      <c r="P24" s="528"/>
      <c r="Q24" s="528"/>
      <c r="R24" s="27"/>
      <c r="S24" s="27"/>
      <c r="T24" s="27"/>
      <c r="U24" s="27"/>
    </row>
    <row r="25" spans="1:21">
      <c r="A25" s="27"/>
      <c r="B25" s="27"/>
      <c r="C25" s="27"/>
      <c r="D25" s="27"/>
      <c r="E25" s="530"/>
      <c r="F25" s="530"/>
      <c r="G25" s="29" t="s">
        <v>65</v>
      </c>
      <c r="H25" s="528"/>
      <c r="I25" s="528"/>
      <c r="J25" s="528"/>
      <c r="K25" s="560"/>
      <c r="L25" s="528" t="s">
        <v>65</v>
      </c>
      <c r="M25" s="528"/>
      <c r="N25" s="528"/>
      <c r="O25" s="528"/>
      <c r="P25" s="528"/>
      <c r="Q25" s="528"/>
      <c r="R25" s="27"/>
      <c r="S25" s="27"/>
      <c r="T25" s="27"/>
      <c r="U25" s="27"/>
    </row>
    <row r="26" spans="1:21">
      <c r="A26" s="27"/>
      <c r="B26" s="27"/>
      <c r="C26" s="529"/>
      <c r="D26" s="529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</row>
  </sheetData>
  <mergeCells count="54">
    <mergeCell ref="K4:U4"/>
    <mergeCell ref="K5:K6"/>
    <mergeCell ref="Q5:R5"/>
    <mergeCell ref="Q6:R6"/>
    <mergeCell ref="C2:U2"/>
    <mergeCell ref="C3:U3"/>
    <mergeCell ref="G4:H6"/>
    <mergeCell ref="I4:I6"/>
    <mergeCell ref="J4:J6"/>
    <mergeCell ref="A4:B4"/>
    <mergeCell ref="C4:C6"/>
    <mergeCell ref="D4:D6"/>
    <mergeCell ref="E4:E6"/>
    <mergeCell ref="F4:F6"/>
    <mergeCell ref="G7:H7"/>
    <mergeCell ref="Q7:R7"/>
    <mergeCell ref="G8:H8"/>
    <mergeCell ref="Q8:R8"/>
    <mergeCell ref="G9:H9"/>
    <mergeCell ref="Q9:R9"/>
    <mergeCell ref="G10:H10"/>
    <mergeCell ref="Q10:R10"/>
    <mergeCell ref="G11:H11"/>
    <mergeCell ref="Q11:R11"/>
    <mergeCell ref="G12:H12"/>
    <mergeCell ref="Q12:R12"/>
    <mergeCell ref="Q18:R18"/>
    <mergeCell ref="G13:H13"/>
    <mergeCell ref="Q13:R13"/>
    <mergeCell ref="G14:H14"/>
    <mergeCell ref="Q14:R14"/>
    <mergeCell ref="G15:H15"/>
    <mergeCell ref="Q15:R15"/>
    <mergeCell ref="G16:H16"/>
    <mergeCell ref="Q16:R16"/>
    <mergeCell ref="G17:H17"/>
    <mergeCell ref="Q17:R17"/>
    <mergeCell ref="G18:H18"/>
    <mergeCell ref="G20:H20"/>
    <mergeCell ref="G21:H21"/>
    <mergeCell ref="G19:H19"/>
    <mergeCell ref="B22:C22"/>
    <mergeCell ref="E23:F25"/>
    <mergeCell ref="H23:J23"/>
    <mergeCell ref="K23:K25"/>
    <mergeCell ref="L23:M23"/>
    <mergeCell ref="C26:D26"/>
    <mergeCell ref="N23:Q23"/>
    <mergeCell ref="H24:J24"/>
    <mergeCell ref="L24:M24"/>
    <mergeCell ref="N24:Q24"/>
    <mergeCell ref="H25:J25"/>
    <mergeCell ref="L25:M25"/>
    <mergeCell ref="N25:Q25"/>
  </mergeCells>
  <pageMargins left="0" right="0" top="0" bottom="0" header="0" footer="0"/>
  <pageSetup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  <pageSetUpPr fitToPage="1"/>
  </sheetPr>
  <dimension ref="A1:R176"/>
  <sheetViews>
    <sheetView topLeftCell="A141" workbookViewId="0">
      <selection activeCell="M12" sqref="M12"/>
    </sheetView>
  </sheetViews>
  <sheetFormatPr defaultRowHeight="15"/>
  <cols>
    <col min="1" max="1" width="3.28515625" style="26" customWidth="1"/>
    <col min="2" max="2" width="0.140625" style="26" customWidth="1"/>
    <col min="3" max="4" width="8.140625" style="26" customWidth="1"/>
    <col min="5" max="5" width="43" style="26" customWidth="1"/>
    <col min="6" max="7" width="10" style="26" customWidth="1"/>
    <col min="8" max="8" width="47.28515625" style="26" customWidth="1"/>
    <col min="9" max="9" width="19.140625" style="26" customWidth="1"/>
    <col min="10" max="13" width="16" style="26" customWidth="1"/>
    <col min="14" max="16384" width="9.140625" style="26"/>
  </cols>
  <sheetData>
    <row r="1" spans="1:13">
      <c r="A1" s="27"/>
      <c r="B1" s="27"/>
      <c r="C1" s="44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15.75" thickBot="1">
      <c r="A2" s="27"/>
      <c r="B2" s="27"/>
      <c r="C2" s="531" t="s">
        <v>135</v>
      </c>
      <c r="D2" s="531"/>
      <c r="E2" s="531"/>
      <c r="F2" s="531"/>
      <c r="G2" s="531"/>
      <c r="H2" s="531"/>
      <c r="I2" s="531"/>
      <c r="J2" s="531"/>
      <c r="K2" s="531"/>
      <c r="L2" s="531"/>
      <c r="M2" s="531"/>
    </row>
    <row r="3" spans="1:13" ht="24.75" thickTop="1">
      <c r="A3" s="533"/>
      <c r="B3" s="533"/>
      <c r="C3" s="41" t="s">
        <v>134</v>
      </c>
      <c r="D3" s="40" t="s">
        <v>133</v>
      </c>
      <c r="E3" s="40" t="s">
        <v>132</v>
      </c>
      <c r="F3" s="40" t="s">
        <v>131</v>
      </c>
      <c r="G3" s="40" t="s">
        <v>130</v>
      </c>
      <c r="H3" s="40" t="s">
        <v>129</v>
      </c>
      <c r="I3" s="40" t="s">
        <v>128</v>
      </c>
      <c r="J3" s="62">
        <v>2022</v>
      </c>
      <c r="K3" s="62">
        <v>2023</v>
      </c>
      <c r="L3" s="62">
        <v>2024</v>
      </c>
      <c r="M3" s="61">
        <v>2025</v>
      </c>
    </row>
    <row r="4" spans="1:13">
      <c r="A4" s="27"/>
      <c r="B4" s="27"/>
      <c r="C4" s="51" t="s">
        <v>5</v>
      </c>
      <c r="D4" s="49" t="s">
        <v>9</v>
      </c>
      <c r="E4" s="50" t="s">
        <v>7</v>
      </c>
      <c r="F4" s="49"/>
      <c r="G4" s="49" t="s">
        <v>47</v>
      </c>
      <c r="H4" s="54" t="s">
        <v>48</v>
      </c>
      <c r="I4" s="55" t="s">
        <v>107</v>
      </c>
      <c r="J4" s="53">
        <v>254</v>
      </c>
      <c r="K4" s="53">
        <v>264</v>
      </c>
      <c r="L4" s="53">
        <v>264</v>
      </c>
      <c r="M4" s="60">
        <v>248</v>
      </c>
    </row>
    <row r="5" spans="1:13">
      <c r="A5" s="27"/>
      <c r="B5" s="27"/>
      <c r="C5" s="51" t="s">
        <v>5</v>
      </c>
      <c r="D5" s="49" t="s">
        <v>9</v>
      </c>
      <c r="E5" s="50" t="s">
        <v>7</v>
      </c>
      <c r="F5" s="49"/>
      <c r="G5" s="49" t="s">
        <v>47</v>
      </c>
      <c r="H5" s="54" t="s">
        <v>48</v>
      </c>
      <c r="I5" s="54" t="s">
        <v>106</v>
      </c>
      <c r="J5" s="53">
        <v>510224333</v>
      </c>
      <c r="K5" s="53">
        <v>540900000</v>
      </c>
      <c r="L5" s="53">
        <v>656101000</v>
      </c>
      <c r="M5" s="52">
        <v>740244000</v>
      </c>
    </row>
    <row r="6" spans="1:13">
      <c r="A6" s="27"/>
      <c r="B6" s="27"/>
      <c r="C6" s="51" t="s">
        <v>5</v>
      </c>
      <c r="D6" s="49" t="s">
        <v>9</v>
      </c>
      <c r="E6" s="50" t="s">
        <v>7</v>
      </c>
      <c r="F6" s="49"/>
      <c r="G6" s="49" t="s">
        <v>47</v>
      </c>
      <c r="H6" s="54" t="s">
        <v>48</v>
      </c>
      <c r="I6" s="54" t="s">
        <v>105</v>
      </c>
      <c r="J6" s="53">
        <v>2008757</v>
      </c>
      <c r="K6" s="53">
        <v>2048864</v>
      </c>
      <c r="L6" s="53">
        <v>2485231</v>
      </c>
      <c r="M6" s="52">
        <f>M5/M4</f>
        <v>2984854.8387096776</v>
      </c>
    </row>
    <row r="7" spans="1:13">
      <c r="A7" s="27"/>
      <c r="B7" s="27"/>
      <c r="C7" s="51"/>
      <c r="D7" s="49"/>
      <c r="E7" s="50"/>
      <c r="F7" s="49"/>
      <c r="G7" s="49"/>
      <c r="H7" s="59" t="s">
        <v>104</v>
      </c>
      <c r="I7" s="58"/>
      <c r="J7" s="57"/>
      <c r="K7" s="57">
        <v>40107</v>
      </c>
      <c r="L7" s="57">
        <v>436367</v>
      </c>
      <c r="M7" s="56">
        <v>737758769</v>
      </c>
    </row>
    <row r="8" spans="1:13">
      <c r="A8" s="27"/>
      <c r="B8" s="27"/>
      <c r="C8" s="51" t="s">
        <v>5</v>
      </c>
      <c r="D8" s="49" t="s">
        <v>9</v>
      </c>
      <c r="E8" s="50" t="s">
        <v>7</v>
      </c>
      <c r="F8" s="49"/>
      <c r="G8" s="49" t="s">
        <v>47</v>
      </c>
      <c r="H8" s="54" t="s">
        <v>48</v>
      </c>
      <c r="I8" s="55" t="s">
        <v>103</v>
      </c>
      <c r="J8" s="53">
        <v>254</v>
      </c>
      <c r="K8" s="53">
        <v>264</v>
      </c>
      <c r="L8" s="53">
        <v>264</v>
      </c>
      <c r="M8" s="161">
        <v>248</v>
      </c>
    </row>
    <row r="9" spans="1:13">
      <c r="A9" s="27"/>
      <c r="B9" s="27"/>
      <c r="C9" s="51" t="s">
        <v>5</v>
      </c>
      <c r="D9" s="49" t="s">
        <v>9</v>
      </c>
      <c r="E9" s="50" t="s">
        <v>7</v>
      </c>
      <c r="F9" s="49"/>
      <c r="G9" s="49" t="s">
        <v>47</v>
      </c>
      <c r="H9" s="54" t="s">
        <v>48</v>
      </c>
      <c r="I9" s="54" t="s">
        <v>102</v>
      </c>
      <c r="J9" s="53">
        <v>465762630</v>
      </c>
      <c r="K9" s="53">
        <v>1647343880</v>
      </c>
      <c r="L9" s="53">
        <v>1294403230</v>
      </c>
      <c r="M9" s="52">
        <v>1271190725</v>
      </c>
    </row>
    <row r="10" spans="1:13">
      <c r="A10" s="27"/>
      <c r="B10" s="27"/>
      <c r="C10" s="51" t="s">
        <v>5</v>
      </c>
      <c r="D10" s="49" t="s">
        <v>9</v>
      </c>
      <c r="E10" s="50" t="s">
        <v>7</v>
      </c>
      <c r="F10" s="49"/>
      <c r="G10" s="49" t="s">
        <v>47</v>
      </c>
      <c r="H10" s="54" t="s">
        <v>48</v>
      </c>
      <c r="I10" s="54" t="s">
        <v>101</v>
      </c>
      <c r="J10" s="53">
        <v>1833711</v>
      </c>
      <c r="K10" s="53">
        <v>6239939</v>
      </c>
      <c r="L10" s="53">
        <v>4903043</v>
      </c>
      <c r="M10" s="52">
        <f>M9/M8</f>
        <v>5125769.0524193551</v>
      </c>
    </row>
    <row r="11" spans="1:13">
      <c r="A11" s="27"/>
      <c r="B11" s="27"/>
      <c r="C11" s="51"/>
      <c r="D11" s="49"/>
      <c r="E11" s="50"/>
      <c r="F11" s="49"/>
      <c r="G11" s="49"/>
      <c r="H11" s="59" t="s">
        <v>100</v>
      </c>
      <c r="I11" s="58"/>
      <c r="J11" s="57"/>
      <c r="K11" s="57">
        <v>4406228</v>
      </c>
      <c r="L11" s="57">
        <v>-1336896</v>
      </c>
      <c r="M11" s="56">
        <v>736537682</v>
      </c>
    </row>
    <row r="12" spans="1:13">
      <c r="A12" s="27"/>
      <c r="B12" s="27"/>
      <c r="C12" s="51" t="s">
        <v>5</v>
      </c>
      <c r="D12" s="49" t="s">
        <v>9</v>
      </c>
      <c r="E12" s="50" t="s">
        <v>7</v>
      </c>
      <c r="F12" s="49"/>
      <c r="G12" s="49" t="s">
        <v>47</v>
      </c>
      <c r="H12" s="54" t="s">
        <v>48</v>
      </c>
      <c r="I12" s="55" t="s">
        <v>99</v>
      </c>
      <c r="J12" s="53">
        <v>772</v>
      </c>
      <c r="K12" s="53">
        <v>205</v>
      </c>
      <c r="L12" s="53">
        <v>248</v>
      </c>
      <c r="M12" s="161">
        <v>206</v>
      </c>
    </row>
    <row r="13" spans="1:13">
      <c r="A13" s="27"/>
      <c r="B13" s="27"/>
      <c r="C13" s="51" t="s">
        <v>5</v>
      </c>
      <c r="D13" s="49" t="s">
        <v>9</v>
      </c>
      <c r="E13" s="50" t="s">
        <v>7</v>
      </c>
      <c r="F13" s="49"/>
      <c r="G13" s="49" t="s">
        <v>47</v>
      </c>
      <c r="H13" s="54" t="s">
        <v>48</v>
      </c>
      <c r="I13" s="54" t="s">
        <v>98</v>
      </c>
      <c r="J13" s="53">
        <v>465664073.80000001</v>
      </c>
      <c r="K13" s="53">
        <v>1564541292.74</v>
      </c>
      <c r="L13" s="53">
        <v>1268454403.9300001</v>
      </c>
      <c r="M13" s="52">
        <v>1258291946</v>
      </c>
    </row>
    <row r="14" spans="1:13">
      <c r="A14" s="27"/>
      <c r="B14" s="27"/>
      <c r="C14" s="51" t="s">
        <v>5</v>
      </c>
      <c r="D14" s="49" t="s">
        <v>9</v>
      </c>
      <c r="E14" s="50" t="s">
        <v>7</v>
      </c>
      <c r="F14" s="49"/>
      <c r="G14" s="49" t="s">
        <v>47</v>
      </c>
      <c r="H14" s="54" t="s">
        <v>48</v>
      </c>
      <c r="I14" s="54" t="s">
        <v>97</v>
      </c>
      <c r="J14" s="53">
        <v>603192</v>
      </c>
      <c r="K14" s="53">
        <v>7631909</v>
      </c>
      <c r="L14" s="53">
        <v>5114735</v>
      </c>
      <c r="M14" s="52">
        <f>M13/M12</f>
        <v>6108213.3300970877</v>
      </c>
    </row>
    <row r="15" spans="1:13">
      <c r="A15" s="27"/>
      <c r="B15" s="27"/>
      <c r="C15" s="51"/>
      <c r="D15" s="49"/>
      <c r="E15" s="50"/>
      <c r="F15" s="49"/>
      <c r="G15" s="49"/>
      <c r="H15" s="48" t="s">
        <v>96</v>
      </c>
      <c r="I15" s="47"/>
      <c r="J15" s="46"/>
      <c r="K15" s="46">
        <v>7028717</v>
      </c>
      <c r="L15" s="46">
        <v>-2517174</v>
      </c>
      <c r="M15" s="45">
        <v>185282674</v>
      </c>
    </row>
    <row r="16" spans="1:13" ht="36">
      <c r="A16" s="27"/>
      <c r="B16" s="27"/>
      <c r="C16" s="51" t="s">
        <v>5</v>
      </c>
      <c r="D16" s="49" t="s">
        <v>9</v>
      </c>
      <c r="E16" s="50" t="s">
        <v>7</v>
      </c>
      <c r="F16" s="49"/>
      <c r="G16" s="49" t="s">
        <v>127</v>
      </c>
      <c r="H16" s="54" t="s">
        <v>126</v>
      </c>
      <c r="I16" s="55" t="s">
        <v>107</v>
      </c>
      <c r="J16" s="53"/>
      <c r="K16" s="53"/>
      <c r="L16" s="53">
        <v>8</v>
      </c>
      <c r="M16" s="52"/>
    </row>
    <row r="17" spans="1:13" ht="36">
      <c r="A17" s="27"/>
      <c r="B17" s="27"/>
      <c r="C17" s="51" t="s">
        <v>5</v>
      </c>
      <c r="D17" s="49" t="s">
        <v>9</v>
      </c>
      <c r="E17" s="50" t="s">
        <v>7</v>
      </c>
      <c r="F17" s="49"/>
      <c r="G17" s="49" t="s">
        <v>127</v>
      </c>
      <c r="H17" s="54" t="s">
        <v>126</v>
      </c>
      <c r="I17" s="54" t="s">
        <v>106</v>
      </c>
      <c r="J17" s="53">
        <v>0</v>
      </c>
      <c r="K17" s="53">
        <v>0</v>
      </c>
      <c r="L17" s="53">
        <v>0</v>
      </c>
      <c r="M17" s="52">
        <v>0</v>
      </c>
    </row>
    <row r="18" spans="1:13" ht="36">
      <c r="A18" s="27"/>
      <c r="B18" s="27"/>
      <c r="C18" s="51" t="s">
        <v>5</v>
      </c>
      <c r="D18" s="49" t="s">
        <v>9</v>
      </c>
      <c r="E18" s="50" t="s">
        <v>7</v>
      </c>
      <c r="F18" s="49"/>
      <c r="G18" s="49" t="s">
        <v>127</v>
      </c>
      <c r="H18" s="54" t="s">
        <v>126</v>
      </c>
      <c r="I18" s="54" t="s">
        <v>105</v>
      </c>
      <c r="J18" s="53">
        <v>0</v>
      </c>
      <c r="K18" s="53">
        <v>0</v>
      </c>
      <c r="L18" s="53">
        <v>0</v>
      </c>
      <c r="M18" s="52">
        <v>0</v>
      </c>
    </row>
    <row r="19" spans="1:13">
      <c r="A19" s="27"/>
      <c r="B19" s="27"/>
      <c r="C19" s="51"/>
      <c r="D19" s="49"/>
      <c r="E19" s="50"/>
      <c r="F19" s="49"/>
      <c r="G19" s="49"/>
      <c r="H19" s="59" t="s">
        <v>104</v>
      </c>
      <c r="I19" s="58"/>
      <c r="J19" s="57"/>
      <c r="K19" s="57">
        <v>0</v>
      </c>
      <c r="L19" s="57">
        <v>0</v>
      </c>
      <c r="M19" s="56">
        <v>0</v>
      </c>
    </row>
    <row r="20" spans="1:13" ht="36">
      <c r="A20" s="27"/>
      <c r="B20" s="27"/>
      <c r="C20" s="51" t="s">
        <v>5</v>
      </c>
      <c r="D20" s="49" t="s">
        <v>9</v>
      </c>
      <c r="E20" s="50" t="s">
        <v>7</v>
      </c>
      <c r="F20" s="49"/>
      <c r="G20" s="49" t="s">
        <v>127</v>
      </c>
      <c r="H20" s="54" t="s">
        <v>126</v>
      </c>
      <c r="I20" s="55" t="s">
        <v>103</v>
      </c>
      <c r="J20" s="53"/>
      <c r="K20" s="53"/>
      <c r="L20" s="53">
        <v>8</v>
      </c>
      <c r="M20" s="52"/>
    </row>
    <row r="21" spans="1:13" ht="36">
      <c r="A21" s="27"/>
      <c r="B21" s="27"/>
      <c r="C21" s="51" t="s">
        <v>5</v>
      </c>
      <c r="D21" s="49" t="s">
        <v>9</v>
      </c>
      <c r="E21" s="50" t="s">
        <v>7</v>
      </c>
      <c r="F21" s="49"/>
      <c r="G21" s="49" t="s">
        <v>127</v>
      </c>
      <c r="H21" s="54" t="s">
        <v>126</v>
      </c>
      <c r="I21" s="54" t="s">
        <v>102</v>
      </c>
      <c r="J21" s="53">
        <v>0</v>
      </c>
      <c r="K21" s="53">
        <v>0</v>
      </c>
      <c r="L21" s="53">
        <v>14350000</v>
      </c>
      <c r="M21" s="52">
        <v>0</v>
      </c>
    </row>
    <row r="22" spans="1:13" ht="36">
      <c r="A22" s="27"/>
      <c r="B22" s="27"/>
      <c r="C22" s="51" t="s">
        <v>5</v>
      </c>
      <c r="D22" s="49" t="s">
        <v>9</v>
      </c>
      <c r="E22" s="50" t="s">
        <v>7</v>
      </c>
      <c r="F22" s="49"/>
      <c r="G22" s="49" t="s">
        <v>127</v>
      </c>
      <c r="H22" s="54" t="s">
        <v>126</v>
      </c>
      <c r="I22" s="54" t="s">
        <v>101</v>
      </c>
      <c r="J22" s="53">
        <v>0</v>
      </c>
      <c r="K22" s="53">
        <v>0</v>
      </c>
      <c r="L22" s="53">
        <v>1793750</v>
      </c>
      <c r="M22" s="52">
        <v>0</v>
      </c>
    </row>
    <row r="23" spans="1:13">
      <c r="A23" s="27"/>
      <c r="B23" s="27"/>
      <c r="C23" s="51"/>
      <c r="D23" s="49"/>
      <c r="E23" s="50"/>
      <c r="F23" s="49"/>
      <c r="G23" s="49"/>
      <c r="H23" s="59" t="s">
        <v>100</v>
      </c>
      <c r="I23" s="58"/>
      <c r="J23" s="57"/>
      <c r="K23" s="57">
        <v>0</v>
      </c>
      <c r="L23" s="57">
        <v>1793750</v>
      </c>
      <c r="M23" s="56">
        <v>-1793750</v>
      </c>
    </row>
    <row r="24" spans="1:13" ht="36">
      <c r="A24" s="27"/>
      <c r="B24" s="27"/>
      <c r="C24" s="51" t="s">
        <v>5</v>
      </c>
      <c r="D24" s="49" t="s">
        <v>9</v>
      </c>
      <c r="E24" s="50" t="s">
        <v>7</v>
      </c>
      <c r="F24" s="49"/>
      <c r="G24" s="49" t="s">
        <v>127</v>
      </c>
      <c r="H24" s="54" t="s">
        <v>126</v>
      </c>
      <c r="I24" s="55" t="s">
        <v>99</v>
      </c>
      <c r="J24" s="53"/>
      <c r="K24" s="53"/>
      <c r="L24" s="53">
        <v>8</v>
      </c>
      <c r="M24" s="52"/>
    </row>
    <row r="25" spans="1:13" ht="36">
      <c r="A25" s="27"/>
      <c r="B25" s="27"/>
      <c r="C25" s="51" t="s">
        <v>5</v>
      </c>
      <c r="D25" s="49" t="s">
        <v>9</v>
      </c>
      <c r="E25" s="50" t="s">
        <v>7</v>
      </c>
      <c r="F25" s="49"/>
      <c r="G25" s="49" t="s">
        <v>127</v>
      </c>
      <c r="H25" s="54" t="s">
        <v>126</v>
      </c>
      <c r="I25" s="54" t="s">
        <v>98</v>
      </c>
      <c r="J25" s="53">
        <v>0</v>
      </c>
      <c r="K25" s="53">
        <v>0</v>
      </c>
      <c r="L25" s="53">
        <v>14267212</v>
      </c>
      <c r="M25" s="52">
        <v>0</v>
      </c>
    </row>
    <row r="26" spans="1:13" ht="36">
      <c r="A26" s="27"/>
      <c r="B26" s="27"/>
      <c r="C26" s="51" t="s">
        <v>5</v>
      </c>
      <c r="D26" s="49" t="s">
        <v>9</v>
      </c>
      <c r="E26" s="50" t="s">
        <v>7</v>
      </c>
      <c r="F26" s="49"/>
      <c r="G26" s="49" t="s">
        <v>127</v>
      </c>
      <c r="H26" s="54" t="s">
        <v>126</v>
      </c>
      <c r="I26" s="54" t="s">
        <v>97</v>
      </c>
      <c r="J26" s="53">
        <v>0</v>
      </c>
      <c r="K26" s="53">
        <v>0</v>
      </c>
      <c r="L26" s="53">
        <v>1783402</v>
      </c>
      <c r="M26" s="52">
        <v>0</v>
      </c>
    </row>
    <row r="27" spans="1:13">
      <c r="A27" s="27"/>
      <c r="B27" s="27"/>
      <c r="C27" s="51"/>
      <c r="D27" s="49"/>
      <c r="E27" s="50"/>
      <c r="F27" s="49"/>
      <c r="G27" s="49"/>
      <c r="H27" s="48" t="s">
        <v>96</v>
      </c>
      <c r="I27" s="47"/>
      <c r="J27" s="46"/>
      <c r="K27" s="46">
        <v>0</v>
      </c>
      <c r="L27" s="46">
        <v>1783402</v>
      </c>
      <c r="M27" s="45">
        <v>-1783402</v>
      </c>
    </row>
    <row r="28" spans="1:13">
      <c r="A28" s="27"/>
      <c r="B28" s="27"/>
      <c r="C28" s="51" t="s">
        <v>5</v>
      </c>
      <c r="D28" s="49" t="s">
        <v>9</v>
      </c>
      <c r="E28" s="50" t="s">
        <v>7</v>
      </c>
      <c r="F28" s="49"/>
      <c r="G28" s="49" t="s">
        <v>50</v>
      </c>
      <c r="H28" s="54" t="s">
        <v>51</v>
      </c>
      <c r="I28" s="55" t="s">
        <v>107</v>
      </c>
      <c r="J28" s="53">
        <v>150</v>
      </c>
      <c r="K28" s="53">
        <v>70</v>
      </c>
      <c r="L28" s="53">
        <v>90</v>
      </c>
      <c r="M28" s="52">
        <v>101</v>
      </c>
    </row>
    <row r="29" spans="1:13">
      <c r="A29" s="27"/>
      <c r="B29" s="27"/>
      <c r="C29" s="51" t="s">
        <v>5</v>
      </c>
      <c r="D29" s="49" t="s">
        <v>9</v>
      </c>
      <c r="E29" s="50" t="s">
        <v>7</v>
      </c>
      <c r="F29" s="49"/>
      <c r="G29" s="49" t="s">
        <v>50</v>
      </c>
      <c r="H29" s="54" t="s">
        <v>51</v>
      </c>
      <c r="I29" s="54" t="s">
        <v>106</v>
      </c>
      <c r="J29" s="53">
        <v>7500000</v>
      </c>
      <c r="K29" s="53">
        <v>5442000</v>
      </c>
      <c r="L29" s="53">
        <v>2500000</v>
      </c>
      <c r="M29" s="52">
        <v>9000000</v>
      </c>
    </row>
    <row r="30" spans="1:13">
      <c r="A30" s="27"/>
      <c r="B30" s="27"/>
      <c r="C30" s="51" t="s">
        <v>5</v>
      </c>
      <c r="D30" s="49" t="s">
        <v>9</v>
      </c>
      <c r="E30" s="50" t="s">
        <v>7</v>
      </c>
      <c r="F30" s="49"/>
      <c r="G30" s="49" t="s">
        <v>50</v>
      </c>
      <c r="H30" s="54" t="s">
        <v>51</v>
      </c>
      <c r="I30" s="54" t="s">
        <v>105</v>
      </c>
      <c r="J30" s="53">
        <v>50000</v>
      </c>
      <c r="K30" s="53">
        <v>77743</v>
      </c>
      <c r="L30" s="53">
        <v>27778</v>
      </c>
      <c r="M30" s="52">
        <v>9000000</v>
      </c>
    </row>
    <row r="31" spans="1:13">
      <c r="A31" s="27"/>
      <c r="B31" s="27"/>
      <c r="C31" s="51"/>
      <c r="D31" s="49"/>
      <c r="E31" s="50"/>
      <c r="F31" s="49"/>
      <c r="G31" s="49"/>
      <c r="H31" s="59" t="s">
        <v>104</v>
      </c>
      <c r="I31" s="58"/>
      <c r="J31" s="57"/>
      <c r="K31" s="57">
        <v>27743</v>
      </c>
      <c r="L31" s="57">
        <v>-49965</v>
      </c>
      <c r="M31" s="56">
        <v>8972222</v>
      </c>
    </row>
    <row r="32" spans="1:13">
      <c r="A32" s="27"/>
      <c r="B32" s="27"/>
      <c r="C32" s="51" t="s">
        <v>5</v>
      </c>
      <c r="D32" s="49" t="s">
        <v>9</v>
      </c>
      <c r="E32" s="50" t="s">
        <v>7</v>
      </c>
      <c r="F32" s="49"/>
      <c r="G32" s="49" t="s">
        <v>50</v>
      </c>
      <c r="H32" s="54" t="s">
        <v>51</v>
      </c>
      <c r="I32" s="55" t="s">
        <v>103</v>
      </c>
      <c r="J32" s="53">
        <v>150</v>
      </c>
      <c r="K32" s="53">
        <v>70</v>
      </c>
      <c r="L32" s="53">
        <v>90</v>
      </c>
      <c r="M32" s="52">
        <v>101</v>
      </c>
    </row>
    <row r="33" spans="1:13">
      <c r="A33" s="27"/>
      <c r="B33" s="27"/>
      <c r="C33" s="51" t="s">
        <v>5</v>
      </c>
      <c r="D33" s="49" t="s">
        <v>9</v>
      </c>
      <c r="E33" s="50" t="s">
        <v>7</v>
      </c>
      <c r="F33" s="49"/>
      <c r="G33" s="49" t="s">
        <v>50</v>
      </c>
      <c r="H33" s="54" t="s">
        <v>51</v>
      </c>
      <c r="I33" s="54" t="s">
        <v>102</v>
      </c>
      <c r="J33" s="53">
        <v>5782700</v>
      </c>
      <c r="K33" s="53">
        <v>3042000</v>
      </c>
      <c r="L33" s="53">
        <v>7195364</v>
      </c>
      <c r="M33" s="52">
        <v>9000000</v>
      </c>
    </row>
    <row r="34" spans="1:13">
      <c r="A34" s="27"/>
      <c r="B34" s="27"/>
      <c r="C34" s="51" t="s">
        <v>5</v>
      </c>
      <c r="D34" s="49" t="s">
        <v>9</v>
      </c>
      <c r="E34" s="50" t="s">
        <v>7</v>
      </c>
      <c r="F34" s="49"/>
      <c r="G34" s="49" t="s">
        <v>50</v>
      </c>
      <c r="H34" s="54" t="s">
        <v>51</v>
      </c>
      <c r="I34" s="54" t="s">
        <v>101</v>
      </c>
      <c r="J34" s="53">
        <v>38551</v>
      </c>
      <c r="K34" s="53">
        <v>43457</v>
      </c>
      <c r="L34" s="53">
        <v>79948</v>
      </c>
      <c r="M34" s="52">
        <v>9000000</v>
      </c>
    </row>
    <row r="35" spans="1:13">
      <c r="A35" s="27"/>
      <c r="B35" s="27"/>
      <c r="C35" s="51"/>
      <c r="D35" s="49"/>
      <c r="E35" s="50"/>
      <c r="F35" s="49"/>
      <c r="G35" s="49"/>
      <c r="H35" s="59" t="s">
        <v>100</v>
      </c>
      <c r="I35" s="58"/>
      <c r="J35" s="57"/>
      <c r="K35" s="57">
        <v>4906</v>
      </c>
      <c r="L35" s="57">
        <v>36491</v>
      </c>
      <c r="M35" s="56">
        <v>8920052</v>
      </c>
    </row>
    <row r="36" spans="1:13">
      <c r="A36" s="27"/>
      <c r="B36" s="27"/>
      <c r="C36" s="51" t="s">
        <v>5</v>
      </c>
      <c r="D36" s="49" t="s">
        <v>9</v>
      </c>
      <c r="E36" s="50" t="s">
        <v>7</v>
      </c>
      <c r="F36" s="49"/>
      <c r="G36" s="49" t="s">
        <v>50</v>
      </c>
      <c r="H36" s="54" t="s">
        <v>51</v>
      </c>
      <c r="I36" s="55" t="s">
        <v>99</v>
      </c>
      <c r="J36" s="53">
        <v>116</v>
      </c>
      <c r="K36" s="53">
        <v>70</v>
      </c>
      <c r="L36" s="53">
        <v>96</v>
      </c>
      <c r="M36" s="52">
        <v>0</v>
      </c>
    </row>
    <row r="37" spans="1:13">
      <c r="A37" s="27"/>
      <c r="B37" s="27"/>
      <c r="C37" s="51" t="s">
        <v>5</v>
      </c>
      <c r="D37" s="49" t="s">
        <v>9</v>
      </c>
      <c r="E37" s="50" t="s">
        <v>7</v>
      </c>
      <c r="F37" s="49"/>
      <c r="G37" s="49" t="s">
        <v>50</v>
      </c>
      <c r="H37" s="54" t="s">
        <v>51</v>
      </c>
      <c r="I37" s="54" t="s">
        <v>98</v>
      </c>
      <c r="J37" s="53">
        <v>5782680</v>
      </c>
      <c r="K37" s="53">
        <v>2989200</v>
      </c>
      <c r="L37" s="53">
        <v>6288480</v>
      </c>
      <c r="M37" s="52">
        <v>0</v>
      </c>
    </row>
    <row r="38" spans="1:13">
      <c r="A38" s="27"/>
      <c r="B38" s="27"/>
      <c r="C38" s="51" t="s">
        <v>5</v>
      </c>
      <c r="D38" s="49" t="s">
        <v>9</v>
      </c>
      <c r="E38" s="50" t="s">
        <v>7</v>
      </c>
      <c r="F38" s="49"/>
      <c r="G38" s="49" t="s">
        <v>50</v>
      </c>
      <c r="H38" s="54" t="s">
        <v>51</v>
      </c>
      <c r="I38" s="54" t="s">
        <v>97</v>
      </c>
      <c r="J38" s="53">
        <v>49851</v>
      </c>
      <c r="K38" s="53">
        <v>42703</v>
      </c>
      <c r="L38" s="53">
        <v>65505</v>
      </c>
      <c r="M38" s="52">
        <v>0</v>
      </c>
    </row>
    <row r="39" spans="1:13">
      <c r="A39" s="27"/>
      <c r="B39" s="27"/>
      <c r="C39" s="51"/>
      <c r="D39" s="49"/>
      <c r="E39" s="50"/>
      <c r="F39" s="49"/>
      <c r="G39" s="49"/>
      <c r="H39" s="48" t="s">
        <v>96</v>
      </c>
      <c r="I39" s="47"/>
      <c r="J39" s="46"/>
      <c r="K39" s="46">
        <v>-7148</v>
      </c>
      <c r="L39" s="46">
        <v>22802</v>
      </c>
      <c r="M39" s="45">
        <v>0</v>
      </c>
    </row>
    <row r="40" spans="1:13">
      <c r="A40" s="27"/>
      <c r="B40" s="27"/>
      <c r="C40" s="51" t="s">
        <v>5</v>
      </c>
      <c r="D40" s="49" t="s">
        <v>9</v>
      </c>
      <c r="E40" s="50" t="s">
        <v>7</v>
      </c>
      <c r="F40" s="49"/>
      <c r="G40" s="49" t="s">
        <v>125</v>
      </c>
      <c r="H40" s="54" t="s">
        <v>124</v>
      </c>
      <c r="I40" s="55" t="s">
        <v>107</v>
      </c>
      <c r="J40" s="53">
        <v>1</v>
      </c>
      <c r="K40" s="53">
        <v>1</v>
      </c>
      <c r="L40" s="53">
        <v>0</v>
      </c>
      <c r="M40" s="52"/>
    </row>
    <row r="41" spans="1:13">
      <c r="A41" s="27"/>
      <c r="B41" s="27"/>
      <c r="C41" s="51" t="s">
        <v>5</v>
      </c>
      <c r="D41" s="49" t="s">
        <v>9</v>
      </c>
      <c r="E41" s="50" t="s">
        <v>7</v>
      </c>
      <c r="F41" s="49"/>
      <c r="G41" s="49" t="s">
        <v>125</v>
      </c>
      <c r="H41" s="54" t="s">
        <v>124</v>
      </c>
      <c r="I41" s="54" t="s">
        <v>106</v>
      </c>
      <c r="J41" s="53">
        <v>1000000</v>
      </c>
      <c r="K41" s="53">
        <v>558000</v>
      </c>
      <c r="L41" s="53">
        <v>0</v>
      </c>
      <c r="M41" s="52">
        <v>0</v>
      </c>
    </row>
    <row r="42" spans="1:13">
      <c r="A42" s="27"/>
      <c r="B42" s="27"/>
      <c r="C42" s="51" t="s">
        <v>5</v>
      </c>
      <c r="D42" s="49" t="s">
        <v>9</v>
      </c>
      <c r="E42" s="50" t="s">
        <v>7</v>
      </c>
      <c r="F42" s="49"/>
      <c r="G42" s="49" t="s">
        <v>125</v>
      </c>
      <c r="H42" s="54" t="s">
        <v>124</v>
      </c>
      <c r="I42" s="54" t="s">
        <v>105</v>
      </c>
      <c r="J42" s="53">
        <v>1000000</v>
      </c>
      <c r="K42" s="53">
        <v>558000</v>
      </c>
      <c r="L42" s="53"/>
      <c r="M42" s="52">
        <v>0</v>
      </c>
    </row>
    <row r="43" spans="1:13">
      <c r="A43" s="27"/>
      <c r="B43" s="27"/>
      <c r="C43" s="51"/>
      <c r="D43" s="49"/>
      <c r="E43" s="50"/>
      <c r="F43" s="49"/>
      <c r="G43" s="49"/>
      <c r="H43" s="59" t="s">
        <v>104</v>
      </c>
      <c r="I43" s="58"/>
      <c r="J43" s="57"/>
      <c r="K43" s="57">
        <v>-442000</v>
      </c>
      <c r="L43" s="57"/>
      <c r="M43" s="56"/>
    </row>
    <row r="44" spans="1:13">
      <c r="A44" s="27"/>
      <c r="B44" s="27"/>
      <c r="C44" s="51" t="s">
        <v>5</v>
      </c>
      <c r="D44" s="49" t="s">
        <v>9</v>
      </c>
      <c r="E44" s="50" t="s">
        <v>7</v>
      </c>
      <c r="F44" s="49"/>
      <c r="G44" s="49" t="s">
        <v>125</v>
      </c>
      <c r="H44" s="54" t="s">
        <v>124</v>
      </c>
      <c r="I44" s="55" t="s">
        <v>103</v>
      </c>
      <c r="J44" s="53">
        <v>1</v>
      </c>
      <c r="K44" s="53">
        <v>1</v>
      </c>
      <c r="L44" s="53">
        <v>0</v>
      </c>
      <c r="M44" s="52"/>
    </row>
    <row r="45" spans="1:13">
      <c r="A45" s="27"/>
      <c r="B45" s="27"/>
      <c r="C45" s="51" t="s">
        <v>5</v>
      </c>
      <c r="D45" s="49" t="s">
        <v>9</v>
      </c>
      <c r="E45" s="50" t="s">
        <v>7</v>
      </c>
      <c r="F45" s="49"/>
      <c r="G45" s="49" t="s">
        <v>125</v>
      </c>
      <c r="H45" s="54" t="s">
        <v>124</v>
      </c>
      <c r="I45" s="54" t="s">
        <v>102</v>
      </c>
      <c r="J45" s="53">
        <v>1000000</v>
      </c>
      <c r="K45" s="53">
        <v>558000</v>
      </c>
      <c r="L45" s="53">
        <v>0</v>
      </c>
      <c r="M45" s="52">
        <v>0</v>
      </c>
    </row>
    <row r="46" spans="1:13">
      <c r="A46" s="27"/>
      <c r="B46" s="27"/>
      <c r="C46" s="51" t="s">
        <v>5</v>
      </c>
      <c r="D46" s="49" t="s">
        <v>9</v>
      </c>
      <c r="E46" s="50" t="s">
        <v>7</v>
      </c>
      <c r="F46" s="49"/>
      <c r="G46" s="49" t="s">
        <v>125</v>
      </c>
      <c r="H46" s="54" t="s">
        <v>124</v>
      </c>
      <c r="I46" s="54" t="s">
        <v>101</v>
      </c>
      <c r="J46" s="53">
        <v>1000000</v>
      </c>
      <c r="K46" s="53">
        <v>558000</v>
      </c>
      <c r="L46" s="53"/>
      <c r="M46" s="52">
        <v>0</v>
      </c>
    </row>
    <row r="47" spans="1:13">
      <c r="A47" s="27"/>
      <c r="B47" s="27"/>
      <c r="C47" s="51"/>
      <c r="D47" s="49"/>
      <c r="E47" s="50"/>
      <c r="F47" s="49"/>
      <c r="G47" s="49"/>
      <c r="H47" s="59" t="s">
        <v>100</v>
      </c>
      <c r="I47" s="58"/>
      <c r="J47" s="57"/>
      <c r="K47" s="57">
        <v>-442000</v>
      </c>
      <c r="L47" s="57"/>
      <c r="M47" s="56"/>
    </row>
    <row r="48" spans="1:13">
      <c r="A48" s="27"/>
      <c r="B48" s="27"/>
      <c r="C48" s="51" t="s">
        <v>5</v>
      </c>
      <c r="D48" s="49" t="s">
        <v>9</v>
      </c>
      <c r="E48" s="50" t="s">
        <v>7</v>
      </c>
      <c r="F48" s="49"/>
      <c r="G48" s="49" t="s">
        <v>125</v>
      </c>
      <c r="H48" s="54" t="s">
        <v>124</v>
      </c>
      <c r="I48" s="55" t="s">
        <v>99</v>
      </c>
      <c r="J48" s="53"/>
      <c r="K48" s="53">
        <v>1</v>
      </c>
      <c r="L48" s="53"/>
      <c r="M48" s="52"/>
    </row>
    <row r="49" spans="1:13">
      <c r="A49" s="27"/>
      <c r="B49" s="27"/>
      <c r="C49" s="51" t="s">
        <v>5</v>
      </c>
      <c r="D49" s="49" t="s">
        <v>9</v>
      </c>
      <c r="E49" s="50" t="s">
        <v>7</v>
      </c>
      <c r="F49" s="49"/>
      <c r="G49" s="49" t="s">
        <v>125</v>
      </c>
      <c r="H49" s="54" t="s">
        <v>124</v>
      </c>
      <c r="I49" s="54" t="s">
        <v>98</v>
      </c>
      <c r="J49" s="53">
        <v>0</v>
      </c>
      <c r="K49" s="53">
        <v>558000</v>
      </c>
      <c r="L49" s="53">
        <v>0</v>
      </c>
      <c r="M49" s="52">
        <v>0</v>
      </c>
    </row>
    <row r="50" spans="1:13">
      <c r="A50" s="27"/>
      <c r="B50" s="27"/>
      <c r="C50" s="51" t="s">
        <v>5</v>
      </c>
      <c r="D50" s="49" t="s">
        <v>9</v>
      </c>
      <c r="E50" s="50" t="s">
        <v>7</v>
      </c>
      <c r="F50" s="49"/>
      <c r="G50" s="49" t="s">
        <v>125</v>
      </c>
      <c r="H50" s="54" t="s">
        <v>124</v>
      </c>
      <c r="I50" s="54" t="s">
        <v>97</v>
      </c>
      <c r="J50" s="53">
        <v>0</v>
      </c>
      <c r="K50" s="53">
        <v>558000</v>
      </c>
      <c r="L50" s="53">
        <v>0</v>
      </c>
      <c r="M50" s="52">
        <v>0</v>
      </c>
    </row>
    <row r="51" spans="1:13">
      <c r="A51" s="27"/>
      <c r="B51" s="27"/>
      <c r="C51" s="51"/>
      <c r="D51" s="49"/>
      <c r="E51" s="50"/>
      <c r="F51" s="49"/>
      <c r="G51" s="49"/>
      <c r="H51" s="48" t="s">
        <v>96</v>
      </c>
      <c r="I51" s="47"/>
      <c r="J51" s="46"/>
      <c r="K51" s="46">
        <v>558000</v>
      </c>
      <c r="L51" s="46">
        <v>-558000</v>
      </c>
      <c r="M51" s="45">
        <v>0</v>
      </c>
    </row>
    <row r="52" spans="1:13" ht="24">
      <c r="A52" s="27"/>
      <c r="B52" s="27"/>
      <c r="C52" s="51" t="s">
        <v>5</v>
      </c>
      <c r="D52" s="49" t="s">
        <v>9</v>
      </c>
      <c r="E52" s="50" t="s">
        <v>7</v>
      </c>
      <c r="F52" s="49"/>
      <c r="G52" s="49" t="s">
        <v>123</v>
      </c>
      <c r="H52" s="54" t="s">
        <v>122</v>
      </c>
      <c r="I52" s="55" t="s">
        <v>107</v>
      </c>
      <c r="J52" s="53">
        <v>1</v>
      </c>
      <c r="K52" s="53"/>
      <c r="L52" s="53">
        <v>0</v>
      </c>
      <c r="M52" s="52"/>
    </row>
    <row r="53" spans="1:13" ht="24">
      <c r="A53" s="27"/>
      <c r="B53" s="27"/>
      <c r="C53" s="51" t="s">
        <v>5</v>
      </c>
      <c r="D53" s="49" t="s">
        <v>9</v>
      </c>
      <c r="E53" s="50" t="s">
        <v>7</v>
      </c>
      <c r="F53" s="49"/>
      <c r="G53" s="49" t="s">
        <v>123</v>
      </c>
      <c r="H53" s="54" t="s">
        <v>122</v>
      </c>
      <c r="I53" s="54" t="s">
        <v>106</v>
      </c>
      <c r="J53" s="53">
        <v>1500000</v>
      </c>
      <c r="K53" s="53">
        <v>0</v>
      </c>
      <c r="L53" s="53">
        <v>2000000</v>
      </c>
      <c r="M53" s="52">
        <v>0</v>
      </c>
    </row>
    <row r="54" spans="1:13" ht="24">
      <c r="A54" s="27"/>
      <c r="B54" s="27"/>
      <c r="C54" s="51" t="s">
        <v>5</v>
      </c>
      <c r="D54" s="49" t="s">
        <v>9</v>
      </c>
      <c r="E54" s="50" t="s">
        <v>7</v>
      </c>
      <c r="F54" s="49"/>
      <c r="G54" s="49" t="s">
        <v>123</v>
      </c>
      <c r="H54" s="54" t="s">
        <v>122</v>
      </c>
      <c r="I54" s="54" t="s">
        <v>105</v>
      </c>
      <c r="J54" s="53">
        <v>1500000</v>
      </c>
      <c r="K54" s="53">
        <v>0</v>
      </c>
      <c r="L54" s="53"/>
      <c r="M54" s="52">
        <v>0</v>
      </c>
    </row>
    <row r="55" spans="1:13">
      <c r="A55" s="27"/>
      <c r="B55" s="27"/>
      <c r="C55" s="51"/>
      <c r="D55" s="49"/>
      <c r="E55" s="50"/>
      <c r="F55" s="49"/>
      <c r="G55" s="49"/>
      <c r="H55" s="59" t="s">
        <v>104</v>
      </c>
      <c r="I55" s="58"/>
      <c r="J55" s="57"/>
      <c r="K55" s="57">
        <v>-1500000</v>
      </c>
      <c r="L55" s="57"/>
      <c r="M55" s="56"/>
    </row>
    <row r="56" spans="1:13" ht="24">
      <c r="A56" s="27"/>
      <c r="B56" s="27"/>
      <c r="C56" s="51" t="s">
        <v>5</v>
      </c>
      <c r="D56" s="49" t="s">
        <v>9</v>
      </c>
      <c r="E56" s="50" t="s">
        <v>7</v>
      </c>
      <c r="F56" s="49"/>
      <c r="G56" s="49" t="s">
        <v>123</v>
      </c>
      <c r="H56" s="54" t="s">
        <v>122</v>
      </c>
      <c r="I56" s="55" t="s">
        <v>103</v>
      </c>
      <c r="J56" s="53">
        <v>1</v>
      </c>
      <c r="K56" s="53"/>
      <c r="L56" s="53">
        <v>0</v>
      </c>
      <c r="M56" s="52"/>
    </row>
    <row r="57" spans="1:13" ht="24">
      <c r="A57" s="27"/>
      <c r="B57" s="27"/>
      <c r="C57" s="51" t="s">
        <v>5</v>
      </c>
      <c r="D57" s="49" t="s">
        <v>9</v>
      </c>
      <c r="E57" s="50" t="s">
        <v>7</v>
      </c>
      <c r="F57" s="49"/>
      <c r="G57" s="49" t="s">
        <v>123</v>
      </c>
      <c r="H57" s="54" t="s">
        <v>122</v>
      </c>
      <c r="I57" s="54" t="s">
        <v>102</v>
      </c>
      <c r="J57" s="53">
        <v>1498500</v>
      </c>
      <c r="K57" s="53">
        <v>0</v>
      </c>
      <c r="L57" s="53">
        <v>0</v>
      </c>
      <c r="M57" s="52">
        <v>0</v>
      </c>
    </row>
    <row r="58" spans="1:13" ht="24">
      <c r="A58" s="27"/>
      <c r="B58" s="27"/>
      <c r="C58" s="51" t="s">
        <v>5</v>
      </c>
      <c r="D58" s="49" t="s">
        <v>9</v>
      </c>
      <c r="E58" s="50" t="s">
        <v>7</v>
      </c>
      <c r="F58" s="49"/>
      <c r="G58" s="49" t="s">
        <v>123</v>
      </c>
      <c r="H58" s="54" t="s">
        <v>122</v>
      </c>
      <c r="I58" s="54" t="s">
        <v>101</v>
      </c>
      <c r="J58" s="53">
        <v>1498500</v>
      </c>
      <c r="K58" s="53">
        <v>0</v>
      </c>
      <c r="L58" s="53"/>
      <c r="M58" s="52">
        <v>0</v>
      </c>
    </row>
    <row r="59" spans="1:13">
      <c r="A59" s="27"/>
      <c r="B59" s="27"/>
      <c r="C59" s="51"/>
      <c r="D59" s="49"/>
      <c r="E59" s="50"/>
      <c r="F59" s="49"/>
      <c r="G59" s="49"/>
      <c r="H59" s="59" t="s">
        <v>100</v>
      </c>
      <c r="I59" s="58"/>
      <c r="J59" s="57"/>
      <c r="K59" s="57">
        <v>-1498500</v>
      </c>
      <c r="L59" s="57"/>
      <c r="M59" s="56"/>
    </row>
    <row r="60" spans="1:13" ht="24">
      <c r="A60" s="27"/>
      <c r="B60" s="27"/>
      <c r="C60" s="51" t="s">
        <v>5</v>
      </c>
      <c r="D60" s="49" t="s">
        <v>9</v>
      </c>
      <c r="E60" s="50" t="s">
        <v>7</v>
      </c>
      <c r="F60" s="49"/>
      <c r="G60" s="49" t="s">
        <v>123</v>
      </c>
      <c r="H60" s="54" t="s">
        <v>122</v>
      </c>
      <c r="I60" s="55" t="s">
        <v>99</v>
      </c>
      <c r="J60" s="53">
        <v>1</v>
      </c>
      <c r="K60" s="53"/>
      <c r="L60" s="53"/>
      <c r="M60" s="52"/>
    </row>
    <row r="61" spans="1:13" ht="24">
      <c r="A61" s="27"/>
      <c r="B61" s="27"/>
      <c r="C61" s="51" t="s">
        <v>5</v>
      </c>
      <c r="D61" s="49" t="s">
        <v>9</v>
      </c>
      <c r="E61" s="50" t="s">
        <v>7</v>
      </c>
      <c r="F61" s="49"/>
      <c r="G61" s="49" t="s">
        <v>123</v>
      </c>
      <c r="H61" s="54" t="s">
        <v>122</v>
      </c>
      <c r="I61" s="54" t="s">
        <v>98</v>
      </c>
      <c r="J61" s="53">
        <v>1497600</v>
      </c>
      <c r="K61" s="53">
        <v>0</v>
      </c>
      <c r="L61" s="53">
        <v>0</v>
      </c>
      <c r="M61" s="52">
        <v>0</v>
      </c>
    </row>
    <row r="62" spans="1:13" ht="24">
      <c r="A62" s="27"/>
      <c r="B62" s="27"/>
      <c r="C62" s="51" t="s">
        <v>5</v>
      </c>
      <c r="D62" s="49" t="s">
        <v>9</v>
      </c>
      <c r="E62" s="50" t="s">
        <v>7</v>
      </c>
      <c r="F62" s="49"/>
      <c r="G62" s="49" t="s">
        <v>123</v>
      </c>
      <c r="H62" s="54" t="s">
        <v>122</v>
      </c>
      <c r="I62" s="54" t="s">
        <v>97</v>
      </c>
      <c r="J62" s="53">
        <v>1497600</v>
      </c>
      <c r="K62" s="53">
        <v>0</v>
      </c>
      <c r="L62" s="53">
        <v>0</v>
      </c>
      <c r="M62" s="52">
        <v>0</v>
      </c>
    </row>
    <row r="63" spans="1:13">
      <c r="A63" s="27"/>
      <c r="B63" s="27"/>
      <c r="C63" s="51"/>
      <c r="D63" s="49"/>
      <c r="E63" s="50"/>
      <c r="F63" s="49"/>
      <c r="G63" s="49"/>
      <c r="H63" s="48" t="s">
        <v>96</v>
      </c>
      <c r="I63" s="47"/>
      <c r="J63" s="46"/>
      <c r="K63" s="46">
        <v>-1497600</v>
      </c>
      <c r="L63" s="46">
        <v>0</v>
      </c>
      <c r="M63" s="45">
        <v>0</v>
      </c>
    </row>
    <row r="64" spans="1:13" ht="24">
      <c r="A64" s="27"/>
      <c r="B64" s="27"/>
      <c r="C64" s="51" t="s">
        <v>5</v>
      </c>
      <c r="D64" s="49" t="s">
        <v>9</v>
      </c>
      <c r="E64" s="50" t="s">
        <v>7</v>
      </c>
      <c r="F64" s="49"/>
      <c r="G64" s="49" t="s">
        <v>121</v>
      </c>
      <c r="H64" s="54" t="s">
        <v>120</v>
      </c>
      <c r="I64" s="55" t="s">
        <v>107</v>
      </c>
      <c r="J64" s="53">
        <v>2</v>
      </c>
      <c r="K64" s="53">
        <v>0</v>
      </c>
      <c r="L64" s="53">
        <v>0</v>
      </c>
      <c r="M64" s="52"/>
    </row>
    <row r="65" spans="1:13" ht="24">
      <c r="A65" s="27"/>
      <c r="B65" s="27"/>
      <c r="C65" s="51" t="s">
        <v>5</v>
      </c>
      <c r="D65" s="49" t="s">
        <v>9</v>
      </c>
      <c r="E65" s="50" t="s">
        <v>7</v>
      </c>
      <c r="F65" s="49"/>
      <c r="G65" s="49" t="s">
        <v>121</v>
      </c>
      <c r="H65" s="54" t="s">
        <v>120</v>
      </c>
      <c r="I65" s="54" t="s">
        <v>106</v>
      </c>
      <c r="J65" s="53">
        <v>1500000</v>
      </c>
      <c r="K65" s="53">
        <v>0</v>
      </c>
      <c r="L65" s="53">
        <v>2804636</v>
      </c>
      <c r="M65" s="52">
        <v>0</v>
      </c>
    </row>
    <row r="66" spans="1:13" ht="24">
      <c r="A66" s="27"/>
      <c r="B66" s="27"/>
      <c r="C66" s="51" t="s">
        <v>5</v>
      </c>
      <c r="D66" s="49" t="s">
        <v>9</v>
      </c>
      <c r="E66" s="50" t="s">
        <v>7</v>
      </c>
      <c r="F66" s="49"/>
      <c r="G66" s="49" t="s">
        <v>121</v>
      </c>
      <c r="H66" s="54" t="s">
        <v>120</v>
      </c>
      <c r="I66" s="54" t="s">
        <v>105</v>
      </c>
      <c r="J66" s="53">
        <v>750000</v>
      </c>
      <c r="K66" s="53"/>
      <c r="L66" s="53"/>
      <c r="M66" s="52">
        <v>0</v>
      </c>
    </row>
    <row r="67" spans="1:13">
      <c r="A67" s="27"/>
      <c r="B67" s="27"/>
      <c r="C67" s="51"/>
      <c r="D67" s="49"/>
      <c r="E67" s="50"/>
      <c r="F67" s="49"/>
      <c r="G67" s="49"/>
      <c r="H67" s="59" t="s">
        <v>104</v>
      </c>
      <c r="I67" s="58"/>
      <c r="J67" s="57"/>
      <c r="K67" s="57"/>
      <c r="L67" s="57"/>
      <c r="M67" s="56"/>
    </row>
    <row r="68" spans="1:13" ht="24">
      <c r="A68" s="27"/>
      <c r="B68" s="27"/>
      <c r="C68" s="51" t="s">
        <v>5</v>
      </c>
      <c r="D68" s="49" t="s">
        <v>9</v>
      </c>
      <c r="E68" s="50" t="s">
        <v>7</v>
      </c>
      <c r="F68" s="49"/>
      <c r="G68" s="49" t="s">
        <v>121</v>
      </c>
      <c r="H68" s="54" t="s">
        <v>120</v>
      </c>
      <c r="I68" s="55" t="s">
        <v>103</v>
      </c>
      <c r="J68" s="53">
        <v>2</v>
      </c>
      <c r="K68" s="53">
        <v>0</v>
      </c>
      <c r="L68" s="53">
        <v>0</v>
      </c>
      <c r="M68" s="52"/>
    </row>
    <row r="69" spans="1:13" ht="24">
      <c r="A69" s="27"/>
      <c r="B69" s="27"/>
      <c r="C69" s="51" t="s">
        <v>5</v>
      </c>
      <c r="D69" s="49" t="s">
        <v>9</v>
      </c>
      <c r="E69" s="50" t="s">
        <v>7</v>
      </c>
      <c r="F69" s="49"/>
      <c r="G69" s="49" t="s">
        <v>121</v>
      </c>
      <c r="H69" s="54" t="s">
        <v>120</v>
      </c>
      <c r="I69" s="54" t="s">
        <v>102</v>
      </c>
      <c r="J69" s="53">
        <v>0</v>
      </c>
      <c r="K69" s="53">
        <v>0</v>
      </c>
      <c r="L69" s="53">
        <v>0</v>
      </c>
      <c r="M69" s="52">
        <v>0</v>
      </c>
    </row>
    <row r="70" spans="1:13" ht="24">
      <c r="A70" s="27"/>
      <c r="B70" s="27"/>
      <c r="C70" s="51" t="s">
        <v>5</v>
      </c>
      <c r="D70" s="49" t="s">
        <v>9</v>
      </c>
      <c r="E70" s="50" t="s">
        <v>7</v>
      </c>
      <c r="F70" s="49"/>
      <c r="G70" s="49" t="s">
        <v>121</v>
      </c>
      <c r="H70" s="54" t="s">
        <v>120</v>
      </c>
      <c r="I70" s="54" t="s">
        <v>101</v>
      </c>
      <c r="J70" s="53">
        <v>0</v>
      </c>
      <c r="K70" s="53"/>
      <c r="L70" s="53"/>
      <c r="M70" s="52">
        <v>0</v>
      </c>
    </row>
    <row r="71" spans="1:13">
      <c r="A71" s="27"/>
      <c r="B71" s="27"/>
      <c r="C71" s="51"/>
      <c r="D71" s="49"/>
      <c r="E71" s="50"/>
      <c r="F71" s="49"/>
      <c r="G71" s="49"/>
      <c r="H71" s="59" t="s">
        <v>100</v>
      </c>
      <c r="I71" s="58"/>
      <c r="J71" s="57"/>
      <c r="K71" s="57"/>
      <c r="L71" s="57"/>
      <c r="M71" s="56"/>
    </row>
    <row r="72" spans="1:13" ht="24">
      <c r="A72" s="27"/>
      <c r="B72" s="27"/>
      <c r="C72" s="51" t="s">
        <v>5</v>
      </c>
      <c r="D72" s="49" t="s">
        <v>9</v>
      </c>
      <c r="E72" s="50" t="s">
        <v>7</v>
      </c>
      <c r="F72" s="49"/>
      <c r="G72" s="49" t="s">
        <v>121</v>
      </c>
      <c r="H72" s="54" t="s">
        <v>120</v>
      </c>
      <c r="I72" s="55" t="s">
        <v>99</v>
      </c>
      <c r="J72" s="53"/>
      <c r="K72" s="53"/>
      <c r="L72" s="53"/>
      <c r="M72" s="52"/>
    </row>
    <row r="73" spans="1:13" ht="24">
      <c r="A73" s="27"/>
      <c r="B73" s="27"/>
      <c r="C73" s="51" t="s">
        <v>5</v>
      </c>
      <c r="D73" s="49" t="s">
        <v>9</v>
      </c>
      <c r="E73" s="50" t="s">
        <v>7</v>
      </c>
      <c r="F73" s="49"/>
      <c r="G73" s="49" t="s">
        <v>121</v>
      </c>
      <c r="H73" s="54" t="s">
        <v>120</v>
      </c>
      <c r="I73" s="54" t="s">
        <v>98</v>
      </c>
      <c r="J73" s="53">
        <v>0</v>
      </c>
      <c r="K73" s="53">
        <v>0</v>
      </c>
      <c r="L73" s="53">
        <v>0</v>
      </c>
      <c r="M73" s="52">
        <v>0</v>
      </c>
    </row>
    <row r="74" spans="1:13" ht="24">
      <c r="A74" s="27"/>
      <c r="B74" s="27"/>
      <c r="C74" s="51" t="s">
        <v>5</v>
      </c>
      <c r="D74" s="49" t="s">
        <v>9</v>
      </c>
      <c r="E74" s="50" t="s">
        <v>7</v>
      </c>
      <c r="F74" s="49"/>
      <c r="G74" s="49" t="s">
        <v>121</v>
      </c>
      <c r="H74" s="54" t="s">
        <v>120</v>
      </c>
      <c r="I74" s="54" t="s">
        <v>97</v>
      </c>
      <c r="J74" s="53">
        <v>0</v>
      </c>
      <c r="K74" s="53">
        <v>0</v>
      </c>
      <c r="L74" s="53">
        <v>0</v>
      </c>
      <c r="M74" s="52">
        <v>0</v>
      </c>
    </row>
    <row r="75" spans="1:13">
      <c r="A75" s="27"/>
      <c r="B75" s="27"/>
      <c r="C75" s="51"/>
      <c r="D75" s="49"/>
      <c r="E75" s="50"/>
      <c r="F75" s="49"/>
      <c r="G75" s="49"/>
      <c r="H75" s="48" t="s">
        <v>96</v>
      </c>
      <c r="I75" s="47"/>
      <c r="J75" s="46"/>
      <c r="K75" s="46">
        <v>0</v>
      </c>
      <c r="L75" s="46">
        <v>0</v>
      </c>
      <c r="M75" s="45">
        <v>0</v>
      </c>
    </row>
    <row r="76" spans="1:13">
      <c r="A76" s="27"/>
      <c r="B76" s="27"/>
      <c r="C76" s="51" t="s">
        <v>5</v>
      </c>
      <c r="D76" s="49" t="s">
        <v>9</v>
      </c>
      <c r="E76" s="50" t="s">
        <v>7</v>
      </c>
      <c r="F76" s="49"/>
      <c r="G76" s="49" t="s">
        <v>119</v>
      </c>
      <c r="H76" s="54" t="s">
        <v>118</v>
      </c>
      <c r="I76" s="55" t="s">
        <v>107</v>
      </c>
      <c r="J76" s="53"/>
      <c r="K76" s="53">
        <v>2</v>
      </c>
      <c r="L76" s="53">
        <v>1</v>
      </c>
      <c r="M76" s="52"/>
    </row>
    <row r="77" spans="1:13">
      <c r="A77" s="27"/>
      <c r="B77" s="27"/>
      <c r="C77" s="51" t="s">
        <v>5</v>
      </c>
      <c r="D77" s="49" t="s">
        <v>9</v>
      </c>
      <c r="E77" s="50" t="s">
        <v>7</v>
      </c>
      <c r="F77" s="49"/>
      <c r="G77" s="49" t="s">
        <v>119</v>
      </c>
      <c r="H77" s="54" t="s">
        <v>118</v>
      </c>
      <c r="I77" s="54" t="s">
        <v>106</v>
      </c>
      <c r="J77" s="53">
        <v>0</v>
      </c>
      <c r="K77" s="53">
        <v>0</v>
      </c>
      <c r="L77" s="53">
        <v>4695364</v>
      </c>
      <c r="M77" s="52">
        <v>0</v>
      </c>
    </row>
    <row r="78" spans="1:13">
      <c r="A78" s="27"/>
      <c r="B78" s="27"/>
      <c r="C78" s="51" t="s">
        <v>5</v>
      </c>
      <c r="D78" s="49" t="s">
        <v>9</v>
      </c>
      <c r="E78" s="50" t="s">
        <v>7</v>
      </c>
      <c r="F78" s="49"/>
      <c r="G78" s="49" t="s">
        <v>119</v>
      </c>
      <c r="H78" s="54" t="s">
        <v>118</v>
      </c>
      <c r="I78" s="54" t="s">
        <v>105</v>
      </c>
      <c r="J78" s="53">
        <v>0</v>
      </c>
      <c r="K78" s="53">
        <v>0</v>
      </c>
      <c r="L78" s="53">
        <v>4695364</v>
      </c>
      <c r="M78" s="52">
        <v>0</v>
      </c>
    </row>
    <row r="79" spans="1:13">
      <c r="A79" s="27"/>
      <c r="B79" s="27"/>
      <c r="C79" s="51"/>
      <c r="D79" s="49"/>
      <c r="E79" s="50"/>
      <c r="F79" s="49"/>
      <c r="G79" s="49"/>
      <c r="H79" s="59" t="s">
        <v>104</v>
      </c>
      <c r="I79" s="58"/>
      <c r="J79" s="57"/>
      <c r="K79" s="57">
        <v>0</v>
      </c>
      <c r="L79" s="57">
        <v>4695364</v>
      </c>
      <c r="M79" s="56">
        <v>-4695364</v>
      </c>
    </row>
    <row r="80" spans="1:13">
      <c r="A80" s="27"/>
      <c r="B80" s="27"/>
      <c r="C80" s="51" t="s">
        <v>5</v>
      </c>
      <c r="D80" s="49" t="s">
        <v>9</v>
      </c>
      <c r="E80" s="50" t="s">
        <v>7</v>
      </c>
      <c r="F80" s="49"/>
      <c r="G80" s="49" t="s">
        <v>119</v>
      </c>
      <c r="H80" s="54" t="s">
        <v>118</v>
      </c>
      <c r="I80" s="55" t="s">
        <v>103</v>
      </c>
      <c r="J80" s="53"/>
      <c r="K80" s="53">
        <v>2</v>
      </c>
      <c r="L80" s="53">
        <v>1</v>
      </c>
      <c r="M80" s="52"/>
    </row>
    <row r="81" spans="1:13">
      <c r="A81" s="27"/>
      <c r="B81" s="27"/>
      <c r="C81" s="51" t="s">
        <v>5</v>
      </c>
      <c r="D81" s="49" t="s">
        <v>9</v>
      </c>
      <c r="E81" s="50" t="s">
        <v>7</v>
      </c>
      <c r="F81" s="49"/>
      <c r="G81" s="49" t="s">
        <v>119</v>
      </c>
      <c r="H81" s="54" t="s">
        <v>118</v>
      </c>
      <c r="I81" s="54" t="s">
        <v>102</v>
      </c>
      <c r="J81" s="53">
        <v>0</v>
      </c>
      <c r="K81" s="53">
        <v>0</v>
      </c>
      <c r="L81" s="53">
        <v>0</v>
      </c>
      <c r="M81" s="52">
        <v>0</v>
      </c>
    </row>
    <row r="82" spans="1:13">
      <c r="A82" s="27"/>
      <c r="B82" s="27"/>
      <c r="C82" s="51" t="s">
        <v>5</v>
      </c>
      <c r="D82" s="49" t="s">
        <v>9</v>
      </c>
      <c r="E82" s="50" t="s">
        <v>7</v>
      </c>
      <c r="F82" s="49"/>
      <c r="G82" s="49" t="s">
        <v>119</v>
      </c>
      <c r="H82" s="54" t="s">
        <v>118</v>
      </c>
      <c r="I82" s="54" t="s">
        <v>101</v>
      </c>
      <c r="J82" s="53">
        <v>0</v>
      </c>
      <c r="K82" s="53">
        <v>0</v>
      </c>
      <c r="L82" s="53">
        <v>0</v>
      </c>
      <c r="M82" s="52">
        <v>0</v>
      </c>
    </row>
    <row r="83" spans="1:13">
      <c r="A83" s="27"/>
      <c r="B83" s="27"/>
      <c r="C83" s="51"/>
      <c r="D83" s="49"/>
      <c r="E83" s="50"/>
      <c r="F83" s="49"/>
      <c r="G83" s="49"/>
      <c r="H83" s="59" t="s">
        <v>100</v>
      </c>
      <c r="I83" s="58"/>
      <c r="J83" s="57"/>
      <c r="K83" s="57">
        <v>0</v>
      </c>
      <c r="L83" s="57">
        <v>0</v>
      </c>
      <c r="M83" s="56">
        <v>0</v>
      </c>
    </row>
    <row r="84" spans="1:13">
      <c r="A84" s="27"/>
      <c r="B84" s="27"/>
      <c r="C84" s="51" t="s">
        <v>5</v>
      </c>
      <c r="D84" s="49" t="s">
        <v>9</v>
      </c>
      <c r="E84" s="50" t="s">
        <v>7</v>
      </c>
      <c r="F84" s="49"/>
      <c r="G84" s="49" t="s">
        <v>119</v>
      </c>
      <c r="H84" s="54" t="s">
        <v>118</v>
      </c>
      <c r="I84" s="55" t="s">
        <v>99</v>
      </c>
      <c r="J84" s="53"/>
      <c r="K84" s="53"/>
      <c r="L84" s="53"/>
      <c r="M84" s="52"/>
    </row>
    <row r="85" spans="1:13">
      <c r="A85" s="27"/>
      <c r="B85" s="27"/>
      <c r="C85" s="51" t="s">
        <v>5</v>
      </c>
      <c r="D85" s="49" t="s">
        <v>9</v>
      </c>
      <c r="E85" s="50" t="s">
        <v>7</v>
      </c>
      <c r="F85" s="49"/>
      <c r="G85" s="49" t="s">
        <v>119</v>
      </c>
      <c r="H85" s="54" t="s">
        <v>118</v>
      </c>
      <c r="I85" s="54" t="s">
        <v>98</v>
      </c>
      <c r="J85" s="53">
        <v>0</v>
      </c>
      <c r="K85" s="53">
        <v>0</v>
      </c>
      <c r="L85" s="53">
        <v>0</v>
      </c>
      <c r="M85" s="52">
        <v>0</v>
      </c>
    </row>
    <row r="86" spans="1:13">
      <c r="A86" s="27"/>
      <c r="B86" s="27"/>
      <c r="C86" s="51" t="s">
        <v>5</v>
      </c>
      <c r="D86" s="49" t="s">
        <v>9</v>
      </c>
      <c r="E86" s="50" t="s">
        <v>7</v>
      </c>
      <c r="F86" s="49"/>
      <c r="G86" s="49" t="s">
        <v>119</v>
      </c>
      <c r="H86" s="54" t="s">
        <v>118</v>
      </c>
      <c r="I86" s="54" t="s">
        <v>97</v>
      </c>
      <c r="J86" s="53">
        <v>0</v>
      </c>
      <c r="K86" s="53">
        <v>0</v>
      </c>
      <c r="L86" s="53">
        <v>0</v>
      </c>
      <c r="M86" s="52">
        <v>0</v>
      </c>
    </row>
    <row r="87" spans="1:13">
      <c r="A87" s="27"/>
      <c r="B87" s="27"/>
      <c r="C87" s="51"/>
      <c r="D87" s="49"/>
      <c r="E87" s="50"/>
      <c r="F87" s="49"/>
      <c r="G87" s="49"/>
      <c r="H87" s="48" t="s">
        <v>96</v>
      </c>
      <c r="I87" s="47"/>
      <c r="J87" s="46"/>
      <c r="K87" s="46">
        <v>0</v>
      </c>
      <c r="L87" s="46">
        <v>0</v>
      </c>
      <c r="M87" s="45">
        <v>0</v>
      </c>
    </row>
    <row r="88" spans="1:13" ht="24">
      <c r="A88" s="27"/>
      <c r="B88" s="27"/>
      <c r="C88" s="51" t="s">
        <v>5</v>
      </c>
      <c r="D88" s="49" t="s">
        <v>9</v>
      </c>
      <c r="E88" s="50" t="s">
        <v>7</v>
      </c>
      <c r="F88" s="49"/>
      <c r="G88" s="49" t="s">
        <v>117</v>
      </c>
      <c r="H88" s="54" t="s">
        <v>116</v>
      </c>
      <c r="I88" s="55" t="s">
        <v>107</v>
      </c>
      <c r="J88" s="53"/>
      <c r="K88" s="53">
        <v>5</v>
      </c>
      <c r="L88" s="53">
        <v>1</v>
      </c>
      <c r="M88" s="52"/>
    </row>
    <row r="89" spans="1:13" ht="24">
      <c r="A89" s="27"/>
      <c r="B89" s="27"/>
      <c r="C89" s="51" t="s">
        <v>5</v>
      </c>
      <c r="D89" s="49" t="s">
        <v>9</v>
      </c>
      <c r="E89" s="50" t="s">
        <v>7</v>
      </c>
      <c r="F89" s="49"/>
      <c r="G89" s="49" t="s">
        <v>117</v>
      </c>
      <c r="H89" s="54" t="s">
        <v>116</v>
      </c>
      <c r="I89" s="54" t="s">
        <v>106</v>
      </c>
      <c r="J89" s="53">
        <v>0</v>
      </c>
      <c r="K89" s="53">
        <v>2000000</v>
      </c>
      <c r="L89" s="53">
        <v>0</v>
      </c>
      <c r="M89" s="52">
        <v>0</v>
      </c>
    </row>
    <row r="90" spans="1:13" ht="24">
      <c r="A90" s="27"/>
      <c r="B90" s="27"/>
      <c r="C90" s="51" t="s">
        <v>5</v>
      </c>
      <c r="D90" s="49" t="s">
        <v>9</v>
      </c>
      <c r="E90" s="50" t="s">
        <v>7</v>
      </c>
      <c r="F90" s="49"/>
      <c r="G90" s="49" t="s">
        <v>117</v>
      </c>
      <c r="H90" s="54" t="s">
        <v>116</v>
      </c>
      <c r="I90" s="54" t="s">
        <v>105</v>
      </c>
      <c r="J90" s="53">
        <v>0</v>
      </c>
      <c r="K90" s="53">
        <v>400000</v>
      </c>
      <c r="L90" s="53">
        <v>0</v>
      </c>
      <c r="M90" s="52">
        <v>0</v>
      </c>
    </row>
    <row r="91" spans="1:13">
      <c r="A91" s="27"/>
      <c r="B91" s="27"/>
      <c r="C91" s="51"/>
      <c r="D91" s="49"/>
      <c r="E91" s="50"/>
      <c r="F91" s="49"/>
      <c r="G91" s="49"/>
      <c r="H91" s="59" t="s">
        <v>104</v>
      </c>
      <c r="I91" s="58"/>
      <c r="J91" s="57"/>
      <c r="K91" s="57">
        <v>400000</v>
      </c>
      <c r="L91" s="57">
        <v>-400000</v>
      </c>
      <c r="M91" s="56">
        <v>0</v>
      </c>
    </row>
    <row r="92" spans="1:13" ht="24">
      <c r="A92" s="27"/>
      <c r="B92" s="27"/>
      <c r="C92" s="51" t="s">
        <v>5</v>
      </c>
      <c r="D92" s="49" t="s">
        <v>9</v>
      </c>
      <c r="E92" s="50" t="s">
        <v>7</v>
      </c>
      <c r="F92" s="49"/>
      <c r="G92" s="49" t="s">
        <v>117</v>
      </c>
      <c r="H92" s="54" t="s">
        <v>116</v>
      </c>
      <c r="I92" s="55" t="s">
        <v>103</v>
      </c>
      <c r="J92" s="53"/>
      <c r="K92" s="53">
        <v>5</v>
      </c>
      <c r="L92" s="53">
        <v>27</v>
      </c>
      <c r="M92" s="52"/>
    </row>
    <row r="93" spans="1:13" ht="24">
      <c r="A93" s="27"/>
      <c r="B93" s="27"/>
      <c r="C93" s="51" t="s">
        <v>5</v>
      </c>
      <c r="D93" s="49" t="s">
        <v>9</v>
      </c>
      <c r="E93" s="50" t="s">
        <v>7</v>
      </c>
      <c r="F93" s="49"/>
      <c r="G93" s="49" t="s">
        <v>117</v>
      </c>
      <c r="H93" s="54" t="s">
        <v>116</v>
      </c>
      <c r="I93" s="54" t="s">
        <v>102</v>
      </c>
      <c r="J93" s="53">
        <v>0</v>
      </c>
      <c r="K93" s="53">
        <v>0</v>
      </c>
      <c r="L93" s="53">
        <v>1974000</v>
      </c>
      <c r="M93" s="52">
        <v>0</v>
      </c>
    </row>
    <row r="94" spans="1:13" ht="24">
      <c r="A94" s="27"/>
      <c r="B94" s="27"/>
      <c r="C94" s="51" t="s">
        <v>5</v>
      </c>
      <c r="D94" s="49" t="s">
        <v>9</v>
      </c>
      <c r="E94" s="50" t="s">
        <v>7</v>
      </c>
      <c r="F94" s="49"/>
      <c r="G94" s="49" t="s">
        <v>117</v>
      </c>
      <c r="H94" s="54" t="s">
        <v>116</v>
      </c>
      <c r="I94" s="54" t="s">
        <v>101</v>
      </c>
      <c r="J94" s="53">
        <v>0</v>
      </c>
      <c r="K94" s="53">
        <v>0</v>
      </c>
      <c r="L94" s="53">
        <v>73111</v>
      </c>
      <c r="M94" s="52">
        <v>0</v>
      </c>
    </row>
    <row r="95" spans="1:13">
      <c r="A95" s="27"/>
      <c r="B95" s="27"/>
      <c r="C95" s="51"/>
      <c r="D95" s="49"/>
      <c r="E95" s="50"/>
      <c r="F95" s="49"/>
      <c r="G95" s="49"/>
      <c r="H95" s="59" t="s">
        <v>100</v>
      </c>
      <c r="I95" s="58"/>
      <c r="J95" s="57"/>
      <c r="K95" s="57">
        <v>0</v>
      </c>
      <c r="L95" s="57">
        <v>73111</v>
      </c>
      <c r="M95" s="56">
        <v>-73111</v>
      </c>
    </row>
    <row r="96" spans="1:13" ht="24">
      <c r="A96" s="27"/>
      <c r="B96" s="27"/>
      <c r="C96" s="51" t="s">
        <v>5</v>
      </c>
      <c r="D96" s="49" t="s">
        <v>9</v>
      </c>
      <c r="E96" s="50" t="s">
        <v>7</v>
      </c>
      <c r="F96" s="49"/>
      <c r="G96" s="49" t="s">
        <v>117</v>
      </c>
      <c r="H96" s="54" t="s">
        <v>116</v>
      </c>
      <c r="I96" s="55" t="s">
        <v>99</v>
      </c>
      <c r="J96" s="53"/>
      <c r="K96" s="53">
        <v>5</v>
      </c>
      <c r="L96" s="53">
        <v>27</v>
      </c>
      <c r="M96" s="52"/>
    </row>
    <row r="97" spans="1:13" ht="24">
      <c r="A97" s="27"/>
      <c r="B97" s="27"/>
      <c r="C97" s="51" t="s">
        <v>5</v>
      </c>
      <c r="D97" s="49" t="s">
        <v>9</v>
      </c>
      <c r="E97" s="50" t="s">
        <v>7</v>
      </c>
      <c r="F97" s="49"/>
      <c r="G97" s="49" t="s">
        <v>117</v>
      </c>
      <c r="H97" s="54" t="s">
        <v>116</v>
      </c>
      <c r="I97" s="54" t="s">
        <v>98</v>
      </c>
      <c r="J97" s="53">
        <v>0</v>
      </c>
      <c r="K97" s="53">
        <v>0</v>
      </c>
      <c r="L97" s="53">
        <v>1963200</v>
      </c>
      <c r="M97" s="52">
        <v>0</v>
      </c>
    </row>
    <row r="98" spans="1:13" ht="24">
      <c r="A98" s="27"/>
      <c r="B98" s="27"/>
      <c r="C98" s="51" t="s">
        <v>5</v>
      </c>
      <c r="D98" s="49" t="s">
        <v>9</v>
      </c>
      <c r="E98" s="50" t="s">
        <v>7</v>
      </c>
      <c r="F98" s="49"/>
      <c r="G98" s="49" t="s">
        <v>117</v>
      </c>
      <c r="H98" s="54" t="s">
        <v>116</v>
      </c>
      <c r="I98" s="54" t="s">
        <v>97</v>
      </c>
      <c r="J98" s="53">
        <v>0</v>
      </c>
      <c r="K98" s="53">
        <v>0</v>
      </c>
      <c r="L98" s="53">
        <v>72711</v>
      </c>
      <c r="M98" s="52">
        <v>0</v>
      </c>
    </row>
    <row r="99" spans="1:13">
      <c r="A99" s="27"/>
      <c r="B99" s="27"/>
      <c r="C99" s="51"/>
      <c r="D99" s="49"/>
      <c r="E99" s="50"/>
      <c r="F99" s="49"/>
      <c r="G99" s="49"/>
      <c r="H99" s="48" t="s">
        <v>96</v>
      </c>
      <c r="I99" s="47"/>
      <c r="J99" s="46"/>
      <c r="K99" s="46">
        <v>0</v>
      </c>
      <c r="L99" s="46">
        <v>72711</v>
      </c>
      <c r="M99" s="45">
        <v>-72711</v>
      </c>
    </row>
    <row r="100" spans="1:13" ht="24">
      <c r="A100" s="27"/>
      <c r="B100" s="27"/>
      <c r="C100" s="51" t="s">
        <v>5</v>
      </c>
      <c r="D100" s="49" t="s">
        <v>9</v>
      </c>
      <c r="E100" s="50" t="s">
        <v>7</v>
      </c>
      <c r="F100" s="49"/>
      <c r="G100" s="49" t="s">
        <v>115</v>
      </c>
      <c r="H100" s="54" t="s">
        <v>114</v>
      </c>
      <c r="I100" s="55" t="s">
        <v>107</v>
      </c>
      <c r="J100" s="53"/>
      <c r="K100" s="53">
        <v>2</v>
      </c>
      <c r="L100" s="53">
        <v>2</v>
      </c>
      <c r="M100" s="52"/>
    </row>
    <row r="101" spans="1:13" ht="24">
      <c r="A101" s="27"/>
      <c r="B101" s="27"/>
      <c r="C101" s="51" t="s">
        <v>5</v>
      </c>
      <c r="D101" s="49" t="s">
        <v>9</v>
      </c>
      <c r="E101" s="50" t="s">
        <v>7</v>
      </c>
      <c r="F101" s="49"/>
      <c r="G101" s="49" t="s">
        <v>115</v>
      </c>
      <c r="H101" s="54" t="s">
        <v>114</v>
      </c>
      <c r="I101" s="54" t="s">
        <v>106</v>
      </c>
      <c r="J101" s="53">
        <v>0</v>
      </c>
      <c r="K101" s="53">
        <v>2000000</v>
      </c>
      <c r="L101" s="53">
        <v>0</v>
      </c>
      <c r="M101" s="52">
        <v>0</v>
      </c>
    </row>
    <row r="102" spans="1:13" ht="24">
      <c r="A102" s="27"/>
      <c r="B102" s="27"/>
      <c r="C102" s="51" t="s">
        <v>5</v>
      </c>
      <c r="D102" s="49" t="s">
        <v>9</v>
      </c>
      <c r="E102" s="50" t="s">
        <v>7</v>
      </c>
      <c r="F102" s="49"/>
      <c r="G102" s="49" t="s">
        <v>115</v>
      </c>
      <c r="H102" s="54" t="s">
        <v>114</v>
      </c>
      <c r="I102" s="54" t="s">
        <v>105</v>
      </c>
      <c r="J102" s="53">
        <v>0</v>
      </c>
      <c r="K102" s="53">
        <v>1000000</v>
      </c>
      <c r="L102" s="53">
        <v>0</v>
      </c>
      <c r="M102" s="52">
        <v>0</v>
      </c>
    </row>
    <row r="103" spans="1:13">
      <c r="A103" s="27"/>
      <c r="B103" s="27"/>
      <c r="C103" s="51"/>
      <c r="D103" s="49"/>
      <c r="E103" s="50"/>
      <c r="F103" s="49"/>
      <c r="G103" s="49"/>
      <c r="H103" s="59" t="s">
        <v>104</v>
      </c>
      <c r="I103" s="58"/>
      <c r="J103" s="57"/>
      <c r="K103" s="57">
        <v>1000000</v>
      </c>
      <c r="L103" s="57">
        <v>-1000000</v>
      </c>
      <c r="M103" s="56">
        <v>0</v>
      </c>
    </row>
    <row r="104" spans="1:13" ht="24">
      <c r="A104" s="27"/>
      <c r="B104" s="27"/>
      <c r="C104" s="51" t="s">
        <v>5</v>
      </c>
      <c r="D104" s="49" t="s">
        <v>9</v>
      </c>
      <c r="E104" s="50" t="s">
        <v>7</v>
      </c>
      <c r="F104" s="49"/>
      <c r="G104" s="49" t="s">
        <v>115</v>
      </c>
      <c r="H104" s="54" t="s">
        <v>114</v>
      </c>
      <c r="I104" s="55" t="s">
        <v>103</v>
      </c>
      <c r="J104" s="53"/>
      <c r="K104" s="53">
        <v>2</v>
      </c>
      <c r="L104" s="53">
        <v>2</v>
      </c>
      <c r="M104" s="52"/>
    </row>
    <row r="105" spans="1:13" ht="24">
      <c r="A105" s="27"/>
      <c r="B105" s="27"/>
      <c r="C105" s="51" t="s">
        <v>5</v>
      </c>
      <c r="D105" s="49" t="s">
        <v>9</v>
      </c>
      <c r="E105" s="50" t="s">
        <v>7</v>
      </c>
      <c r="F105" s="49"/>
      <c r="G105" s="49" t="s">
        <v>115</v>
      </c>
      <c r="H105" s="54" t="s">
        <v>114</v>
      </c>
      <c r="I105" s="54" t="s">
        <v>102</v>
      </c>
      <c r="J105" s="53">
        <v>0</v>
      </c>
      <c r="K105" s="53">
        <v>0</v>
      </c>
      <c r="L105" s="53">
        <v>4636</v>
      </c>
      <c r="M105" s="52">
        <v>0</v>
      </c>
    </row>
    <row r="106" spans="1:13" ht="24">
      <c r="A106" s="27"/>
      <c r="B106" s="27"/>
      <c r="C106" s="51" t="s">
        <v>5</v>
      </c>
      <c r="D106" s="49" t="s">
        <v>9</v>
      </c>
      <c r="E106" s="50" t="s">
        <v>7</v>
      </c>
      <c r="F106" s="49"/>
      <c r="G106" s="49" t="s">
        <v>115</v>
      </c>
      <c r="H106" s="54" t="s">
        <v>114</v>
      </c>
      <c r="I106" s="54" t="s">
        <v>101</v>
      </c>
      <c r="J106" s="53">
        <v>0</v>
      </c>
      <c r="K106" s="53">
        <v>0</v>
      </c>
      <c r="L106" s="53">
        <v>2318</v>
      </c>
      <c r="M106" s="52">
        <v>0</v>
      </c>
    </row>
    <row r="107" spans="1:13">
      <c r="A107" s="27"/>
      <c r="B107" s="27"/>
      <c r="C107" s="51"/>
      <c r="D107" s="49"/>
      <c r="E107" s="50"/>
      <c r="F107" s="49"/>
      <c r="G107" s="49"/>
      <c r="H107" s="59" t="s">
        <v>100</v>
      </c>
      <c r="I107" s="58"/>
      <c r="J107" s="57"/>
      <c r="K107" s="57">
        <v>0</v>
      </c>
      <c r="L107" s="57">
        <v>2318</v>
      </c>
      <c r="M107" s="56">
        <v>-2318</v>
      </c>
    </row>
    <row r="108" spans="1:13" ht="24">
      <c r="A108" s="27"/>
      <c r="B108" s="27"/>
      <c r="C108" s="51" t="s">
        <v>5</v>
      </c>
      <c r="D108" s="49" t="s">
        <v>9</v>
      </c>
      <c r="E108" s="50" t="s">
        <v>7</v>
      </c>
      <c r="F108" s="49"/>
      <c r="G108" s="49" t="s">
        <v>115</v>
      </c>
      <c r="H108" s="54" t="s">
        <v>114</v>
      </c>
      <c r="I108" s="55" t="s">
        <v>99</v>
      </c>
      <c r="J108" s="53"/>
      <c r="K108" s="53">
        <v>2</v>
      </c>
      <c r="L108" s="53"/>
      <c r="M108" s="52"/>
    </row>
    <row r="109" spans="1:13" ht="24">
      <c r="A109" s="27"/>
      <c r="B109" s="27"/>
      <c r="C109" s="51" t="s">
        <v>5</v>
      </c>
      <c r="D109" s="49" t="s">
        <v>9</v>
      </c>
      <c r="E109" s="50" t="s">
        <v>7</v>
      </c>
      <c r="F109" s="49"/>
      <c r="G109" s="49" t="s">
        <v>115</v>
      </c>
      <c r="H109" s="54" t="s">
        <v>114</v>
      </c>
      <c r="I109" s="54" t="s">
        <v>98</v>
      </c>
      <c r="J109" s="53">
        <v>0</v>
      </c>
      <c r="K109" s="53">
        <v>0</v>
      </c>
      <c r="L109" s="53">
        <v>0</v>
      </c>
      <c r="M109" s="52">
        <v>0</v>
      </c>
    </row>
    <row r="110" spans="1:13" ht="24">
      <c r="A110" s="27"/>
      <c r="B110" s="27"/>
      <c r="C110" s="51" t="s">
        <v>5</v>
      </c>
      <c r="D110" s="49" t="s">
        <v>9</v>
      </c>
      <c r="E110" s="50" t="s">
        <v>7</v>
      </c>
      <c r="F110" s="49"/>
      <c r="G110" s="49" t="s">
        <v>115</v>
      </c>
      <c r="H110" s="54" t="s">
        <v>114</v>
      </c>
      <c r="I110" s="54" t="s">
        <v>97</v>
      </c>
      <c r="J110" s="53">
        <v>0</v>
      </c>
      <c r="K110" s="53">
        <v>0</v>
      </c>
      <c r="L110" s="53">
        <v>0</v>
      </c>
      <c r="M110" s="52">
        <v>0</v>
      </c>
    </row>
    <row r="111" spans="1:13">
      <c r="A111" s="27"/>
      <c r="B111" s="27"/>
      <c r="C111" s="51"/>
      <c r="D111" s="49"/>
      <c r="E111" s="50"/>
      <c r="F111" s="49"/>
      <c r="G111" s="49"/>
      <c r="H111" s="48" t="s">
        <v>96</v>
      </c>
      <c r="I111" s="47"/>
      <c r="J111" s="46"/>
      <c r="K111" s="46">
        <v>0</v>
      </c>
      <c r="L111" s="46">
        <v>0</v>
      </c>
      <c r="M111" s="45">
        <v>0</v>
      </c>
    </row>
    <row r="112" spans="1:13" ht="24">
      <c r="A112" s="27"/>
      <c r="B112" s="27"/>
      <c r="C112" s="51" t="s">
        <v>5</v>
      </c>
      <c r="D112" s="49" t="s">
        <v>9</v>
      </c>
      <c r="E112" s="50" t="s">
        <v>7</v>
      </c>
      <c r="F112" s="49"/>
      <c r="G112" s="49" t="s">
        <v>53</v>
      </c>
      <c r="H112" s="54" t="s">
        <v>54</v>
      </c>
      <c r="I112" s="55" t="s">
        <v>107</v>
      </c>
      <c r="J112" s="53"/>
      <c r="K112" s="53">
        <v>0</v>
      </c>
      <c r="L112" s="53">
        <v>2</v>
      </c>
      <c r="M112" s="52">
        <v>31</v>
      </c>
    </row>
    <row r="113" spans="1:13" ht="24">
      <c r="A113" s="27"/>
      <c r="B113" s="27"/>
      <c r="C113" s="51" t="s">
        <v>5</v>
      </c>
      <c r="D113" s="49" t="s">
        <v>9</v>
      </c>
      <c r="E113" s="50" t="s">
        <v>7</v>
      </c>
      <c r="F113" s="49"/>
      <c r="G113" s="49" t="s">
        <v>53</v>
      </c>
      <c r="H113" s="54" t="s">
        <v>54</v>
      </c>
      <c r="I113" s="54" t="s">
        <v>106</v>
      </c>
      <c r="J113" s="53">
        <v>0</v>
      </c>
      <c r="K113" s="53">
        <v>0</v>
      </c>
      <c r="L113" s="53">
        <v>500000</v>
      </c>
      <c r="M113" s="52">
        <v>2000000</v>
      </c>
    </row>
    <row r="114" spans="1:13" ht="24">
      <c r="A114" s="27"/>
      <c r="B114" s="27"/>
      <c r="C114" s="51" t="s">
        <v>5</v>
      </c>
      <c r="D114" s="49" t="s">
        <v>9</v>
      </c>
      <c r="E114" s="50" t="s">
        <v>7</v>
      </c>
      <c r="F114" s="49"/>
      <c r="G114" s="49" t="s">
        <v>53</v>
      </c>
      <c r="H114" s="54" t="s">
        <v>54</v>
      </c>
      <c r="I114" s="54" t="s">
        <v>105</v>
      </c>
      <c r="J114" s="53">
        <v>0</v>
      </c>
      <c r="K114" s="53"/>
      <c r="L114" s="53">
        <v>250000</v>
      </c>
      <c r="M114" s="52">
        <v>2000000</v>
      </c>
    </row>
    <row r="115" spans="1:13">
      <c r="A115" s="27"/>
      <c r="B115" s="27"/>
      <c r="C115" s="51"/>
      <c r="D115" s="49"/>
      <c r="E115" s="50"/>
      <c r="F115" s="49"/>
      <c r="G115" s="49"/>
      <c r="H115" s="59" t="s">
        <v>104</v>
      </c>
      <c r="I115" s="58"/>
      <c r="J115" s="57"/>
      <c r="K115" s="57"/>
      <c r="L115" s="57"/>
      <c r="M115" s="56">
        <v>1750000</v>
      </c>
    </row>
    <row r="116" spans="1:13" ht="24">
      <c r="A116" s="27"/>
      <c r="B116" s="27"/>
      <c r="C116" s="51" t="s">
        <v>5</v>
      </c>
      <c r="D116" s="49" t="s">
        <v>9</v>
      </c>
      <c r="E116" s="50" t="s">
        <v>7</v>
      </c>
      <c r="F116" s="49"/>
      <c r="G116" s="49" t="s">
        <v>53</v>
      </c>
      <c r="H116" s="54" t="s">
        <v>54</v>
      </c>
      <c r="I116" s="55" t="s">
        <v>103</v>
      </c>
      <c r="J116" s="53"/>
      <c r="K116" s="53">
        <v>0</v>
      </c>
      <c r="L116" s="53">
        <v>2</v>
      </c>
      <c r="M116" s="52">
        <v>0</v>
      </c>
    </row>
    <row r="117" spans="1:13" ht="24">
      <c r="A117" s="27"/>
      <c r="B117" s="27"/>
      <c r="C117" s="51" t="s">
        <v>5</v>
      </c>
      <c r="D117" s="49" t="s">
        <v>9</v>
      </c>
      <c r="E117" s="50" t="s">
        <v>7</v>
      </c>
      <c r="F117" s="49"/>
      <c r="G117" s="49" t="s">
        <v>53</v>
      </c>
      <c r="H117" s="54" t="s">
        <v>54</v>
      </c>
      <c r="I117" s="54" t="s">
        <v>102</v>
      </c>
      <c r="J117" s="53">
        <v>0</v>
      </c>
      <c r="K117" s="53">
        <v>0</v>
      </c>
      <c r="L117" s="53">
        <v>500000</v>
      </c>
      <c r="M117" s="52">
        <v>0</v>
      </c>
    </row>
    <row r="118" spans="1:13" ht="24">
      <c r="A118" s="27"/>
      <c r="B118" s="27"/>
      <c r="C118" s="51" t="s">
        <v>5</v>
      </c>
      <c r="D118" s="49" t="s">
        <v>9</v>
      </c>
      <c r="E118" s="50" t="s">
        <v>7</v>
      </c>
      <c r="F118" s="49"/>
      <c r="G118" s="49" t="s">
        <v>53</v>
      </c>
      <c r="H118" s="54" t="s">
        <v>54</v>
      </c>
      <c r="I118" s="54" t="s">
        <v>101</v>
      </c>
      <c r="J118" s="53">
        <v>0</v>
      </c>
      <c r="K118" s="53"/>
      <c r="L118" s="53">
        <v>250000</v>
      </c>
      <c r="M118" s="52">
        <v>0</v>
      </c>
    </row>
    <row r="119" spans="1:13">
      <c r="A119" s="27"/>
      <c r="B119" s="27"/>
      <c r="C119" s="51"/>
      <c r="D119" s="49"/>
      <c r="E119" s="50"/>
      <c r="F119" s="49"/>
      <c r="G119" s="49"/>
      <c r="H119" s="59" t="s">
        <v>100</v>
      </c>
      <c r="I119" s="58"/>
      <c r="J119" s="57"/>
      <c r="K119" s="57"/>
      <c r="L119" s="57"/>
      <c r="M119" s="56">
        <v>1750000</v>
      </c>
    </row>
    <row r="120" spans="1:13" ht="24">
      <c r="A120" s="27"/>
      <c r="B120" s="27"/>
      <c r="C120" s="51" t="s">
        <v>5</v>
      </c>
      <c r="D120" s="49" t="s">
        <v>9</v>
      </c>
      <c r="E120" s="50" t="s">
        <v>7</v>
      </c>
      <c r="F120" s="49"/>
      <c r="G120" s="49" t="s">
        <v>53</v>
      </c>
      <c r="H120" s="54" t="s">
        <v>54</v>
      </c>
      <c r="I120" s="55" t="s">
        <v>99</v>
      </c>
      <c r="J120" s="53"/>
      <c r="K120" s="53"/>
      <c r="L120" s="53">
        <v>31</v>
      </c>
      <c r="M120" s="52">
        <v>0</v>
      </c>
    </row>
    <row r="121" spans="1:13" ht="24">
      <c r="A121" s="27"/>
      <c r="B121" s="27"/>
      <c r="C121" s="51" t="s">
        <v>5</v>
      </c>
      <c r="D121" s="49" t="s">
        <v>9</v>
      </c>
      <c r="E121" s="50" t="s">
        <v>7</v>
      </c>
      <c r="F121" s="49"/>
      <c r="G121" s="49" t="s">
        <v>53</v>
      </c>
      <c r="H121" s="54" t="s">
        <v>54</v>
      </c>
      <c r="I121" s="54" t="s">
        <v>98</v>
      </c>
      <c r="J121" s="53">
        <v>0</v>
      </c>
      <c r="K121" s="53">
        <v>0</v>
      </c>
      <c r="L121" s="53">
        <v>119220</v>
      </c>
      <c r="M121" s="52">
        <v>0</v>
      </c>
    </row>
    <row r="122" spans="1:13" ht="24">
      <c r="A122" s="27"/>
      <c r="B122" s="27"/>
      <c r="C122" s="51" t="s">
        <v>5</v>
      </c>
      <c r="D122" s="49" t="s">
        <v>9</v>
      </c>
      <c r="E122" s="50" t="s">
        <v>7</v>
      </c>
      <c r="F122" s="49"/>
      <c r="G122" s="49" t="s">
        <v>53</v>
      </c>
      <c r="H122" s="54" t="s">
        <v>54</v>
      </c>
      <c r="I122" s="54" t="s">
        <v>97</v>
      </c>
      <c r="J122" s="53">
        <v>0</v>
      </c>
      <c r="K122" s="53">
        <v>0</v>
      </c>
      <c r="L122" s="53">
        <v>3846</v>
      </c>
      <c r="M122" s="52">
        <v>0</v>
      </c>
    </row>
    <row r="123" spans="1:13">
      <c r="A123" s="27"/>
      <c r="B123" s="27"/>
      <c r="C123" s="51"/>
      <c r="D123" s="49"/>
      <c r="E123" s="50"/>
      <c r="F123" s="49"/>
      <c r="G123" s="49"/>
      <c r="H123" s="48" t="s">
        <v>96</v>
      </c>
      <c r="I123" s="47"/>
      <c r="J123" s="46"/>
      <c r="K123" s="46">
        <v>0</v>
      </c>
      <c r="L123" s="46">
        <v>3846</v>
      </c>
      <c r="M123" s="45">
        <v>-3846</v>
      </c>
    </row>
    <row r="124" spans="1:13">
      <c r="A124" s="27"/>
      <c r="B124" s="27"/>
      <c r="C124" s="51" t="s">
        <v>5</v>
      </c>
      <c r="D124" s="49" t="s">
        <v>9</v>
      </c>
      <c r="E124" s="50" t="s">
        <v>7</v>
      </c>
      <c r="F124" s="49"/>
      <c r="G124" s="49" t="s">
        <v>113</v>
      </c>
      <c r="H124" s="54" t="s">
        <v>112</v>
      </c>
      <c r="I124" s="55" t="s">
        <v>107</v>
      </c>
      <c r="J124" s="53">
        <v>0</v>
      </c>
      <c r="K124" s="53"/>
      <c r="L124" s="53">
        <v>0</v>
      </c>
      <c r="M124" s="52"/>
    </row>
    <row r="125" spans="1:13">
      <c r="A125" s="27"/>
      <c r="B125" s="27"/>
      <c r="C125" s="51" t="s">
        <v>5</v>
      </c>
      <c r="D125" s="49" t="s">
        <v>9</v>
      </c>
      <c r="E125" s="50" t="s">
        <v>7</v>
      </c>
      <c r="F125" s="49"/>
      <c r="G125" s="49" t="s">
        <v>113</v>
      </c>
      <c r="H125" s="54" t="s">
        <v>112</v>
      </c>
      <c r="I125" s="54" t="s">
        <v>106</v>
      </c>
      <c r="J125" s="53">
        <v>0</v>
      </c>
      <c r="K125" s="53">
        <v>0</v>
      </c>
      <c r="L125" s="53">
        <v>0</v>
      </c>
      <c r="M125" s="52">
        <v>0</v>
      </c>
    </row>
    <row r="126" spans="1:13">
      <c r="A126" s="27"/>
      <c r="B126" s="27"/>
      <c r="C126" s="51" t="s">
        <v>5</v>
      </c>
      <c r="D126" s="49" t="s">
        <v>9</v>
      </c>
      <c r="E126" s="50" t="s">
        <v>7</v>
      </c>
      <c r="F126" s="49"/>
      <c r="G126" s="49" t="s">
        <v>113</v>
      </c>
      <c r="H126" s="54" t="s">
        <v>112</v>
      </c>
      <c r="I126" s="54" t="s">
        <v>105</v>
      </c>
      <c r="J126" s="53"/>
      <c r="K126" s="53">
        <v>0</v>
      </c>
      <c r="L126" s="53"/>
      <c r="M126" s="52">
        <v>0</v>
      </c>
    </row>
    <row r="127" spans="1:13">
      <c r="A127" s="27"/>
      <c r="B127" s="27"/>
      <c r="C127" s="51"/>
      <c r="D127" s="49"/>
      <c r="E127" s="50"/>
      <c r="F127" s="49"/>
      <c r="G127" s="49"/>
      <c r="H127" s="59" t="s">
        <v>104</v>
      </c>
      <c r="I127" s="58"/>
      <c r="J127" s="57"/>
      <c r="K127" s="57"/>
      <c r="L127" s="57"/>
      <c r="M127" s="56"/>
    </row>
    <row r="128" spans="1:13">
      <c r="A128" s="27"/>
      <c r="B128" s="27"/>
      <c r="C128" s="51" t="s">
        <v>5</v>
      </c>
      <c r="D128" s="49" t="s">
        <v>9</v>
      </c>
      <c r="E128" s="50" t="s">
        <v>7</v>
      </c>
      <c r="F128" s="49"/>
      <c r="G128" s="49" t="s">
        <v>113</v>
      </c>
      <c r="H128" s="54" t="s">
        <v>112</v>
      </c>
      <c r="I128" s="55" t="s">
        <v>103</v>
      </c>
      <c r="J128" s="53">
        <v>0</v>
      </c>
      <c r="K128" s="53"/>
      <c r="L128" s="53">
        <v>0</v>
      </c>
      <c r="M128" s="52"/>
    </row>
    <row r="129" spans="1:13">
      <c r="A129" s="27"/>
      <c r="B129" s="27"/>
      <c r="C129" s="51" t="s">
        <v>5</v>
      </c>
      <c r="D129" s="49" t="s">
        <v>9</v>
      </c>
      <c r="E129" s="50" t="s">
        <v>7</v>
      </c>
      <c r="F129" s="49"/>
      <c r="G129" s="49" t="s">
        <v>113</v>
      </c>
      <c r="H129" s="54" t="s">
        <v>112</v>
      </c>
      <c r="I129" s="54" t="s">
        <v>102</v>
      </c>
      <c r="J129" s="53">
        <v>68930414</v>
      </c>
      <c r="K129" s="53">
        <v>0</v>
      </c>
      <c r="L129" s="53">
        <v>7536494</v>
      </c>
      <c r="M129" s="52">
        <v>0</v>
      </c>
    </row>
    <row r="130" spans="1:13">
      <c r="A130" s="27"/>
      <c r="B130" s="27"/>
      <c r="C130" s="51" t="s">
        <v>5</v>
      </c>
      <c r="D130" s="49" t="s">
        <v>9</v>
      </c>
      <c r="E130" s="50" t="s">
        <v>7</v>
      </c>
      <c r="F130" s="49"/>
      <c r="G130" s="49" t="s">
        <v>113</v>
      </c>
      <c r="H130" s="54" t="s">
        <v>112</v>
      </c>
      <c r="I130" s="54" t="s">
        <v>101</v>
      </c>
      <c r="J130" s="53"/>
      <c r="K130" s="53">
        <v>0</v>
      </c>
      <c r="L130" s="53"/>
      <c r="M130" s="52">
        <v>0</v>
      </c>
    </row>
    <row r="131" spans="1:13">
      <c r="A131" s="27"/>
      <c r="B131" s="27"/>
      <c r="C131" s="51"/>
      <c r="D131" s="49"/>
      <c r="E131" s="50"/>
      <c r="F131" s="49"/>
      <c r="G131" s="49"/>
      <c r="H131" s="59" t="s">
        <v>100</v>
      </c>
      <c r="I131" s="58"/>
      <c r="J131" s="57"/>
      <c r="K131" s="57"/>
      <c r="L131" s="57"/>
      <c r="M131" s="56"/>
    </row>
    <row r="132" spans="1:13">
      <c r="A132" s="27"/>
      <c r="B132" s="27"/>
      <c r="C132" s="51" t="s">
        <v>5</v>
      </c>
      <c r="D132" s="49" t="s">
        <v>9</v>
      </c>
      <c r="E132" s="50" t="s">
        <v>7</v>
      </c>
      <c r="F132" s="49"/>
      <c r="G132" s="49" t="s">
        <v>113</v>
      </c>
      <c r="H132" s="54" t="s">
        <v>112</v>
      </c>
      <c r="I132" s="55" t="s">
        <v>99</v>
      </c>
      <c r="J132" s="53">
        <v>1</v>
      </c>
      <c r="K132" s="53"/>
      <c r="L132" s="53">
        <v>1</v>
      </c>
      <c r="M132" s="52"/>
    </row>
    <row r="133" spans="1:13">
      <c r="A133" s="27"/>
      <c r="B133" s="27"/>
      <c r="C133" s="51" t="s">
        <v>5</v>
      </c>
      <c r="D133" s="49" t="s">
        <v>9</v>
      </c>
      <c r="E133" s="50" t="s">
        <v>7</v>
      </c>
      <c r="F133" s="49"/>
      <c r="G133" s="49" t="s">
        <v>113</v>
      </c>
      <c r="H133" s="54" t="s">
        <v>112</v>
      </c>
      <c r="I133" s="54" t="s">
        <v>98</v>
      </c>
      <c r="J133" s="53">
        <v>60367495</v>
      </c>
      <c r="K133" s="53">
        <v>0</v>
      </c>
      <c r="L133" s="53">
        <v>7536493</v>
      </c>
      <c r="M133" s="52">
        <v>0</v>
      </c>
    </row>
    <row r="134" spans="1:13">
      <c r="A134" s="27"/>
      <c r="B134" s="27"/>
      <c r="C134" s="51" t="s">
        <v>5</v>
      </c>
      <c r="D134" s="49" t="s">
        <v>9</v>
      </c>
      <c r="E134" s="50" t="s">
        <v>7</v>
      </c>
      <c r="F134" s="49"/>
      <c r="G134" s="49" t="s">
        <v>113</v>
      </c>
      <c r="H134" s="54" t="s">
        <v>112</v>
      </c>
      <c r="I134" s="54" t="s">
        <v>97</v>
      </c>
      <c r="J134" s="53">
        <v>60367495</v>
      </c>
      <c r="K134" s="53">
        <v>0</v>
      </c>
      <c r="L134" s="53">
        <v>7536493</v>
      </c>
      <c r="M134" s="52">
        <v>0</v>
      </c>
    </row>
    <row r="135" spans="1:13">
      <c r="A135" s="27"/>
      <c r="B135" s="27"/>
      <c r="C135" s="51"/>
      <c r="D135" s="49"/>
      <c r="E135" s="50"/>
      <c r="F135" s="49"/>
      <c r="G135" s="49"/>
      <c r="H135" s="48" t="s">
        <v>96</v>
      </c>
      <c r="I135" s="47"/>
      <c r="J135" s="46"/>
      <c r="K135" s="46">
        <v>-60367495</v>
      </c>
      <c r="L135" s="46">
        <v>7536493</v>
      </c>
      <c r="M135" s="45">
        <v>-7536493</v>
      </c>
    </row>
    <row r="136" spans="1:13">
      <c r="A136" s="27"/>
      <c r="B136" s="27"/>
      <c r="C136" s="51" t="s">
        <v>5</v>
      </c>
      <c r="D136" s="49" t="s">
        <v>9</v>
      </c>
      <c r="E136" s="50" t="s">
        <v>7</v>
      </c>
      <c r="F136" s="49"/>
      <c r="G136" s="49" t="s">
        <v>111</v>
      </c>
      <c r="H136" s="54" t="s">
        <v>110</v>
      </c>
      <c r="I136" s="55" t="s">
        <v>107</v>
      </c>
      <c r="J136" s="53"/>
      <c r="K136" s="53"/>
      <c r="L136" s="53"/>
      <c r="M136" s="52"/>
    </row>
    <row r="137" spans="1:13">
      <c r="A137" s="27"/>
      <c r="B137" s="27"/>
      <c r="C137" s="51" t="s">
        <v>5</v>
      </c>
      <c r="D137" s="49" t="s">
        <v>9</v>
      </c>
      <c r="E137" s="50" t="s">
        <v>7</v>
      </c>
      <c r="F137" s="49"/>
      <c r="G137" s="49" t="s">
        <v>111</v>
      </c>
      <c r="H137" s="54" t="s">
        <v>110</v>
      </c>
      <c r="I137" s="54" t="s">
        <v>106</v>
      </c>
      <c r="J137" s="53">
        <v>0</v>
      </c>
      <c r="K137" s="53">
        <v>3000000</v>
      </c>
      <c r="L137" s="53">
        <v>0</v>
      </c>
      <c r="M137" s="52">
        <v>0</v>
      </c>
    </row>
    <row r="138" spans="1:13">
      <c r="A138" s="27"/>
      <c r="B138" s="27"/>
      <c r="C138" s="51" t="s">
        <v>5</v>
      </c>
      <c r="D138" s="49" t="s">
        <v>9</v>
      </c>
      <c r="E138" s="50" t="s">
        <v>7</v>
      </c>
      <c r="F138" s="49"/>
      <c r="G138" s="49" t="s">
        <v>111</v>
      </c>
      <c r="H138" s="54" t="s">
        <v>110</v>
      </c>
      <c r="I138" s="54" t="s">
        <v>105</v>
      </c>
      <c r="J138" s="53">
        <v>0</v>
      </c>
      <c r="K138" s="53">
        <v>3000000</v>
      </c>
      <c r="L138" s="53">
        <v>0</v>
      </c>
      <c r="M138" s="52">
        <v>0</v>
      </c>
    </row>
    <row r="139" spans="1:13">
      <c r="A139" s="27"/>
      <c r="B139" s="27"/>
      <c r="C139" s="51"/>
      <c r="D139" s="49"/>
      <c r="E139" s="50"/>
      <c r="F139" s="49"/>
      <c r="G139" s="49"/>
      <c r="H139" s="59" t="s">
        <v>104</v>
      </c>
      <c r="I139" s="58"/>
      <c r="J139" s="57"/>
      <c r="K139" s="57">
        <v>3000000</v>
      </c>
      <c r="L139" s="57">
        <v>-3000000</v>
      </c>
      <c r="M139" s="56">
        <v>0</v>
      </c>
    </row>
    <row r="140" spans="1:13">
      <c r="A140" s="27"/>
      <c r="B140" s="27"/>
      <c r="C140" s="51" t="s">
        <v>5</v>
      </c>
      <c r="D140" s="49" t="s">
        <v>9</v>
      </c>
      <c r="E140" s="50" t="s">
        <v>7</v>
      </c>
      <c r="F140" s="49"/>
      <c r="G140" s="49" t="s">
        <v>111</v>
      </c>
      <c r="H140" s="54" t="s">
        <v>110</v>
      </c>
      <c r="I140" s="55" t="s">
        <v>103</v>
      </c>
      <c r="J140" s="53"/>
      <c r="K140" s="53"/>
      <c r="L140" s="53"/>
      <c r="M140" s="52"/>
    </row>
    <row r="141" spans="1:13">
      <c r="A141" s="27"/>
      <c r="B141" s="27"/>
      <c r="C141" s="51" t="s">
        <v>5</v>
      </c>
      <c r="D141" s="49" t="s">
        <v>9</v>
      </c>
      <c r="E141" s="50" t="s">
        <v>7</v>
      </c>
      <c r="F141" s="49"/>
      <c r="G141" s="49" t="s">
        <v>111</v>
      </c>
      <c r="H141" s="54" t="s">
        <v>110</v>
      </c>
      <c r="I141" s="54" t="s">
        <v>102</v>
      </c>
      <c r="J141" s="53">
        <v>0</v>
      </c>
      <c r="K141" s="53">
        <v>0</v>
      </c>
      <c r="L141" s="53">
        <v>0</v>
      </c>
      <c r="M141" s="52">
        <v>0</v>
      </c>
    </row>
    <row r="142" spans="1:13">
      <c r="A142" s="27"/>
      <c r="B142" s="27"/>
      <c r="C142" s="51" t="s">
        <v>5</v>
      </c>
      <c r="D142" s="49" t="s">
        <v>9</v>
      </c>
      <c r="E142" s="50" t="s">
        <v>7</v>
      </c>
      <c r="F142" s="49"/>
      <c r="G142" s="49" t="s">
        <v>111</v>
      </c>
      <c r="H142" s="54" t="s">
        <v>110</v>
      </c>
      <c r="I142" s="54" t="s">
        <v>101</v>
      </c>
      <c r="J142" s="53">
        <v>0</v>
      </c>
      <c r="K142" s="53">
        <v>0</v>
      </c>
      <c r="L142" s="53">
        <v>0</v>
      </c>
      <c r="M142" s="52">
        <v>0</v>
      </c>
    </row>
    <row r="143" spans="1:13">
      <c r="A143" s="27"/>
      <c r="B143" s="27"/>
      <c r="C143" s="51"/>
      <c r="D143" s="49"/>
      <c r="E143" s="50"/>
      <c r="F143" s="49"/>
      <c r="G143" s="49"/>
      <c r="H143" s="59" t="s">
        <v>100</v>
      </c>
      <c r="I143" s="58"/>
      <c r="J143" s="57"/>
      <c r="K143" s="57">
        <v>0</v>
      </c>
      <c r="L143" s="57">
        <v>0</v>
      </c>
      <c r="M143" s="56">
        <v>0</v>
      </c>
    </row>
    <row r="144" spans="1:13">
      <c r="A144" s="27"/>
      <c r="B144" s="27"/>
      <c r="C144" s="51" t="s">
        <v>5</v>
      </c>
      <c r="D144" s="49" t="s">
        <v>9</v>
      </c>
      <c r="E144" s="50" t="s">
        <v>7</v>
      </c>
      <c r="F144" s="49"/>
      <c r="G144" s="49" t="s">
        <v>111</v>
      </c>
      <c r="H144" s="54" t="s">
        <v>110</v>
      </c>
      <c r="I144" s="55" t="s">
        <v>99</v>
      </c>
      <c r="J144" s="53"/>
      <c r="K144" s="53"/>
      <c r="L144" s="53"/>
      <c r="M144" s="52"/>
    </row>
    <row r="145" spans="1:18">
      <c r="A145" s="27"/>
      <c r="B145" s="27"/>
      <c r="C145" s="51" t="s">
        <v>5</v>
      </c>
      <c r="D145" s="49" t="s">
        <v>9</v>
      </c>
      <c r="E145" s="50" t="s">
        <v>7</v>
      </c>
      <c r="F145" s="49"/>
      <c r="G145" s="49" t="s">
        <v>111</v>
      </c>
      <c r="H145" s="54" t="s">
        <v>110</v>
      </c>
      <c r="I145" s="54" t="s">
        <v>98</v>
      </c>
      <c r="J145" s="53">
        <v>0</v>
      </c>
      <c r="K145" s="53">
        <v>0</v>
      </c>
      <c r="L145" s="53">
        <v>0</v>
      </c>
      <c r="M145" s="52">
        <v>0</v>
      </c>
    </row>
    <row r="146" spans="1:18">
      <c r="A146" s="27"/>
      <c r="B146" s="27"/>
      <c r="C146" s="51" t="s">
        <v>5</v>
      </c>
      <c r="D146" s="49" t="s">
        <v>9</v>
      </c>
      <c r="E146" s="50" t="s">
        <v>7</v>
      </c>
      <c r="F146" s="49"/>
      <c r="G146" s="49" t="s">
        <v>111</v>
      </c>
      <c r="H146" s="54" t="s">
        <v>110</v>
      </c>
      <c r="I146" s="54" t="s">
        <v>97</v>
      </c>
      <c r="J146" s="53">
        <v>0</v>
      </c>
      <c r="K146" s="53">
        <v>0</v>
      </c>
      <c r="L146" s="53">
        <v>0</v>
      </c>
      <c r="M146" s="52">
        <v>0</v>
      </c>
    </row>
    <row r="147" spans="1:18">
      <c r="A147" s="27"/>
      <c r="B147" s="27"/>
      <c r="C147" s="51"/>
      <c r="D147" s="49"/>
      <c r="E147" s="50"/>
      <c r="F147" s="49"/>
      <c r="G147" s="49"/>
      <c r="H147" s="48" t="s">
        <v>96</v>
      </c>
      <c r="I147" s="47"/>
      <c r="J147" s="46"/>
      <c r="K147" s="46">
        <v>0</v>
      </c>
      <c r="L147" s="46">
        <v>0</v>
      </c>
      <c r="M147" s="45">
        <v>0</v>
      </c>
    </row>
    <row r="148" spans="1:18">
      <c r="A148" s="27"/>
      <c r="B148" s="27"/>
      <c r="C148" s="51" t="s">
        <v>5</v>
      </c>
      <c r="D148" s="49" t="s">
        <v>9</v>
      </c>
      <c r="E148" s="50" t="s">
        <v>7</v>
      </c>
      <c r="F148" s="49"/>
      <c r="G148" s="49" t="s">
        <v>109</v>
      </c>
      <c r="H148" s="54" t="s">
        <v>108</v>
      </c>
      <c r="I148" s="55" t="s">
        <v>107</v>
      </c>
      <c r="J148" s="53">
        <v>0</v>
      </c>
      <c r="K148" s="53"/>
      <c r="L148" s="53">
        <v>0</v>
      </c>
      <c r="M148" s="52"/>
      <c r="R148" s="143"/>
    </row>
    <row r="149" spans="1:18">
      <c r="A149" s="27"/>
      <c r="B149" s="27"/>
      <c r="C149" s="51" t="s">
        <v>5</v>
      </c>
      <c r="D149" s="49" t="s">
        <v>9</v>
      </c>
      <c r="E149" s="50" t="s">
        <v>7</v>
      </c>
      <c r="F149" s="49"/>
      <c r="G149" s="49" t="s">
        <v>109</v>
      </c>
      <c r="H149" s="54" t="s">
        <v>108</v>
      </c>
      <c r="I149" s="54" t="s">
        <v>106</v>
      </c>
      <c r="J149" s="53">
        <v>0</v>
      </c>
      <c r="K149" s="53">
        <v>0</v>
      </c>
      <c r="L149" s="53">
        <v>0</v>
      </c>
      <c r="M149" s="52">
        <v>0</v>
      </c>
    </row>
    <row r="150" spans="1:18">
      <c r="A150" s="27"/>
      <c r="B150" s="27"/>
      <c r="C150" s="51" t="s">
        <v>5</v>
      </c>
      <c r="D150" s="49" t="s">
        <v>9</v>
      </c>
      <c r="E150" s="50" t="s">
        <v>7</v>
      </c>
      <c r="F150" s="49"/>
      <c r="G150" s="49" t="s">
        <v>109</v>
      </c>
      <c r="H150" s="54" t="s">
        <v>108</v>
      </c>
      <c r="I150" s="54" t="s">
        <v>105</v>
      </c>
      <c r="J150" s="53"/>
      <c r="K150" s="53">
        <v>0</v>
      </c>
      <c r="L150" s="53"/>
      <c r="M150" s="52">
        <v>0</v>
      </c>
    </row>
    <row r="151" spans="1:18">
      <c r="A151" s="27"/>
      <c r="B151" s="27"/>
      <c r="C151" s="51"/>
      <c r="D151" s="49"/>
      <c r="E151" s="50"/>
      <c r="F151" s="49"/>
      <c r="G151" s="49"/>
      <c r="H151" s="59" t="s">
        <v>104</v>
      </c>
      <c r="I151" s="58"/>
      <c r="J151" s="57"/>
      <c r="K151" s="57"/>
      <c r="L151" s="57"/>
      <c r="M151" s="56"/>
    </row>
    <row r="152" spans="1:18">
      <c r="A152" s="27"/>
      <c r="B152" s="27"/>
      <c r="C152" s="51" t="s">
        <v>5</v>
      </c>
      <c r="D152" s="49" t="s">
        <v>9</v>
      </c>
      <c r="E152" s="50" t="s">
        <v>7</v>
      </c>
      <c r="F152" s="49"/>
      <c r="G152" s="49" t="s">
        <v>109</v>
      </c>
      <c r="H152" s="54" t="s">
        <v>108</v>
      </c>
      <c r="I152" s="55" t="s">
        <v>103</v>
      </c>
      <c r="J152" s="53">
        <v>0</v>
      </c>
      <c r="K152" s="53"/>
      <c r="L152" s="53">
        <v>0</v>
      </c>
      <c r="M152" s="52"/>
    </row>
    <row r="153" spans="1:18">
      <c r="A153" s="27"/>
      <c r="B153" s="27"/>
      <c r="C153" s="51" t="s">
        <v>5</v>
      </c>
      <c r="D153" s="49" t="s">
        <v>9</v>
      </c>
      <c r="E153" s="50" t="s">
        <v>7</v>
      </c>
      <c r="F153" s="49"/>
      <c r="G153" s="49" t="s">
        <v>109</v>
      </c>
      <c r="H153" s="54" t="s">
        <v>108</v>
      </c>
      <c r="I153" s="54" t="s">
        <v>102</v>
      </c>
      <c r="J153" s="53">
        <v>1709700</v>
      </c>
      <c r="K153" s="53">
        <v>0</v>
      </c>
      <c r="L153" s="53">
        <v>0</v>
      </c>
      <c r="M153" s="52">
        <v>0</v>
      </c>
    </row>
    <row r="154" spans="1:18">
      <c r="A154" s="27"/>
      <c r="B154" s="27"/>
      <c r="C154" s="51" t="s">
        <v>5</v>
      </c>
      <c r="D154" s="49" t="s">
        <v>9</v>
      </c>
      <c r="E154" s="50" t="s">
        <v>7</v>
      </c>
      <c r="F154" s="49"/>
      <c r="G154" s="49" t="s">
        <v>109</v>
      </c>
      <c r="H154" s="54" t="s">
        <v>108</v>
      </c>
      <c r="I154" s="54" t="s">
        <v>101</v>
      </c>
      <c r="J154" s="53"/>
      <c r="K154" s="53">
        <v>0</v>
      </c>
      <c r="L154" s="53"/>
      <c r="M154" s="52">
        <v>0</v>
      </c>
    </row>
    <row r="155" spans="1:18">
      <c r="A155" s="27"/>
      <c r="B155" s="27"/>
      <c r="C155" s="51"/>
      <c r="D155" s="49"/>
      <c r="E155" s="50"/>
      <c r="F155" s="49"/>
      <c r="G155" s="49"/>
      <c r="H155" s="59" t="s">
        <v>100</v>
      </c>
      <c r="I155" s="58"/>
      <c r="J155" s="57"/>
      <c r="K155" s="57"/>
      <c r="L155" s="57"/>
      <c r="M155" s="56"/>
    </row>
    <row r="156" spans="1:18">
      <c r="A156" s="27"/>
      <c r="B156" s="27"/>
      <c r="C156" s="51" t="s">
        <v>5</v>
      </c>
      <c r="D156" s="49" t="s">
        <v>9</v>
      </c>
      <c r="E156" s="50" t="s">
        <v>7</v>
      </c>
      <c r="F156" s="49"/>
      <c r="G156" s="49" t="s">
        <v>109</v>
      </c>
      <c r="H156" s="54" t="s">
        <v>108</v>
      </c>
      <c r="I156" s="55" t="s">
        <v>99</v>
      </c>
      <c r="J156" s="53">
        <v>1</v>
      </c>
      <c r="K156" s="53"/>
      <c r="L156" s="53"/>
      <c r="M156" s="52"/>
    </row>
    <row r="157" spans="1:18">
      <c r="A157" s="27"/>
      <c r="B157" s="27"/>
      <c r="C157" s="51" t="s">
        <v>5</v>
      </c>
      <c r="D157" s="49" t="s">
        <v>9</v>
      </c>
      <c r="E157" s="50" t="s">
        <v>7</v>
      </c>
      <c r="F157" s="49"/>
      <c r="G157" s="49" t="s">
        <v>109</v>
      </c>
      <c r="H157" s="54" t="s">
        <v>108</v>
      </c>
      <c r="I157" s="54" t="s">
        <v>98</v>
      </c>
      <c r="J157" s="53">
        <v>1709278</v>
      </c>
      <c r="K157" s="53">
        <v>0</v>
      </c>
      <c r="L157" s="53">
        <v>0</v>
      </c>
      <c r="M157" s="52">
        <v>0</v>
      </c>
    </row>
    <row r="158" spans="1:18">
      <c r="A158" s="27"/>
      <c r="B158" s="27"/>
      <c r="C158" s="51" t="s">
        <v>5</v>
      </c>
      <c r="D158" s="49" t="s">
        <v>9</v>
      </c>
      <c r="E158" s="50" t="s">
        <v>7</v>
      </c>
      <c r="F158" s="49"/>
      <c r="G158" s="49" t="s">
        <v>109</v>
      </c>
      <c r="H158" s="54" t="s">
        <v>108</v>
      </c>
      <c r="I158" s="54" t="s">
        <v>97</v>
      </c>
      <c r="J158" s="53">
        <v>1709278</v>
      </c>
      <c r="K158" s="53">
        <v>0</v>
      </c>
      <c r="L158" s="53">
        <v>0</v>
      </c>
      <c r="M158" s="52">
        <v>0</v>
      </c>
    </row>
    <row r="159" spans="1:18">
      <c r="A159" s="27"/>
      <c r="B159" s="27"/>
      <c r="C159" s="51"/>
      <c r="D159" s="49"/>
      <c r="E159" s="50"/>
      <c r="F159" s="49"/>
      <c r="G159" s="49"/>
      <c r="H159" s="48" t="s">
        <v>96</v>
      </c>
      <c r="I159" s="47"/>
      <c r="J159" s="46"/>
      <c r="K159" s="46">
        <v>-1709278</v>
      </c>
      <c r="L159" s="46">
        <v>0</v>
      </c>
      <c r="M159" s="45">
        <v>0</v>
      </c>
    </row>
    <row r="160" spans="1:18">
      <c r="A160" s="27"/>
      <c r="B160" s="27"/>
      <c r="C160" s="51" t="s">
        <v>5</v>
      </c>
      <c r="D160" s="49" t="s">
        <v>9</v>
      </c>
      <c r="E160" s="50" t="s">
        <v>7</v>
      </c>
      <c r="F160" s="49"/>
      <c r="G160" s="49" t="s">
        <v>55</v>
      </c>
      <c r="H160" s="54" t="s">
        <v>56</v>
      </c>
      <c r="I160" s="55" t="s">
        <v>107</v>
      </c>
      <c r="J160" s="53">
        <v>38</v>
      </c>
      <c r="K160" s="53">
        <v>120</v>
      </c>
      <c r="L160" s="53">
        <v>190</v>
      </c>
      <c r="M160" s="52">
        <v>74</v>
      </c>
    </row>
    <row r="161" spans="1:13">
      <c r="A161" s="27"/>
      <c r="B161" s="27"/>
      <c r="C161" s="51" t="s">
        <v>5</v>
      </c>
      <c r="D161" s="49" t="s">
        <v>9</v>
      </c>
      <c r="E161" s="50" t="s">
        <v>7</v>
      </c>
      <c r="F161" s="49"/>
      <c r="G161" s="49" t="s">
        <v>55</v>
      </c>
      <c r="H161" s="54" t="s">
        <v>56</v>
      </c>
      <c r="I161" s="54" t="s">
        <v>106</v>
      </c>
      <c r="J161" s="53">
        <v>1500000</v>
      </c>
      <c r="K161" s="53">
        <v>0</v>
      </c>
      <c r="L161" s="53">
        <v>500000</v>
      </c>
      <c r="M161" s="52">
        <v>2000000</v>
      </c>
    </row>
    <row r="162" spans="1:13">
      <c r="A162" s="27"/>
      <c r="B162" s="27"/>
      <c r="C162" s="51" t="s">
        <v>5</v>
      </c>
      <c r="D162" s="49" t="s">
        <v>9</v>
      </c>
      <c r="E162" s="50" t="s">
        <v>7</v>
      </c>
      <c r="F162" s="49"/>
      <c r="G162" s="49" t="s">
        <v>55</v>
      </c>
      <c r="H162" s="54" t="s">
        <v>56</v>
      </c>
      <c r="I162" s="54" t="s">
        <v>105</v>
      </c>
      <c r="J162" s="53">
        <v>39474</v>
      </c>
      <c r="K162" s="53">
        <v>0</v>
      </c>
      <c r="L162" s="53">
        <v>2632</v>
      </c>
      <c r="M162" s="52">
        <v>2000000</v>
      </c>
    </row>
    <row r="163" spans="1:13">
      <c r="A163" s="27"/>
      <c r="B163" s="27"/>
      <c r="C163" s="51"/>
      <c r="D163" s="49"/>
      <c r="E163" s="50"/>
      <c r="F163" s="49"/>
      <c r="G163" s="49"/>
      <c r="H163" s="59" t="s">
        <v>104</v>
      </c>
      <c r="I163" s="58"/>
      <c r="J163" s="57"/>
      <c r="K163" s="57">
        <v>-39474</v>
      </c>
      <c r="L163" s="57">
        <v>2632</v>
      </c>
      <c r="M163" s="56">
        <v>1997368</v>
      </c>
    </row>
    <row r="164" spans="1:13">
      <c r="A164" s="27"/>
      <c r="B164" s="27"/>
      <c r="C164" s="51" t="s">
        <v>5</v>
      </c>
      <c r="D164" s="49" t="s">
        <v>9</v>
      </c>
      <c r="E164" s="50" t="s">
        <v>7</v>
      </c>
      <c r="F164" s="49"/>
      <c r="G164" s="49" t="s">
        <v>55</v>
      </c>
      <c r="H164" s="54" t="s">
        <v>56</v>
      </c>
      <c r="I164" s="55" t="s">
        <v>103</v>
      </c>
      <c r="J164" s="53">
        <v>38</v>
      </c>
      <c r="K164" s="53">
        <v>120</v>
      </c>
      <c r="L164" s="53">
        <v>190</v>
      </c>
      <c r="M164" s="52">
        <v>0</v>
      </c>
    </row>
    <row r="165" spans="1:13">
      <c r="A165" s="27"/>
      <c r="B165" s="27"/>
      <c r="C165" s="51" t="s">
        <v>5</v>
      </c>
      <c r="D165" s="49" t="s">
        <v>9</v>
      </c>
      <c r="E165" s="50" t="s">
        <v>7</v>
      </c>
      <c r="F165" s="49"/>
      <c r="G165" s="49" t="s">
        <v>55</v>
      </c>
      <c r="H165" s="54" t="s">
        <v>56</v>
      </c>
      <c r="I165" s="54" t="s">
        <v>102</v>
      </c>
      <c r="J165" s="53">
        <v>834100</v>
      </c>
      <c r="K165" s="53">
        <v>0</v>
      </c>
      <c r="L165" s="53">
        <v>406000</v>
      </c>
      <c r="M165" s="52">
        <v>0</v>
      </c>
    </row>
    <row r="166" spans="1:13">
      <c r="A166" s="27"/>
      <c r="B166" s="27"/>
      <c r="C166" s="51" t="s">
        <v>5</v>
      </c>
      <c r="D166" s="49" t="s">
        <v>9</v>
      </c>
      <c r="E166" s="50" t="s">
        <v>7</v>
      </c>
      <c r="F166" s="49"/>
      <c r="G166" s="49" t="s">
        <v>55</v>
      </c>
      <c r="H166" s="54" t="s">
        <v>56</v>
      </c>
      <c r="I166" s="54" t="s">
        <v>101</v>
      </c>
      <c r="J166" s="53">
        <v>21950</v>
      </c>
      <c r="K166" s="53">
        <v>0</v>
      </c>
      <c r="L166" s="53">
        <v>2137</v>
      </c>
      <c r="M166" s="52">
        <v>0</v>
      </c>
    </row>
    <row r="167" spans="1:13">
      <c r="A167" s="27"/>
      <c r="B167" s="27"/>
      <c r="C167" s="51"/>
      <c r="D167" s="49"/>
      <c r="E167" s="50"/>
      <c r="F167" s="49"/>
      <c r="G167" s="49"/>
      <c r="H167" s="59" t="s">
        <v>100</v>
      </c>
      <c r="I167" s="58"/>
      <c r="J167" s="57"/>
      <c r="K167" s="57">
        <v>-21950</v>
      </c>
      <c r="L167" s="57">
        <v>2137</v>
      </c>
      <c r="M167" s="56">
        <v>0</v>
      </c>
    </row>
    <row r="168" spans="1:13">
      <c r="A168" s="27"/>
      <c r="B168" s="27"/>
      <c r="C168" s="51" t="s">
        <v>5</v>
      </c>
      <c r="D168" s="49" t="s">
        <v>9</v>
      </c>
      <c r="E168" s="50" t="s">
        <v>7</v>
      </c>
      <c r="F168" s="49"/>
      <c r="G168" s="49" t="s">
        <v>55</v>
      </c>
      <c r="H168" s="54" t="s">
        <v>56</v>
      </c>
      <c r="I168" s="55" t="s">
        <v>99</v>
      </c>
      <c r="J168" s="53">
        <v>27</v>
      </c>
      <c r="K168" s="53"/>
      <c r="L168" s="53">
        <v>22</v>
      </c>
      <c r="M168" s="52">
        <v>0</v>
      </c>
    </row>
    <row r="169" spans="1:13">
      <c r="A169" s="27"/>
      <c r="B169" s="27"/>
      <c r="C169" s="51" t="s">
        <v>5</v>
      </c>
      <c r="D169" s="49" t="s">
        <v>9</v>
      </c>
      <c r="E169" s="50" t="s">
        <v>7</v>
      </c>
      <c r="F169" s="49"/>
      <c r="G169" s="49" t="s">
        <v>55</v>
      </c>
      <c r="H169" s="54" t="s">
        <v>56</v>
      </c>
      <c r="I169" s="54" t="s">
        <v>98</v>
      </c>
      <c r="J169" s="53">
        <v>596160</v>
      </c>
      <c r="K169" s="53">
        <v>0</v>
      </c>
      <c r="L169" s="53">
        <v>405330</v>
      </c>
      <c r="M169" s="52">
        <v>0</v>
      </c>
    </row>
    <row r="170" spans="1:13">
      <c r="A170" s="27"/>
      <c r="B170" s="27"/>
      <c r="C170" s="51" t="s">
        <v>5</v>
      </c>
      <c r="D170" s="49" t="s">
        <v>9</v>
      </c>
      <c r="E170" s="50" t="s">
        <v>7</v>
      </c>
      <c r="F170" s="49"/>
      <c r="G170" s="49" t="s">
        <v>55</v>
      </c>
      <c r="H170" s="54" t="s">
        <v>56</v>
      </c>
      <c r="I170" s="54" t="s">
        <v>97</v>
      </c>
      <c r="J170" s="53">
        <v>22080</v>
      </c>
      <c r="K170" s="53">
        <v>0</v>
      </c>
      <c r="L170" s="53">
        <v>18424</v>
      </c>
      <c r="M170" s="52">
        <v>0</v>
      </c>
    </row>
    <row r="171" spans="1:13">
      <c r="A171" s="27"/>
      <c r="B171" s="27"/>
      <c r="C171" s="51"/>
      <c r="D171" s="49"/>
      <c r="E171" s="50"/>
      <c r="F171" s="49"/>
      <c r="G171" s="49"/>
      <c r="H171" s="48" t="s">
        <v>96</v>
      </c>
      <c r="I171" s="47"/>
      <c r="J171" s="46"/>
      <c r="K171" s="46">
        <v>-22080</v>
      </c>
      <c r="L171" s="46">
        <v>18424</v>
      </c>
      <c r="M171" s="45">
        <v>0</v>
      </c>
    </row>
    <row r="172" spans="1:13">
      <c r="A172" s="27"/>
      <c r="B172" s="529"/>
      <c r="C172" s="529"/>
      <c r="D172" s="529"/>
      <c r="E172" s="27"/>
      <c r="F172" s="27"/>
      <c r="G172" s="27"/>
      <c r="H172" s="27"/>
      <c r="I172" s="27"/>
      <c r="J172" s="27"/>
      <c r="K172" s="27"/>
      <c r="L172" s="27"/>
      <c r="M172" s="27"/>
    </row>
    <row r="173" spans="1:13">
      <c r="A173" s="27"/>
      <c r="B173" s="27"/>
      <c r="C173" s="27"/>
      <c r="D173" s="27"/>
      <c r="E173" s="560" t="s">
        <v>61</v>
      </c>
      <c r="F173" s="29" t="s">
        <v>62</v>
      </c>
      <c r="G173" s="528" t="s">
        <v>285</v>
      </c>
      <c r="H173" s="528"/>
      <c r="I173" s="560" t="s">
        <v>63</v>
      </c>
      <c r="J173" s="29" t="s">
        <v>62</v>
      </c>
      <c r="K173" s="528" t="s">
        <v>288</v>
      </c>
      <c r="L173" s="528"/>
      <c r="M173" s="27"/>
    </row>
    <row r="174" spans="1:13">
      <c r="A174" s="27"/>
      <c r="B174" s="27"/>
      <c r="C174" s="27"/>
      <c r="D174" s="27"/>
      <c r="E174" s="560"/>
      <c r="F174" s="29" t="s">
        <v>64</v>
      </c>
      <c r="G174" s="528"/>
      <c r="H174" s="528"/>
      <c r="I174" s="560"/>
      <c r="J174" s="29" t="s">
        <v>64</v>
      </c>
      <c r="K174" s="528"/>
      <c r="L174" s="528"/>
      <c r="M174" s="27"/>
    </row>
    <row r="175" spans="1:13">
      <c r="A175" s="27"/>
      <c r="B175" s="27"/>
      <c r="C175" s="27"/>
      <c r="D175" s="27"/>
      <c r="E175" s="560"/>
      <c r="F175" s="29" t="s">
        <v>65</v>
      </c>
      <c r="G175" s="528"/>
      <c r="H175" s="528"/>
      <c r="I175" s="560"/>
      <c r="J175" s="29" t="s">
        <v>65</v>
      </c>
      <c r="K175" s="528"/>
      <c r="L175" s="528"/>
      <c r="M175" s="27"/>
    </row>
    <row r="176" spans="1:13">
      <c r="A176" s="27"/>
      <c r="B176" s="27"/>
      <c r="C176" s="529"/>
      <c r="D176" s="529"/>
      <c r="E176" s="27"/>
      <c r="F176" s="27"/>
      <c r="G176" s="27"/>
      <c r="H176" s="27"/>
      <c r="I176" s="27"/>
      <c r="J176" s="27"/>
      <c r="K176" s="27"/>
      <c r="L176" s="27"/>
      <c r="M176" s="27"/>
    </row>
  </sheetData>
  <mergeCells count="12">
    <mergeCell ref="G175:H175"/>
    <mergeCell ref="K175:L175"/>
    <mergeCell ref="C176:D176"/>
    <mergeCell ref="C2:M2"/>
    <mergeCell ref="A3:B3"/>
    <mergeCell ref="B172:D172"/>
    <mergeCell ref="E173:E175"/>
    <mergeCell ref="G173:H173"/>
    <mergeCell ref="I173:I175"/>
    <mergeCell ref="K173:L173"/>
    <mergeCell ref="G174:H174"/>
    <mergeCell ref="K174:L174"/>
  </mergeCells>
  <pageMargins left="0" right="0" top="0" bottom="0" header="0" footer="0"/>
  <pageSetup scale="5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outlinePr summaryBelow="0"/>
    <pageSetUpPr fitToPage="1"/>
  </sheetPr>
  <dimension ref="A1:K37"/>
  <sheetViews>
    <sheetView topLeftCell="A14" workbookViewId="0">
      <selection activeCell="M23" sqref="M23"/>
    </sheetView>
  </sheetViews>
  <sheetFormatPr defaultRowHeight="15"/>
  <cols>
    <col min="1" max="1" width="3.28515625" style="26" customWidth="1"/>
    <col min="2" max="2" width="18.28515625" style="26" customWidth="1"/>
    <col min="3" max="3" width="56.7109375" style="26" customWidth="1"/>
    <col min="4" max="4" width="13.28515625" style="26" customWidth="1"/>
    <col min="5" max="5" width="21.7109375" style="26" customWidth="1"/>
    <col min="6" max="6" width="15" style="26" customWidth="1"/>
    <col min="7" max="8" width="13.28515625" style="26" customWidth="1"/>
    <col min="9" max="9" width="16.7109375" style="26" customWidth="1"/>
    <col min="10" max="10" width="13.28515625" style="26" customWidth="1"/>
    <col min="11" max="11" width="11.7109375" style="26" customWidth="1"/>
    <col min="12" max="16384" width="9.140625" style="26"/>
  </cols>
  <sheetData>
    <row r="1" spans="1:11">
      <c r="A1" s="27"/>
      <c r="B1" s="92"/>
      <c r="C1" s="27"/>
      <c r="D1" s="27"/>
      <c r="E1" s="27"/>
      <c r="F1" s="27"/>
      <c r="G1" s="27"/>
      <c r="H1" s="27"/>
      <c r="I1" s="27"/>
      <c r="J1" s="27"/>
      <c r="K1" s="27"/>
    </row>
    <row r="2" spans="1:11" ht="17.25">
      <c r="A2" s="27"/>
      <c r="B2" s="592" t="s">
        <v>174</v>
      </c>
      <c r="C2" s="592"/>
      <c r="D2" s="592"/>
      <c r="E2" s="592"/>
      <c r="F2" s="592"/>
      <c r="G2" s="592"/>
      <c r="H2" s="592"/>
      <c r="I2" s="592"/>
      <c r="J2" s="592"/>
      <c r="K2" s="592"/>
    </row>
    <row r="3" spans="1:11" ht="18" thickBot="1">
      <c r="A3" s="27"/>
      <c r="B3" s="593" t="s">
        <v>287</v>
      </c>
      <c r="C3" s="593"/>
      <c r="D3" s="593"/>
      <c r="E3" s="593"/>
      <c r="F3" s="593"/>
      <c r="G3" s="27"/>
      <c r="H3" s="27"/>
      <c r="I3" s="27"/>
      <c r="J3" s="27"/>
      <c r="K3" s="27"/>
    </row>
    <row r="4" spans="1:11">
      <c r="A4" s="28"/>
      <c r="B4" s="91" t="s">
        <v>173</v>
      </c>
      <c r="C4" s="594" t="s">
        <v>3</v>
      </c>
      <c r="D4" s="594"/>
      <c r="E4" s="595" t="s">
        <v>172</v>
      </c>
      <c r="F4" s="595"/>
      <c r="G4" s="596" t="s">
        <v>5</v>
      </c>
      <c r="H4" s="596"/>
      <c r="I4" s="596"/>
      <c r="J4" s="596"/>
      <c r="K4" s="596"/>
    </row>
    <row r="5" spans="1:11" ht="15.75" thickBot="1">
      <c r="A5" s="27"/>
      <c r="B5" s="90" t="s">
        <v>171</v>
      </c>
      <c r="C5" s="597" t="s">
        <v>7</v>
      </c>
      <c r="D5" s="597"/>
      <c r="E5" s="598" t="s">
        <v>93</v>
      </c>
      <c r="F5" s="598"/>
      <c r="G5" s="599" t="s">
        <v>9</v>
      </c>
      <c r="H5" s="599"/>
      <c r="I5" s="599"/>
      <c r="J5" s="599"/>
      <c r="K5" s="599"/>
    </row>
    <row r="6" spans="1:11" ht="51.75">
      <c r="A6" s="27"/>
      <c r="B6" s="87" t="s">
        <v>169</v>
      </c>
      <c r="C6" s="585" t="s">
        <v>170</v>
      </c>
      <c r="D6" s="585"/>
      <c r="E6" s="585"/>
      <c r="F6" s="585"/>
      <c r="G6" s="585"/>
      <c r="H6" s="585"/>
      <c r="I6" s="585"/>
      <c r="J6" s="585"/>
      <c r="K6" s="585"/>
    </row>
    <row r="7" spans="1:11" ht="17.25">
      <c r="A7" s="27"/>
      <c r="B7" s="590" t="s">
        <v>167</v>
      </c>
      <c r="C7" s="590"/>
      <c r="D7" s="591" t="s">
        <v>166</v>
      </c>
      <c r="E7" s="591"/>
      <c r="F7" s="591"/>
      <c r="G7" s="591"/>
      <c r="H7" s="591"/>
      <c r="I7" s="591"/>
      <c r="J7" s="591"/>
      <c r="K7" s="591"/>
    </row>
    <row r="8" spans="1:11" ht="36">
      <c r="A8" s="27"/>
      <c r="B8" s="73" t="s">
        <v>165</v>
      </c>
      <c r="C8" s="72" t="s">
        <v>164</v>
      </c>
      <c r="D8" s="85" t="s">
        <v>163</v>
      </c>
      <c r="E8" s="85" t="s">
        <v>162</v>
      </c>
      <c r="F8" s="85" t="s">
        <v>161</v>
      </c>
      <c r="G8" s="86" t="s">
        <v>160</v>
      </c>
      <c r="H8" s="86" t="s">
        <v>159</v>
      </c>
      <c r="I8" s="86" t="s">
        <v>158</v>
      </c>
      <c r="J8" s="85" t="s">
        <v>157</v>
      </c>
      <c r="K8" s="84" t="s">
        <v>156</v>
      </c>
    </row>
    <row r="9" spans="1:11" ht="17.25">
      <c r="A9" s="27"/>
      <c r="B9" s="590" t="s">
        <v>151</v>
      </c>
      <c r="C9" s="590"/>
      <c r="D9" s="588"/>
      <c r="E9" s="588"/>
      <c r="F9" s="588"/>
      <c r="G9" s="588"/>
      <c r="H9" s="588"/>
      <c r="I9" s="588"/>
      <c r="J9" s="588"/>
      <c r="K9" s="588"/>
    </row>
    <row r="10" spans="1:11" ht="17.25">
      <c r="A10" s="27"/>
      <c r="B10" s="79" t="s">
        <v>150</v>
      </c>
      <c r="C10" s="585"/>
      <c r="D10" s="585"/>
      <c r="E10" s="585"/>
      <c r="F10" s="585"/>
      <c r="G10" s="585"/>
      <c r="H10" s="585"/>
      <c r="I10" s="585"/>
      <c r="J10" s="585"/>
      <c r="K10" s="585"/>
    </row>
    <row r="11" spans="1:11" ht="17.25">
      <c r="A11" s="27"/>
      <c r="B11" s="586" t="s">
        <v>140</v>
      </c>
      <c r="C11" s="586"/>
      <c r="D11" s="587"/>
      <c r="E11" s="587"/>
      <c r="F11" s="587"/>
      <c r="G11" s="587"/>
      <c r="H11" s="587"/>
      <c r="I11" s="587"/>
      <c r="J11" s="587"/>
      <c r="K11" s="587"/>
    </row>
    <row r="12" spans="1:11">
      <c r="A12" s="27"/>
      <c r="B12" s="73" t="s">
        <v>139</v>
      </c>
      <c r="C12" s="72" t="s">
        <v>138</v>
      </c>
      <c r="D12" s="588"/>
      <c r="E12" s="588"/>
      <c r="F12" s="588"/>
      <c r="G12" s="588"/>
      <c r="H12" s="588"/>
      <c r="I12" s="588"/>
      <c r="J12" s="588"/>
      <c r="K12" s="588"/>
    </row>
    <row r="13" spans="1:11">
      <c r="A13" s="27"/>
      <c r="B13" s="70"/>
      <c r="C13" s="69"/>
      <c r="D13" s="68"/>
      <c r="E13" s="67"/>
      <c r="F13" s="89"/>
      <c r="G13" s="71"/>
      <c r="H13" s="71"/>
      <c r="I13" s="71"/>
      <c r="J13" s="71"/>
      <c r="K13" s="88"/>
    </row>
    <row r="14" spans="1:11" ht="51.75">
      <c r="A14" s="27"/>
      <c r="B14" s="87" t="s">
        <v>169</v>
      </c>
      <c r="C14" s="585" t="s">
        <v>168</v>
      </c>
      <c r="D14" s="585"/>
      <c r="E14" s="585"/>
      <c r="F14" s="585"/>
      <c r="G14" s="585"/>
      <c r="H14" s="585"/>
      <c r="I14" s="585"/>
      <c r="J14" s="585"/>
      <c r="K14" s="585"/>
    </row>
    <row r="15" spans="1:11" ht="17.25">
      <c r="A15" s="27"/>
      <c r="B15" s="590" t="s">
        <v>167</v>
      </c>
      <c r="C15" s="590"/>
      <c r="D15" s="591" t="s">
        <v>166</v>
      </c>
      <c r="E15" s="591"/>
      <c r="F15" s="591"/>
      <c r="G15" s="591"/>
      <c r="H15" s="591"/>
      <c r="I15" s="591"/>
      <c r="J15" s="591"/>
      <c r="K15" s="591"/>
    </row>
    <row r="16" spans="1:11" ht="36">
      <c r="A16" s="27"/>
      <c r="B16" s="73" t="s">
        <v>165</v>
      </c>
      <c r="C16" s="72" t="s">
        <v>164</v>
      </c>
      <c r="D16" s="85" t="s">
        <v>163</v>
      </c>
      <c r="E16" s="85" t="s">
        <v>162</v>
      </c>
      <c r="F16" s="85" t="s">
        <v>161</v>
      </c>
      <c r="G16" s="86" t="s">
        <v>160</v>
      </c>
      <c r="H16" s="86" t="s">
        <v>159</v>
      </c>
      <c r="I16" s="86" t="s">
        <v>158</v>
      </c>
      <c r="J16" s="85" t="s">
        <v>157</v>
      </c>
      <c r="K16" s="84" t="s">
        <v>156</v>
      </c>
    </row>
    <row r="17" spans="1:11" ht="18">
      <c r="A17" s="27"/>
      <c r="B17" s="83"/>
      <c r="C17" s="82" t="s">
        <v>155</v>
      </c>
      <c r="D17" s="81"/>
      <c r="E17" s="80"/>
      <c r="F17" s="76"/>
      <c r="G17" s="75" t="s">
        <v>154</v>
      </c>
      <c r="H17" s="75" t="s">
        <v>154</v>
      </c>
      <c r="I17" s="75">
        <v>55</v>
      </c>
      <c r="J17" s="75">
        <v>0</v>
      </c>
      <c r="K17" s="74">
        <v>0</v>
      </c>
    </row>
    <row r="18" spans="1:11">
      <c r="A18" s="27"/>
      <c r="B18" s="83"/>
      <c r="C18" s="82" t="s">
        <v>153</v>
      </c>
      <c r="D18" s="81"/>
      <c r="E18" s="80"/>
      <c r="F18" s="76"/>
      <c r="G18" s="75" t="s">
        <v>152</v>
      </c>
      <c r="H18" s="75" t="s">
        <v>152</v>
      </c>
      <c r="I18" s="75">
        <v>9</v>
      </c>
      <c r="J18" s="75">
        <v>11</v>
      </c>
      <c r="K18" s="74">
        <v>45</v>
      </c>
    </row>
    <row r="19" spans="1:11" ht="17.25">
      <c r="A19" s="27"/>
      <c r="B19" s="590" t="s">
        <v>151</v>
      </c>
      <c r="C19" s="590"/>
      <c r="D19" s="588"/>
      <c r="E19" s="588"/>
      <c r="F19" s="588"/>
      <c r="G19" s="588"/>
      <c r="H19" s="588"/>
      <c r="I19" s="588"/>
      <c r="J19" s="588"/>
      <c r="K19" s="588"/>
    </row>
    <row r="20" spans="1:11" ht="17.25">
      <c r="A20" s="27"/>
      <c r="B20" s="79" t="s">
        <v>150</v>
      </c>
      <c r="C20" s="585" t="s">
        <v>149</v>
      </c>
      <c r="D20" s="585"/>
      <c r="E20" s="585"/>
      <c r="F20" s="585"/>
      <c r="G20" s="585"/>
      <c r="H20" s="585"/>
      <c r="I20" s="585"/>
      <c r="J20" s="585"/>
      <c r="K20" s="585"/>
    </row>
    <row r="21" spans="1:11">
      <c r="A21" s="27"/>
      <c r="B21" s="78"/>
      <c r="C21" s="77" t="s">
        <v>148</v>
      </c>
      <c r="D21" s="75" t="s">
        <v>143</v>
      </c>
      <c r="E21" s="75"/>
      <c r="F21" s="76"/>
      <c r="G21" s="75" t="s">
        <v>147</v>
      </c>
      <c r="H21" s="75">
        <v>2</v>
      </c>
      <c r="I21" s="75">
        <v>2</v>
      </c>
      <c r="J21" s="75" t="s">
        <v>141</v>
      </c>
      <c r="K21" s="74">
        <v>100</v>
      </c>
    </row>
    <row r="22" spans="1:11">
      <c r="A22" s="27"/>
      <c r="B22" s="78"/>
      <c r="C22" s="77" t="s">
        <v>146</v>
      </c>
      <c r="D22" s="75" t="s">
        <v>143</v>
      </c>
      <c r="E22" s="75"/>
      <c r="F22" s="76"/>
      <c r="G22" s="75" t="s">
        <v>145</v>
      </c>
      <c r="H22" s="75">
        <v>145</v>
      </c>
      <c r="I22" s="75">
        <v>145</v>
      </c>
      <c r="J22" s="75" t="s">
        <v>141</v>
      </c>
      <c r="K22" s="74">
        <v>100</v>
      </c>
    </row>
    <row r="23" spans="1:11">
      <c r="A23" s="27"/>
      <c r="B23" s="78"/>
      <c r="C23" s="77" t="s">
        <v>144</v>
      </c>
      <c r="D23" s="75" t="s">
        <v>143</v>
      </c>
      <c r="E23" s="75"/>
      <c r="F23" s="76"/>
      <c r="G23" s="75" t="s">
        <v>142</v>
      </c>
      <c r="H23" s="75">
        <v>66</v>
      </c>
      <c r="I23" s="75">
        <v>66</v>
      </c>
      <c r="J23" s="75" t="s">
        <v>141</v>
      </c>
      <c r="K23" s="74">
        <v>100</v>
      </c>
    </row>
    <row r="24" spans="1:11" ht="17.25">
      <c r="A24" s="27"/>
      <c r="B24" s="586" t="s">
        <v>140</v>
      </c>
      <c r="C24" s="586"/>
      <c r="D24" s="587"/>
      <c r="E24" s="587"/>
      <c r="F24" s="587"/>
      <c r="G24" s="587"/>
      <c r="H24" s="587"/>
      <c r="I24" s="587"/>
      <c r="J24" s="587"/>
      <c r="K24" s="587"/>
    </row>
    <row r="25" spans="1:11">
      <c r="A25" s="27"/>
      <c r="B25" s="73" t="s">
        <v>139</v>
      </c>
      <c r="C25" s="72" t="s">
        <v>138</v>
      </c>
      <c r="D25" s="588"/>
      <c r="E25" s="588"/>
      <c r="F25" s="588"/>
      <c r="G25" s="588"/>
      <c r="H25" s="588"/>
      <c r="I25" s="588"/>
      <c r="J25" s="588"/>
      <c r="K25" s="588"/>
    </row>
    <row r="26" spans="1:11">
      <c r="A26" s="27"/>
      <c r="B26" s="70" t="s">
        <v>47</v>
      </c>
      <c r="C26" s="69" t="s">
        <v>48</v>
      </c>
      <c r="D26" s="68"/>
      <c r="E26" s="67" t="s">
        <v>49</v>
      </c>
      <c r="F26" s="66">
        <v>248</v>
      </c>
      <c r="G26" s="71">
        <v>248</v>
      </c>
      <c r="H26" s="159">
        <v>248</v>
      </c>
      <c r="I26" s="159">
        <v>211</v>
      </c>
      <c r="J26" s="71">
        <f>H26-I26</f>
        <v>37</v>
      </c>
      <c r="K26" s="149">
        <f>I26/H26</f>
        <v>0.85080645161290325</v>
      </c>
    </row>
    <row r="27" spans="1:11">
      <c r="A27" s="27"/>
      <c r="B27" s="70"/>
      <c r="C27" s="69"/>
      <c r="D27" s="68"/>
      <c r="E27" s="67" t="s">
        <v>136</v>
      </c>
      <c r="F27" s="66">
        <v>1268454403.9300001</v>
      </c>
      <c r="G27" s="65">
        <v>740244000</v>
      </c>
      <c r="H27" s="65">
        <v>1271190725</v>
      </c>
      <c r="I27" s="65">
        <v>1258291946</v>
      </c>
      <c r="J27" s="162">
        <f>H27-I27</f>
        <v>12898779</v>
      </c>
      <c r="K27" s="149">
        <f t="shared" ref="K27:K32" si="0">I27/H27</f>
        <v>0.98985299471879018</v>
      </c>
    </row>
    <row r="28" spans="1:11">
      <c r="A28" s="27"/>
      <c r="B28" s="70" t="s">
        <v>55</v>
      </c>
      <c r="C28" s="69" t="s">
        <v>137</v>
      </c>
      <c r="D28" s="68"/>
      <c r="E28" s="67" t="s">
        <v>57</v>
      </c>
      <c r="F28" s="66">
        <v>22</v>
      </c>
      <c r="G28" s="65">
        <v>74</v>
      </c>
      <c r="H28" s="65">
        <v>74</v>
      </c>
      <c r="I28" s="65">
        <v>0</v>
      </c>
      <c r="J28" s="71">
        <f t="shared" ref="J28:J33" si="1">H28-I28</f>
        <v>74</v>
      </c>
      <c r="K28" s="149">
        <f t="shared" si="0"/>
        <v>0</v>
      </c>
    </row>
    <row r="29" spans="1:11">
      <c r="A29" s="27"/>
      <c r="B29" s="70"/>
      <c r="C29" s="69"/>
      <c r="D29" s="68"/>
      <c r="E29" s="67" t="s">
        <v>136</v>
      </c>
      <c r="F29" s="66">
        <v>405330</v>
      </c>
      <c r="G29" s="65">
        <v>2000000</v>
      </c>
      <c r="H29" s="65">
        <v>0</v>
      </c>
      <c r="I29" s="65">
        <v>0</v>
      </c>
      <c r="J29" s="71">
        <f t="shared" si="1"/>
        <v>0</v>
      </c>
      <c r="K29" s="149">
        <v>0</v>
      </c>
    </row>
    <row r="30" spans="1:11">
      <c r="A30" s="27"/>
      <c r="B30" s="70" t="s">
        <v>50</v>
      </c>
      <c r="C30" s="69" t="s">
        <v>51</v>
      </c>
      <c r="D30" s="68"/>
      <c r="E30" s="67" t="s">
        <v>52</v>
      </c>
      <c r="F30" s="66">
        <v>96</v>
      </c>
      <c r="G30" s="65">
        <v>101</v>
      </c>
      <c r="H30" s="65">
        <v>101</v>
      </c>
      <c r="I30" s="65">
        <v>0</v>
      </c>
      <c r="J30" s="71">
        <f t="shared" si="1"/>
        <v>101</v>
      </c>
      <c r="K30" s="149">
        <f t="shared" si="0"/>
        <v>0</v>
      </c>
    </row>
    <row r="31" spans="1:11">
      <c r="A31" s="27"/>
      <c r="B31" s="70"/>
      <c r="C31" s="69"/>
      <c r="D31" s="68"/>
      <c r="E31" s="67" t="s">
        <v>136</v>
      </c>
      <c r="F31" s="66">
        <v>6288480</v>
      </c>
      <c r="G31" s="65">
        <v>9000000</v>
      </c>
      <c r="H31" s="65">
        <v>9000000</v>
      </c>
      <c r="I31" s="65">
        <v>0</v>
      </c>
      <c r="J31" s="71">
        <f t="shared" si="1"/>
        <v>9000000</v>
      </c>
      <c r="K31" s="149">
        <f t="shared" si="0"/>
        <v>0</v>
      </c>
    </row>
    <row r="32" spans="1:11">
      <c r="A32" s="27"/>
      <c r="B32" s="70" t="s">
        <v>53</v>
      </c>
      <c r="C32" s="69" t="s">
        <v>54</v>
      </c>
      <c r="D32" s="68"/>
      <c r="E32" s="67" t="s">
        <v>52</v>
      </c>
      <c r="F32" s="66">
        <v>31</v>
      </c>
      <c r="G32" s="65">
        <v>38</v>
      </c>
      <c r="H32" s="65">
        <v>38</v>
      </c>
      <c r="I32" s="65">
        <v>0</v>
      </c>
      <c r="J32" s="71">
        <f t="shared" si="1"/>
        <v>38</v>
      </c>
      <c r="K32" s="149">
        <f t="shared" si="0"/>
        <v>0</v>
      </c>
    </row>
    <row r="33" spans="1:11" ht="15.75" thickBot="1">
      <c r="A33" s="27"/>
      <c r="B33" s="70"/>
      <c r="C33" s="69"/>
      <c r="D33" s="68"/>
      <c r="E33" s="67" t="s">
        <v>136</v>
      </c>
      <c r="F33" s="66">
        <v>119220</v>
      </c>
      <c r="G33" s="65">
        <v>2000000</v>
      </c>
      <c r="H33" s="65">
        <v>0</v>
      </c>
      <c r="I33" s="65">
        <v>0</v>
      </c>
      <c r="J33" s="71">
        <f t="shared" si="1"/>
        <v>0</v>
      </c>
      <c r="K33" s="149">
        <v>0</v>
      </c>
    </row>
    <row r="34" spans="1:11">
      <c r="A34" s="27"/>
      <c r="B34" s="589"/>
      <c r="C34" s="589"/>
      <c r="D34" s="589"/>
      <c r="E34" s="589"/>
      <c r="F34" s="589"/>
      <c r="G34" s="589"/>
      <c r="H34" s="589"/>
      <c r="I34" s="589"/>
      <c r="J34" s="589"/>
      <c r="K34" s="589"/>
    </row>
    <row r="35" spans="1:11">
      <c r="A35" s="27"/>
      <c r="B35" s="27"/>
      <c r="C35" s="64" t="s">
        <v>61</v>
      </c>
      <c r="D35" s="63" t="s">
        <v>62</v>
      </c>
      <c r="E35" s="63" t="s">
        <v>285</v>
      </c>
      <c r="F35" s="583" t="s">
        <v>63</v>
      </c>
      <c r="G35" s="583"/>
      <c r="H35" s="583"/>
      <c r="I35" s="63" t="s">
        <v>62</v>
      </c>
      <c r="J35" s="584" t="s">
        <v>288</v>
      </c>
      <c r="K35" s="584"/>
    </row>
    <row r="36" spans="1:11">
      <c r="A36" s="27"/>
      <c r="B36" s="27"/>
      <c r="C36" s="64"/>
      <c r="D36" s="63" t="s">
        <v>64</v>
      </c>
      <c r="E36" s="63"/>
      <c r="F36" s="64"/>
      <c r="G36" s="64"/>
      <c r="H36" s="64"/>
      <c r="I36" s="63" t="s">
        <v>64</v>
      </c>
      <c r="J36" s="584"/>
      <c r="K36" s="584"/>
    </row>
    <row r="37" spans="1:11">
      <c r="A37" s="27"/>
      <c r="B37" s="27"/>
      <c r="C37" s="64"/>
      <c r="D37" s="63" t="s">
        <v>65</v>
      </c>
      <c r="E37" s="63"/>
      <c r="F37" s="64"/>
      <c r="G37" s="64"/>
      <c r="H37" s="64"/>
      <c r="I37" s="63" t="s">
        <v>65</v>
      </c>
      <c r="J37" s="584"/>
      <c r="K37" s="584"/>
    </row>
  </sheetData>
  <mergeCells count="31">
    <mergeCell ref="D7:K7"/>
    <mergeCell ref="B2:K2"/>
    <mergeCell ref="B3:F3"/>
    <mergeCell ref="C4:D4"/>
    <mergeCell ref="E4:F4"/>
    <mergeCell ref="G4:K4"/>
    <mergeCell ref="C5:D5"/>
    <mergeCell ref="E5:F5"/>
    <mergeCell ref="G5:K5"/>
    <mergeCell ref="C6:K6"/>
    <mergeCell ref="B7:C7"/>
    <mergeCell ref="B9:C9"/>
    <mergeCell ref="D9:K9"/>
    <mergeCell ref="C10:K10"/>
    <mergeCell ref="B11:C11"/>
    <mergeCell ref="D11:K11"/>
    <mergeCell ref="D12:K12"/>
    <mergeCell ref="C14:K14"/>
    <mergeCell ref="B15:C15"/>
    <mergeCell ref="D15:K15"/>
    <mergeCell ref="B19:C19"/>
    <mergeCell ref="D19:K19"/>
    <mergeCell ref="F35:H35"/>
    <mergeCell ref="J35:K35"/>
    <mergeCell ref="J36:K36"/>
    <mergeCell ref="J37:K37"/>
    <mergeCell ref="C20:K20"/>
    <mergeCell ref="B24:C24"/>
    <mergeCell ref="D24:K24"/>
    <mergeCell ref="D25:K25"/>
    <mergeCell ref="B34:K34"/>
  </mergeCells>
  <pageMargins left="0" right="0" top="0" bottom="0" header="0" footer="0"/>
  <pageSetup scale="6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2:P458"/>
  <sheetViews>
    <sheetView zoomScale="115" zoomScaleNormal="115" workbookViewId="0">
      <pane ySplit="13" topLeftCell="A42" activePane="bottomLeft" state="frozen"/>
      <selection pane="bottomLeft" activeCell="E35" sqref="E35"/>
    </sheetView>
  </sheetViews>
  <sheetFormatPr defaultRowHeight="15"/>
  <cols>
    <col min="1" max="1" width="3.28515625" style="26" customWidth="1"/>
    <col min="2" max="2" width="12.28515625" style="26" customWidth="1"/>
    <col min="3" max="3" width="43.7109375" style="26" customWidth="1"/>
    <col min="4" max="4" width="17.7109375" style="26" customWidth="1"/>
    <col min="5" max="5" width="11.140625" style="26" customWidth="1"/>
    <col min="6" max="6" width="16.28515625" style="26" customWidth="1"/>
    <col min="7" max="7" width="13.5703125" style="26" customWidth="1"/>
    <col min="8" max="8" width="16.28515625" style="26" customWidth="1"/>
    <col min="9" max="9" width="11.140625" style="26" customWidth="1"/>
    <col min="10" max="10" width="15.85546875" style="26" customWidth="1"/>
    <col min="11" max="11" width="16.28515625" style="26" customWidth="1"/>
    <col min="12" max="12" width="11.140625" style="26" customWidth="1"/>
    <col min="13" max="13" width="15" style="26" customWidth="1"/>
    <col min="14" max="14" width="11.7109375" style="26" customWidth="1"/>
    <col min="15" max="15" width="9.140625" style="26"/>
    <col min="16" max="16" width="18" style="26" bestFit="1" customWidth="1"/>
    <col min="17" max="16384" width="9.140625" style="26"/>
  </cols>
  <sheetData>
    <row r="2" spans="1:14">
      <c r="A2" s="27"/>
      <c r="B2" s="28"/>
      <c r="C2" s="27"/>
      <c r="D2" s="27"/>
      <c r="E2" s="27"/>
      <c r="F2" s="27"/>
      <c r="G2" s="27"/>
      <c r="L2" s="27"/>
      <c r="M2" s="27"/>
      <c r="N2" s="27"/>
    </row>
    <row r="3" spans="1:14">
      <c r="A3" s="27"/>
      <c r="B3" s="551" t="s">
        <v>237</v>
      </c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</row>
    <row r="4" spans="1:14">
      <c r="A4" s="27"/>
      <c r="B4" s="552" t="s">
        <v>287</v>
      </c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</row>
    <row r="5" spans="1:14">
      <c r="A5" s="27"/>
      <c r="B5" s="553" t="s">
        <v>1</v>
      </c>
      <c r="C5" s="553"/>
      <c r="D5" s="553"/>
      <c r="E5" s="553"/>
      <c r="F5" s="553"/>
      <c r="G5" s="553"/>
      <c r="H5" s="553"/>
      <c r="I5" s="553"/>
      <c r="J5" s="553"/>
      <c r="K5" s="553"/>
      <c r="L5" s="553"/>
      <c r="M5" s="553"/>
      <c r="N5" s="553"/>
    </row>
    <row r="6" spans="1:14" ht="15.75" thickBot="1">
      <c r="A6" s="529"/>
      <c r="B6" s="27"/>
      <c r="C6" s="27"/>
      <c r="D6" s="27"/>
      <c r="E6" s="27"/>
      <c r="F6" s="27"/>
      <c r="G6" s="27"/>
      <c r="H6" s="163"/>
      <c r="I6" s="163"/>
      <c r="J6" s="163"/>
      <c r="K6" s="163"/>
      <c r="L6" s="27"/>
      <c r="M6" s="27"/>
      <c r="N6" s="27"/>
    </row>
    <row r="7" spans="1:14" ht="16.5" thickTop="1" thickBot="1">
      <c r="A7" s="529"/>
      <c r="B7" s="611" t="s">
        <v>2</v>
      </c>
      <c r="C7" s="612" t="s">
        <v>3</v>
      </c>
      <c r="D7" s="612"/>
      <c r="E7" s="612"/>
      <c r="F7" s="613" t="s">
        <v>4</v>
      </c>
      <c r="G7" s="613"/>
      <c r="H7" s="614" t="s">
        <v>5</v>
      </c>
      <c r="I7" s="614"/>
      <c r="J7" s="614"/>
      <c r="K7" s="614"/>
      <c r="L7" s="614"/>
      <c r="M7" s="614"/>
      <c r="N7" s="614"/>
    </row>
    <row r="8" spans="1:14" ht="15.75" thickTop="1">
      <c r="A8" s="27"/>
      <c r="B8" s="611"/>
      <c r="C8" s="612"/>
      <c r="D8" s="612"/>
      <c r="E8" s="612"/>
      <c r="F8" s="613"/>
      <c r="G8" s="613"/>
      <c r="H8" s="614"/>
      <c r="I8" s="614"/>
      <c r="J8" s="614"/>
      <c r="K8" s="614"/>
      <c r="L8" s="614"/>
      <c r="M8" s="614"/>
      <c r="N8" s="614"/>
    </row>
    <row r="9" spans="1:14">
      <c r="A9" s="27"/>
      <c r="B9" s="165" t="s">
        <v>6</v>
      </c>
      <c r="C9" s="603" t="s">
        <v>241</v>
      </c>
      <c r="D9" s="603"/>
      <c r="E9" s="603"/>
      <c r="F9" s="604" t="s">
        <v>8</v>
      </c>
      <c r="G9" s="604"/>
      <c r="H9" s="605" t="s">
        <v>242</v>
      </c>
      <c r="I9" s="605"/>
      <c r="J9" s="605"/>
      <c r="K9" s="605"/>
      <c r="L9" s="605"/>
      <c r="M9" s="605"/>
      <c r="N9" s="605"/>
    </row>
    <row r="10" spans="1:14" ht="15.75" thickBot="1">
      <c r="A10" s="27"/>
      <c r="B10" s="606" t="s">
        <v>236</v>
      </c>
      <c r="C10" s="606"/>
      <c r="D10" s="607" t="s">
        <v>235</v>
      </c>
      <c r="E10" s="607"/>
      <c r="F10" s="607"/>
      <c r="G10" s="607"/>
      <c r="H10" s="607"/>
      <c r="I10" s="607"/>
      <c r="J10" s="607"/>
      <c r="K10" s="607"/>
      <c r="L10" s="607"/>
      <c r="M10" s="607"/>
      <c r="N10" s="607"/>
    </row>
    <row r="11" spans="1:14" ht="16.5" thickTop="1" thickBot="1">
      <c r="A11" s="27"/>
      <c r="B11" s="606"/>
      <c r="C11" s="606"/>
      <c r="D11" s="166" t="s">
        <v>13</v>
      </c>
      <c r="E11" s="167">
        <v>2024</v>
      </c>
      <c r="F11" s="608" t="s">
        <v>190</v>
      </c>
      <c r="G11" s="608"/>
      <c r="H11" s="608" t="s">
        <v>190</v>
      </c>
      <c r="I11" s="608"/>
      <c r="J11" s="168" t="s">
        <v>190</v>
      </c>
      <c r="K11" s="608" t="s">
        <v>190</v>
      </c>
      <c r="L11" s="608"/>
      <c r="M11" s="609" t="s">
        <v>234</v>
      </c>
      <c r="N11" s="610" t="s">
        <v>233</v>
      </c>
    </row>
    <row r="12" spans="1:14" ht="37.5" thickTop="1" thickBot="1">
      <c r="A12" s="27"/>
      <c r="B12" s="606"/>
      <c r="C12" s="606"/>
      <c r="D12" s="169" t="s">
        <v>232</v>
      </c>
      <c r="E12" s="170" t="s">
        <v>227</v>
      </c>
      <c r="F12" s="171" t="s">
        <v>231</v>
      </c>
      <c r="G12" s="172" t="s">
        <v>227</v>
      </c>
      <c r="H12" s="171" t="s">
        <v>230</v>
      </c>
      <c r="I12" s="172" t="s">
        <v>227</v>
      </c>
      <c r="J12" s="173" t="s">
        <v>229</v>
      </c>
      <c r="K12" s="171" t="s">
        <v>228</v>
      </c>
      <c r="L12" s="172" t="s">
        <v>227</v>
      </c>
      <c r="M12" s="609"/>
      <c r="N12" s="610"/>
    </row>
    <row r="13" spans="1:14" ht="16.5" thickTop="1" thickBot="1">
      <c r="A13" s="27"/>
      <c r="B13" s="606"/>
      <c r="C13" s="606"/>
      <c r="D13" s="174" t="s">
        <v>31</v>
      </c>
      <c r="E13" s="174" t="s">
        <v>32</v>
      </c>
      <c r="F13" s="174" t="s">
        <v>33</v>
      </c>
      <c r="G13" s="174" t="s">
        <v>34</v>
      </c>
      <c r="H13" s="174" t="s">
        <v>35</v>
      </c>
      <c r="I13" s="174" t="s">
        <v>36</v>
      </c>
      <c r="J13" s="174" t="s">
        <v>226</v>
      </c>
      <c r="K13" s="174" t="s">
        <v>38</v>
      </c>
      <c r="L13" s="174" t="s">
        <v>39</v>
      </c>
      <c r="M13" s="174" t="s">
        <v>225</v>
      </c>
      <c r="N13" s="175" t="s">
        <v>224</v>
      </c>
    </row>
    <row r="14" spans="1:14" ht="15.75" thickTop="1">
      <c r="A14" s="27"/>
      <c r="B14" s="540" t="s">
        <v>223</v>
      </c>
      <c r="C14" s="540"/>
      <c r="D14" s="111"/>
      <c r="E14" s="112"/>
      <c r="F14" s="111"/>
      <c r="G14" s="112"/>
      <c r="H14" s="111"/>
      <c r="I14" s="112"/>
      <c r="J14" s="125"/>
      <c r="K14" s="111"/>
      <c r="L14" s="112"/>
      <c r="M14" s="111"/>
      <c r="N14" s="110"/>
    </row>
    <row r="15" spans="1:14">
      <c r="A15" s="27"/>
      <c r="B15" s="124" t="s">
        <v>93</v>
      </c>
      <c r="C15" s="114" t="s">
        <v>206</v>
      </c>
      <c r="D15" s="111"/>
      <c r="E15" s="112"/>
      <c r="F15" s="111"/>
      <c r="G15" s="112"/>
      <c r="H15" s="111"/>
      <c r="I15" s="112"/>
      <c r="J15" s="113"/>
      <c r="K15" s="111"/>
      <c r="L15" s="112"/>
      <c r="M15" s="111"/>
      <c r="N15" s="110"/>
    </row>
    <row r="16" spans="1:14">
      <c r="A16" s="27"/>
      <c r="B16" s="176" t="s">
        <v>85</v>
      </c>
      <c r="C16" s="177" t="s">
        <v>222</v>
      </c>
      <c r="D16" s="178">
        <v>109262393</v>
      </c>
      <c r="E16" s="501">
        <f>D16/$D$31</f>
        <v>8.33100819391119E-3</v>
      </c>
      <c r="F16" s="179">
        <v>159800000</v>
      </c>
      <c r="G16" s="180">
        <f>F16/$F$31</f>
        <v>1.1285246976005785E-2</v>
      </c>
      <c r="H16" s="179">
        <v>151600000</v>
      </c>
      <c r="I16" s="180">
        <f>H16/$H$31</f>
        <v>1.008624390552351E-2</v>
      </c>
      <c r="J16" s="179">
        <f>H16-F16</f>
        <v>-8200000</v>
      </c>
      <c r="K16" s="178">
        <v>151239713</v>
      </c>
      <c r="L16" s="180">
        <f>K16/$K$31</f>
        <v>9.8747988436847164E-3</v>
      </c>
      <c r="M16" s="179">
        <f>H16-K16</f>
        <v>360287</v>
      </c>
      <c r="N16" s="181">
        <f>K16/H16</f>
        <v>0.99762343667546172</v>
      </c>
    </row>
    <row r="17" spans="1:16">
      <c r="A17" s="27"/>
      <c r="B17" s="176" t="s">
        <v>84</v>
      </c>
      <c r="C17" s="177" t="s">
        <v>221</v>
      </c>
      <c r="D17" s="178">
        <v>17769429</v>
      </c>
      <c r="E17" s="501">
        <f t="shared" ref="E17:E31" si="0">D17/$D$31</f>
        <v>1.3548784218932778E-3</v>
      </c>
      <c r="F17" s="179">
        <v>29570000</v>
      </c>
      <c r="G17" s="180">
        <f t="shared" ref="G17:G31" si="1">F17/$F$31</f>
        <v>2.0882650380506327E-3</v>
      </c>
      <c r="H17" s="179">
        <v>24870000</v>
      </c>
      <c r="I17" s="180">
        <f t="shared" ref="I17:I31" si="2">H17/$H$31</f>
        <v>1.6546496433401696E-3</v>
      </c>
      <c r="J17" s="179">
        <f t="shared" ref="J17:J80" si="3">H17-F17</f>
        <v>-4700000</v>
      </c>
      <c r="K17" s="178">
        <v>24752631</v>
      </c>
      <c r="L17" s="180">
        <f t="shared" ref="L17:L31" si="4">K17/$K$31</f>
        <v>1.6161578670607136E-3</v>
      </c>
      <c r="M17" s="179">
        <f t="shared" ref="M17:M80" si="5">H17-K17</f>
        <v>117369</v>
      </c>
      <c r="N17" s="181">
        <f t="shared" ref="N17:N23" si="6">K17/H17</f>
        <v>0.99528069963811816</v>
      </c>
    </row>
    <row r="18" spans="1:16">
      <c r="A18" s="27"/>
      <c r="B18" s="176" t="s">
        <v>83</v>
      </c>
      <c r="C18" s="177" t="s">
        <v>220</v>
      </c>
      <c r="D18" s="178">
        <v>32996541</v>
      </c>
      <c r="E18" s="501">
        <f t="shared" si="0"/>
        <v>2.5159109726045131E-3</v>
      </c>
      <c r="F18" s="179">
        <v>81100000</v>
      </c>
      <c r="G18" s="180">
        <f t="shared" si="1"/>
        <v>5.727368771927842E-3</v>
      </c>
      <c r="H18" s="179">
        <v>40000000</v>
      </c>
      <c r="I18" s="180">
        <f t="shared" si="2"/>
        <v>2.6612780753360187E-3</v>
      </c>
      <c r="J18" s="179">
        <f t="shared" si="3"/>
        <v>-41100000</v>
      </c>
      <c r="K18" s="178">
        <v>26985671</v>
      </c>
      <c r="L18" s="180">
        <f t="shared" si="4"/>
        <v>1.7619583342296887E-3</v>
      </c>
      <c r="M18" s="179">
        <f t="shared" si="5"/>
        <v>13014329</v>
      </c>
      <c r="N18" s="181">
        <f t="shared" si="6"/>
        <v>0.674641775</v>
      </c>
    </row>
    <row r="19" spans="1:16">
      <c r="A19" s="27"/>
      <c r="B19" s="176" t="s">
        <v>82</v>
      </c>
      <c r="C19" s="177" t="s">
        <v>219</v>
      </c>
      <c r="D19" s="178">
        <v>350000000</v>
      </c>
      <c r="E19" s="501">
        <f t="shared" si="0"/>
        <v>2.6686701506426977E-2</v>
      </c>
      <c r="F19" s="179">
        <v>350000000</v>
      </c>
      <c r="G19" s="180">
        <f t="shared" si="1"/>
        <v>2.4717374478110295E-2</v>
      </c>
      <c r="H19" s="179">
        <v>350000000</v>
      </c>
      <c r="I19" s="180">
        <f t="shared" si="2"/>
        <v>2.3286183159190163E-2</v>
      </c>
      <c r="J19" s="179">
        <f t="shared" si="3"/>
        <v>0</v>
      </c>
      <c r="K19" s="178">
        <v>350000000</v>
      </c>
      <c r="L19" s="180">
        <f t="shared" si="4"/>
        <v>2.2852328444246988E-2</v>
      </c>
      <c r="M19" s="179">
        <f t="shared" si="5"/>
        <v>0</v>
      </c>
      <c r="N19" s="181">
        <f t="shared" si="6"/>
        <v>1</v>
      </c>
    </row>
    <row r="20" spans="1:16">
      <c r="A20" s="27"/>
      <c r="B20" s="176" t="s">
        <v>81</v>
      </c>
      <c r="C20" s="177" t="s">
        <v>218</v>
      </c>
      <c r="D20" s="178">
        <v>0</v>
      </c>
      <c r="E20" s="501">
        <f t="shared" si="0"/>
        <v>0</v>
      </c>
      <c r="F20" s="179">
        <v>0</v>
      </c>
      <c r="G20" s="180">
        <f t="shared" si="1"/>
        <v>0</v>
      </c>
      <c r="H20" s="179">
        <v>0</v>
      </c>
      <c r="I20" s="180">
        <f t="shared" si="2"/>
        <v>0</v>
      </c>
      <c r="J20" s="179">
        <f t="shared" si="3"/>
        <v>0</v>
      </c>
      <c r="K20" s="178">
        <v>0</v>
      </c>
      <c r="L20" s="180">
        <f t="shared" si="4"/>
        <v>0</v>
      </c>
      <c r="M20" s="179">
        <f t="shared" si="5"/>
        <v>0</v>
      </c>
      <c r="N20" s="181"/>
    </row>
    <row r="21" spans="1:16">
      <c r="A21" s="27"/>
      <c r="B21" s="176" t="s">
        <v>80</v>
      </c>
      <c r="C21" s="177" t="s">
        <v>217</v>
      </c>
      <c r="D21" s="178">
        <v>0</v>
      </c>
      <c r="E21" s="501">
        <f t="shared" si="0"/>
        <v>0</v>
      </c>
      <c r="F21" s="179">
        <v>0</v>
      </c>
      <c r="G21" s="180">
        <f t="shared" si="1"/>
        <v>0</v>
      </c>
      <c r="H21" s="179">
        <v>0</v>
      </c>
      <c r="I21" s="180">
        <f t="shared" si="2"/>
        <v>0</v>
      </c>
      <c r="J21" s="179">
        <f t="shared" si="3"/>
        <v>0</v>
      </c>
      <c r="K21" s="178">
        <v>0</v>
      </c>
      <c r="L21" s="180">
        <f t="shared" si="4"/>
        <v>0</v>
      </c>
      <c r="M21" s="179">
        <f t="shared" si="5"/>
        <v>0</v>
      </c>
      <c r="N21" s="181"/>
    </row>
    <row r="22" spans="1:16">
      <c r="A22" s="27"/>
      <c r="B22" s="176" t="s">
        <v>79</v>
      </c>
      <c r="C22" s="177" t="s">
        <v>216</v>
      </c>
      <c r="D22" s="178">
        <v>150000</v>
      </c>
      <c r="E22" s="501">
        <f t="shared" si="0"/>
        <v>1.1437157788468705E-5</v>
      </c>
      <c r="F22" s="179">
        <v>0</v>
      </c>
      <c r="G22" s="180">
        <f t="shared" si="1"/>
        <v>0</v>
      </c>
      <c r="H22" s="182">
        <v>233200</v>
      </c>
      <c r="I22" s="183">
        <f t="shared" si="2"/>
        <v>1.551525117920899E-5</v>
      </c>
      <c r="J22" s="179">
        <f t="shared" si="3"/>
        <v>233200</v>
      </c>
      <c r="K22" s="184">
        <v>233200</v>
      </c>
      <c r="L22" s="183">
        <f t="shared" si="4"/>
        <v>1.522617998056685E-5</v>
      </c>
      <c r="M22" s="179">
        <f t="shared" si="5"/>
        <v>0</v>
      </c>
      <c r="N22" s="181">
        <f t="shared" si="6"/>
        <v>1</v>
      </c>
    </row>
    <row r="23" spans="1:16">
      <c r="A23" s="27"/>
      <c r="B23" s="185"/>
      <c r="C23" s="186" t="s">
        <v>215</v>
      </c>
      <c r="D23" s="184">
        <f>D16+D17+D18+D19+D20+D21+D22</f>
        <v>510178363</v>
      </c>
      <c r="E23" s="502">
        <f t="shared" si="0"/>
        <v>3.8899936252624424E-2</v>
      </c>
      <c r="F23" s="184">
        <f t="shared" ref="F23:K23" si="7">F16+F17+F18+F19+F20+F21+F22</f>
        <v>620470000</v>
      </c>
      <c r="G23" s="183">
        <f t="shared" si="1"/>
        <v>4.3818255264094552E-2</v>
      </c>
      <c r="H23" s="184">
        <f t="shared" si="7"/>
        <v>566703200</v>
      </c>
      <c r="I23" s="183">
        <f t="shared" si="2"/>
        <v>3.770387003456907E-2</v>
      </c>
      <c r="J23" s="182">
        <f t="shared" si="3"/>
        <v>-53766800</v>
      </c>
      <c r="K23" s="184">
        <f t="shared" si="7"/>
        <v>553211215</v>
      </c>
      <c r="L23" s="183">
        <f t="shared" si="4"/>
        <v>3.6120469669202675E-2</v>
      </c>
      <c r="M23" s="182">
        <f t="shared" si="5"/>
        <v>13491985</v>
      </c>
      <c r="N23" s="187">
        <f t="shared" si="6"/>
        <v>0.97619214961200151</v>
      </c>
    </row>
    <row r="24" spans="1:16">
      <c r="A24" s="27"/>
      <c r="B24" s="176" t="s">
        <v>87</v>
      </c>
      <c r="C24" s="177" t="s">
        <v>214</v>
      </c>
      <c r="D24" s="178">
        <v>137454049.06999999</v>
      </c>
      <c r="E24" s="501">
        <f t="shared" si="0"/>
        <v>1.0480557652516733E-2</v>
      </c>
      <c r="F24" s="179">
        <v>322382000</v>
      </c>
      <c r="G24" s="180">
        <f t="shared" si="1"/>
        <v>2.2766961768577579E-2</v>
      </c>
      <c r="H24" s="179">
        <v>316104611</v>
      </c>
      <c r="I24" s="180">
        <f t="shared" si="2"/>
        <v>2.1031056769173023E-2</v>
      </c>
      <c r="J24" s="179">
        <f t="shared" si="3"/>
        <v>-6277389</v>
      </c>
      <c r="K24" s="178">
        <v>316104426</v>
      </c>
      <c r="L24" s="188">
        <f t="shared" si="4"/>
        <v>2.0639206187520479E-2</v>
      </c>
      <c r="M24" s="179">
        <f t="shared" si="5"/>
        <v>185</v>
      </c>
      <c r="N24" s="181">
        <f>K24/H24</f>
        <v>0.99999941475070731</v>
      </c>
    </row>
    <row r="25" spans="1:16">
      <c r="A25" s="27"/>
      <c r="B25" s="176" t="s">
        <v>86</v>
      </c>
      <c r="C25" s="177" t="s">
        <v>213</v>
      </c>
      <c r="D25" s="178">
        <v>11055022183.23</v>
      </c>
      <c r="E25" s="501">
        <f t="shared" si="0"/>
        <v>0.84292022043082193</v>
      </c>
      <c r="F25" s="179">
        <v>11010224000</v>
      </c>
      <c r="G25" s="180">
        <f t="shared" si="1"/>
        <v>0.77755379913107836</v>
      </c>
      <c r="H25" s="179">
        <v>11509560389</v>
      </c>
      <c r="I25" s="180">
        <f t="shared" si="2"/>
        <v>0.76575351800003999</v>
      </c>
      <c r="J25" s="179">
        <f t="shared" si="3"/>
        <v>499336389</v>
      </c>
      <c r="K25" s="178">
        <v>11342259335</v>
      </c>
      <c r="L25" s="188">
        <f t="shared" si="4"/>
        <v>0.74056295892356117</v>
      </c>
      <c r="M25" s="179">
        <f t="shared" si="5"/>
        <v>167301054</v>
      </c>
      <c r="N25" s="181">
        <f>K25/H25</f>
        <v>0.98546416645418589</v>
      </c>
    </row>
    <row r="26" spans="1:16">
      <c r="A26" s="27"/>
      <c r="B26" s="185"/>
      <c r="C26" s="186" t="s">
        <v>199</v>
      </c>
      <c r="D26" s="184">
        <f>D24+D25</f>
        <v>11192476232.299999</v>
      </c>
      <c r="E26" s="502">
        <f t="shared" si="0"/>
        <v>0.8534007780833387</v>
      </c>
      <c r="F26" s="184">
        <f t="shared" ref="F26:K26" si="8">F24+F25</f>
        <v>11332606000</v>
      </c>
      <c r="G26" s="183">
        <f t="shared" si="1"/>
        <v>0.80032076089965598</v>
      </c>
      <c r="H26" s="184">
        <f t="shared" si="8"/>
        <v>11825665000</v>
      </c>
      <c r="I26" s="183">
        <f t="shared" si="2"/>
        <v>0.78678457476921293</v>
      </c>
      <c r="J26" s="182">
        <f t="shared" si="3"/>
        <v>493059000</v>
      </c>
      <c r="K26" s="184">
        <f t="shared" si="8"/>
        <v>11658363761</v>
      </c>
      <c r="L26" s="189">
        <f t="shared" si="4"/>
        <v>0.76120216511108163</v>
      </c>
      <c r="M26" s="182">
        <f t="shared" si="5"/>
        <v>167301239</v>
      </c>
      <c r="N26" s="187">
        <f>K26/H26</f>
        <v>0.98585269927737684</v>
      </c>
    </row>
    <row r="27" spans="1:16">
      <c r="A27" s="27"/>
      <c r="B27" s="176" t="s">
        <v>87</v>
      </c>
      <c r="C27" s="177" t="s">
        <v>214</v>
      </c>
      <c r="D27" s="178">
        <v>896965200</v>
      </c>
      <c r="E27" s="501">
        <f t="shared" si="0"/>
        <v>6.8391550154435932E-2</v>
      </c>
      <c r="F27" s="179">
        <v>0</v>
      </c>
      <c r="G27" s="179">
        <f t="shared" si="1"/>
        <v>0</v>
      </c>
      <c r="H27" s="179">
        <v>0</v>
      </c>
      <c r="I27" s="179">
        <f t="shared" si="2"/>
        <v>0</v>
      </c>
      <c r="J27" s="179">
        <f t="shared" si="3"/>
        <v>0</v>
      </c>
      <c r="K27" s="178"/>
      <c r="L27" s="179">
        <f t="shared" si="4"/>
        <v>0</v>
      </c>
      <c r="M27" s="179">
        <f t="shared" si="5"/>
        <v>0</v>
      </c>
      <c r="N27" s="181">
        <v>0</v>
      </c>
      <c r="P27" s="153">
        <f>K29+K25</f>
        <v>14446410319</v>
      </c>
    </row>
    <row r="28" spans="1:16">
      <c r="A28" s="27"/>
      <c r="B28" s="176" t="s">
        <v>86</v>
      </c>
      <c r="C28" s="177" t="s">
        <v>213</v>
      </c>
      <c r="D28" s="178">
        <v>515526710</v>
      </c>
      <c r="E28" s="501">
        <f t="shared" si="0"/>
        <v>3.9307735509600983E-2</v>
      </c>
      <c r="F28" s="179">
        <v>2207004000</v>
      </c>
      <c r="G28" s="179">
        <f t="shared" si="1"/>
        <v>0.15586098383624952</v>
      </c>
      <c r="H28" s="179">
        <v>2638004000</v>
      </c>
      <c r="I28" s="180">
        <f t="shared" si="2"/>
        <v>0.17551155519621797</v>
      </c>
      <c r="J28" s="179">
        <f t="shared" si="3"/>
        <v>431000000</v>
      </c>
      <c r="K28" s="178">
        <v>3104150984</v>
      </c>
      <c r="L28" s="180">
        <f t="shared" si="4"/>
        <v>0.20267736521971563</v>
      </c>
      <c r="M28" s="179">
        <f t="shared" si="5"/>
        <v>-466146984</v>
      </c>
      <c r="N28" s="181">
        <f>K28/H28</f>
        <v>1.176704426528542</v>
      </c>
      <c r="P28" s="153"/>
    </row>
    <row r="29" spans="1:16">
      <c r="A29" s="27"/>
      <c r="B29" s="185"/>
      <c r="C29" s="186" t="s">
        <v>198</v>
      </c>
      <c r="D29" s="184">
        <f>D27+D28</f>
        <v>1412491910</v>
      </c>
      <c r="E29" s="502">
        <f t="shared" si="0"/>
        <v>0.10769928566403691</v>
      </c>
      <c r="F29" s="184">
        <f t="shared" ref="F29:K29" si="9">F27+F28</f>
        <v>2207004000</v>
      </c>
      <c r="G29" s="183">
        <f t="shared" si="1"/>
        <v>0.15586098383624952</v>
      </c>
      <c r="H29" s="184">
        <f t="shared" si="9"/>
        <v>2638004000</v>
      </c>
      <c r="I29" s="183">
        <f t="shared" si="2"/>
        <v>0.17551155519621797</v>
      </c>
      <c r="J29" s="182">
        <f t="shared" si="3"/>
        <v>431000000</v>
      </c>
      <c r="K29" s="184">
        <f t="shared" si="9"/>
        <v>3104150984</v>
      </c>
      <c r="L29" s="183">
        <f t="shared" si="4"/>
        <v>0.20267736521971563</v>
      </c>
      <c r="M29" s="182">
        <f t="shared" si="5"/>
        <v>-466146984</v>
      </c>
      <c r="N29" s="187">
        <f>K29/H29</f>
        <v>1.176704426528542</v>
      </c>
      <c r="P29" s="153"/>
    </row>
    <row r="30" spans="1:16">
      <c r="A30" s="27"/>
      <c r="B30" s="190"/>
      <c r="C30" s="191" t="s">
        <v>212</v>
      </c>
      <c r="D30" s="192">
        <f>D26+D29</f>
        <v>12604968142.299999</v>
      </c>
      <c r="E30" s="503">
        <f t="shared" si="0"/>
        <v>0.96110006374737555</v>
      </c>
      <c r="F30" s="192">
        <f>F26+F29</f>
        <v>13539610000</v>
      </c>
      <c r="G30" s="193">
        <f t="shared" si="1"/>
        <v>0.95618174473590545</v>
      </c>
      <c r="H30" s="192">
        <f>H29+H26</f>
        <v>14463669000</v>
      </c>
      <c r="I30" s="193">
        <f t="shared" si="2"/>
        <v>0.9622961299654309</v>
      </c>
      <c r="J30" s="194">
        <f t="shared" si="3"/>
        <v>924059000</v>
      </c>
      <c r="K30" s="192">
        <f t="shared" ref="K30" si="10">K26+K29</f>
        <v>14762514745</v>
      </c>
      <c r="L30" s="193">
        <f t="shared" si="4"/>
        <v>0.96387953033079732</v>
      </c>
      <c r="M30" s="194">
        <f t="shared" si="5"/>
        <v>-298845745</v>
      </c>
      <c r="N30" s="195">
        <f>K30/H30</f>
        <v>1.020661821353904</v>
      </c>
    </row>
    <row r="31" spans="1:16">
      <c r="A31" s="27"/>
      <c r="B31" s="190"/>
      <c r="C31" s="191" t="s">
        <v>211</v>
      </c>
      <c r="D31" s="192">
        <f>D30+D23</f>
        <v>13115146505.299999</v>
      </c>
      <c r="E31" s="503">
        <f t="shared" si="0"/>
        <v>1</v>
      </c>
      <c r="F31" s="192">
        <f>F30+F23</f>
        <v>14160080000</v>
      </c>
      <c r="G31" s="193">
        <f t="shared" si="1"/>
        <v>1</v>
      </c>
      <c r="H31" s="192">
        <f>H30+H23</f>
        <v>15030372200</v>
      </c>
      <c r="I31" s="193">
        <f t="shared" si="2"/>
        <v>1</v>
      </c>
      <c r="J31" s="194">
        <f t="shared" si="3"/>
        <v>870292200</v>
      </c>
      <c r="K31" s="192">
        <f t="shared" ref="K31" si="11">K30+K23</f>
        <v>15315725960</v>
      </c>
      <c r="L31" s="193">
        <f t="shared" si="4"/>
        <v>1</v>
      </c>
      <c r="M31" s="194">
        <f t="shared" si="5"/>
        <v>-285353760</v>
      </c>
      <c r="N31" s="195">
        <f>K31/H31</f>
        <v>1.0189851426300673</v>
      </c>
      <c r="P31" s="153">
        <f>D23+D26+D29</f>
        <v>13115146505.299999</v>
      </c>
    </row>
    <row r="32" spans="1:16">
      <c r="A32" s="27"/>
      <c r="B32" s="185"/>
      <c r="C32" s="186" t="s">
        <v>210</v>
      </c>
      <c r="D32" s="184">
        <v>0</v>
      </c>
      <c r="E32" s="182"/>
      <c r="F32" s="182"/>
      <c r="G32" s="182"/>
      <c r="H32" s="182"/>
      <c r="I32" s="183"/>
      <c r="J32" s="179">
        <f t="shared" si="3"/>
        <v>0</v>
      </c>
      <c r="K32" s="184">
        <v>0</v>
      </c>
      <c r="L32" s="182"/>
      <c r="M32" s="179">
        <f t="shared" si="5"/>
        <v>0</v>
      </c>
      <c r="N32" s="181"/>
    </row>
    <row r="33" spans="1:16">
      <c r="A33" s="27"/>
      <c r="B33" s="185"/>
      <c r="C33" s="186" t="s">
        <v>209</v>
      </c>
      <c r="D33" s="184">
        <v>24722406</v>
      </c>
      <c r="E33" s="182"/>
      <c r="F33" s="182"/>
      <c r="G33" s="182"/>
      <c r="H33" s="182"/>
      <c r="I33" s="183"/>
      <c r="J33" s="179">
        <f t="shared" si="3"/>
        <v>0</v>
      </c>
      <c r="L33" s="182"/>
      <c r="M33" s="179">
        <f t="shared" si="5"/>
        <v>0</v>
      </c>
      <c r="N33" s="181"/>
    </row>
    <row r="34" spans="1:16" ht="23.25" customHeight="1" thickBot="1">
      <c r="A34" s="27"/>
      <c r="B34" s="190"/>
      <c r="C34" s="191" t="s">
        <v>195</v>
      </c>
      <c r="D34" s="192">
        <f>D31+D33</f>
        <v>13139868911.299999</v>
      </c>
      <c r="E34" s="503">
        <v>1</v>
      </c>
      <c r="F34" s="192">
        <f>F23+F26+F29</f>
        <v>14160080000</v>
      </c>
      <c r="G34" s="193">
        <v>1</v>
      </c>
      <c r="H34" s="192">
        <f>H30+H23</f>
        <v>15030372200</v>
      </c>
      <c r="I34" s="193">
        <v>1</v>
      </c>
      <c r="J34" s="194">
        <f t="shared" si="3"/>
        <v>870292200</v>
      </c>
      <c r="K34" s="192">
        <f>K30+K23</f>
        <v>15315725960</v>
      </c>
      <c r="L34" s="193">
        <v>1</v>
      </c>
      <c r="M34" s="194">
        <f t="shared" si="5"/>
        <v>-285353760</v>
      </c>
      <c r="N34" s="195">
        <f t="shared" ref="N34" si="12">K34/H34</f>
        <v>1.0189851426300673</v>
      </c>
    </row>
    <row r="35" spans="1:16" ht="27" customHeight="1" thickTop="1">
      <c r="A35" s="27"/>
      <c r="B35" s="541" t="s">
        <v>208</v>
      </c>
      <c r="C35" s="541"/>
      <c r="D35" s="117"/>
      <c r="E35" s="118"/>
      <c r="F35" s="117"/>
      <c r="G35" s="118"/>
      <c r="H35" s="117"/>
      <c r="I35" s="118"/>
      <c r="J35" s="179">
        <f t="shared" si="3"/>
        <v>0</v>
      </c>
      <c r="K35" s="117"/>
      <c r="L35" s="118"/>
      <c r="M35" s="179">
        <f t="shared" si="5"/>
        <v>0</v>
      </c>
      <c r="N35" s="181"/>
    </row>
    <row r="36" spans="1:16">
      <c r="A36" s="27"/>
      <c r="B36" s="115" t="s">
        <v>207</v>
      </c>
      <c r="C36" s="114" t="s">
        <v>206</v>
      </c>
      <c r="D36" s="111"/>
      <c r="E36" s="112"/>
      <c r="F36" s="111"/>
      <c r="G36" s="112"/>
      <c r="H36" s="111"/>
      <c r="I36" s="112"/>
      <c r="J36" s="179">
        <f t="shared" si="3"/>
        <v>0</v>
      </c>
      <c r="K36" s="111"/>
      <c r="L36" s="112"/>
      <c r="M36" s="179">
        <f t="shared" si="5"/>
        <v>0</v>
      </c>
      <c r="N36" s="181"/>
    </row>
    <row r="37" spans="1:16">
      <c r="A37" s="27"/>
      <c r="B37" s="176"/>
      <c r="C37" s="196" t="s">
        <v>205</v>
      </c>
      <c r="D37" s="197">
        <f>D23</f>
        <v>510178363</v>
      </c>
      <c r="E37" s="504">
        <f>D37/$D$454</f>
        <v>3.8826746784456717E-2</v>
      </c>
      <c r="F37" s="197">
        <f t="shared" ref="F37:K37" si="13">F23</f>
        <v>620470000</v>
      </c>
      <c r="G37" s="198">
        <f>F37/$F$454</f>
        <v>4.3818255264094552E-2</v>
      </c>
      <c r="H37" s="197">
        <f t="shared" si="13"/>
        <v>566703200</v>
      </c>
      <c r="I37" s="198">
        <f>H37/$H$454</f>
        <v>3.770387003456907E-2</v>
      </c>
      <c r="J37" s="179">
        <f t="shared" si="3"/>
        <v>-53766800</v>
      </c>
      <c r="K37" s="197">
        <f t="shared" si="13"/>
        <v>553211215</v>
      </c>
      <c r="L37" s="198">
        <f>K37/$K$454</f>
        <v>3.6120469668707411E-2</v>
      </c>
      <c r="M37" s="179">
        <f t="shared" si="5"/>
        <v>13491985</v>
      </c>
      <c r="N37" s="181">
        <f>K37/H37</f>
        <v>0.97619214961200151</v>
      </c>
    </row>
    <row r="38" spans="1:16">
      <c r="A38" s="27"/>
      <c r="B38" s="176" t="s">
        <v>197</v>
      </c>
      <c r="C38" s="199" t="s">
        <v>196</v>
      </c>
      <c r="D38" s="178"/>
      <c r="E38" s="501"/>
      <c r="F38" s="179"/>
      <c r="G38" s="180"/>
      <c r="H38" s="179"/>
      <c r="I38" s="180"/>
      <c r="J38" s="179">
        <f t="shared" si="3"/>
        <v>0</v>
      </c>
      <c r="K38" s="178"/>
      <c r="L38" s="180"/>
      <c r="M38" s="179">
        <f t="shared" si="5"/>
        <v>0</v>
      </c>
      <c r="N38" s="181"/>
      <c r="P38" s="153"/>
    </row>
    <row r="39" spans="1:16">
      <c r="A39" s="27"/>
      <c r="B39" s="176" t="s">
        <v>289</v>
      </c>
      <c r="C39" s="199" t="s">
        <v>290</v>
      </c>
      <c r="D39" s="178">
        <f>D16+D17+D18+D19+D20+D21+D22</f>
        <v>510178363</v>
      </c>
      <c r="E39" s="501">
        <f t="shared" ref="E39:E102" si="14">D39/$D$454</f>
        <v>3.8826746784456717E-2</v>
      </c>
      <c r="F39" s="178">
        <f t="shared" ref="F39:K39" si="15">F16+F17+F18+F19+F20+F21+F22</f>
        <v>620470000</v>
      </c>
      <c r="G39" s="180">
        <f t="shared" ref="G39:G102" si="16">F39/$F$454</f>
        <v>4.3818255264094552E-2</v>
      </c>
      <c r="H39" s="178">
        <f t="shared" si="15"/>
        <v>566703200</v>
      </c>
      <c r="I39" s="180">
        <f t="shared" ref="I39:I102" si="17">H39/$H$454</f>
        <v>3.770387003456907E-2</v>
      </c>
      <c r="J39" s="179">
        <f t="shared" si="3"/>
        <v>-53766800</v>
      </c>
      <c r="K39" s="178">
        <f t="shared" si="15"/>
        <v>553211215</v>
      </c>
      <c r="L39" s="180">
        <f t="shared" ref="L39:L102" si="18">K39/$K$454</f>
        <v>3.6120469668707411E-2</v>
      </c>
      <c r="M39" s="179">
        <f t="shared" si="5"/>
        <v>13491985</v>
      </c>
      <c r="N39" s="181">
        <f>K39/H39</f>
        <v>0.97619214961200151</v>
      </c>
    </row>
    <row r="40" spans="1:16">
      <c r="A40" s="27"/>
      <c r="B40" s="176"/>
      <c r="C40" s="196" t="s">
        <v>203</v>
      </c>
      <c r="D40" s="197">
        <f>D30</f>
        <v>12604968142.299999</v>
      </c>
      <c r="E40" s="504">
        <f t="shared" si="14"/>
        <v>0.9592917728014777</v>
      </c>
      <c r="F40" s="197">
        <f>F434+F449</f>
        <v>13539610000</v>
      </c>
      <c r="G40" s="198">
        <f t="shared" si="16"/>
        <v>0.95618174473590545</v>
      </c>
      <c r="H40" s="197">
        <f>H434+H449</f>
        <v>14463669000</v>
      </c>
      <c r="I40" s="198">
        <f t="shared" si="17"/>
        <v>0.9622961299654309</v>
      </c>
      <c r="J40" s="194">
        <f>H40-F40</f>
        <v>924059000</v>
      </c>
      <c r="K40" s="197">
        <f>K434+K449</f>
        <v>14762514745.209999</v>
      </c>
      <c r="L40" s="198">
        <f t="shared" si="18"/>
        <v>0.96387953033129259</v>
      </c>
      <c r="M40" s="194">
        <f>H40-K40</f>
        <v>-298845745.20999908</v>
      </c>
      <c r="N40" s="181">
        <f>K40/H40</f>
        <v>1.0206618213684231</v>
      </c>
    </row>
    <row r="41" spans="1:16">
      <c r="A41" s="27"/>
      <c r="B41" s="176" t="s">
        <v>197</v>
      </c>
      <c r="C41" s="199" t="s">
        <v>196</v>
      </c>
      <c r="D41" s="178"/>
      <c r="E41" s="501">
        <f t="shared" si="14"/>
        <v>0</v>
      </c>
      <c r="F41" s="179"/>
      <c r="G41" s="501">
        <f t="shared" si="16"/>
        <v>0</v>
      </c>
      <c r="H41" s="179"/>
      <c r="I41" s="501">
        <f t="shared" si="17"/>
        <v>0</v>
      </c>
      <c r="J41" s="179">
        <f t="shared" si="3"/>
        <v>0</v>
      </c>
      <c r="K41" s="178"/>
      <c r="L41" s="501">
        <f t="shared" si="18"/>
        <v>0</v>
      </c>
      <c r="M41" s="179">
        <f t="shared" si="5"/>
        <v>0</v>
      </c>
      <c r="N41" s="181"/>
    </row>
    <row r="42" spans="1:16" ht="18">
      <c r="A42" s="27"/>
      <c r="B42" s="176" t="s">
        <v>291</v>
      </c>
      <c r="C42" s="199" t="s">
        <v>292</v>
      </c>
      <c r="D42" s="178">
        <v>0</v>
      </c>
      <c r="E42" s="501">
        <f t="shared" si="14"/>
        <v>0</v>
      </c>
      <c r="F42" s="179">
        <v>49533600</v>
      </c>
      <c r="G42" s="501">
        <f t="shared" si="16"/>
        <v>3.4981158298540687E-3</v>
      </c>
      <c r="H42" s="179">
        <v>49533600</v>
      </c>
      <c r="I42" s="501">
        <f t="shared" si="17"/>
        <v>3.2955670918116053E-3</v>
      </c>
      <c r="J42" s="179">
        <f t="shared" si="3"/>
        <v>0</v>
      </c>
      <c r="K42" s="178">
        <v>49504980</v>
      </c>
      <c r="L42" s="501">
        <f t="shared" si="18"/>
        <v>3.2322973216296186E-3</v>
      </c>
      <c r="M42" s="179">
        <f t="shared" si="5"/>
        <v>28620</v>
      </c>
      <c r="N42" s="181">
        <f t="shared" ref="N42:N47" si="19">K42/H42</f>
        <v>0.99942221037840984</v>
      </c>
    </row>
    <row r="43" spans="1:16" ht="18">
      <c r="A43" s="27"/>
      <c r="B43" s="176" t="s">
        <v>293</v>
      </c>
      <c r="C43" s="199" t="s">
        <v>294</v>
      </c>
      <c r="D43" s="178">
        <v>0</v>
      </c>
      <c r="E43" s="501">
        <f t="shared" si="14"/>
        <v>0</v>
      </c>
      <c r="F43" s="179">
        <v>919810</v>
      </c>
      <c r="G43" s="501">
        <f t="shared" si="16"/>
        <v>6.4957966339173226E-5</v>
      </c>
      <c r="H43" s="179">
        <v>919810</v>
      </c>
      <c r="I43" s="501">
        <f t="shared" si="17"/>
        <v>6.119675466187058E-5</v>
      </c>
      <c r="J43" s="179">
        <f t="shared" si="3"/>
        <v>0</v>
      </c>
      <c r="K43" s="178">
        <v>919802</v>
      </c>
      <c r="L43" s="501">
        <f t="shared" si="18"/>
        <v>6.0056049735391602E-5</v>
      </c>
      <c r="M43" s="179">
        <f t="shared" si="5"/>
        <v>8</v>
      </c>
      <c r="N43" s="181">
        <f t="shared" si="19"/>
        <v>0.99999130255161395</v>
      </c>
    </row>
    <row r="44" spans="1:16">
      <c r="A44" s="27"/>
      <c r="B44" s="176" t="s">
        <v>295</v>
      </c>
      <c r="C44" s="199" t="s">
        <v>296</v>
      </c>
      <c r="D44" s="178">
        <v>427074</v>
      </c>
      <c r="E44" s="501">
        <f t="shared" si="14"/>
        <v>3.2502150735516525E-5</v>
      </c>
      <c r="F44" s="179">
        <v>20634580</v>
      </c>
      <c r="G44" s="501">
        <f t="shared" si="16"/>
        <v>1.4572361173100716E-3</v>
      </c>
      <c r="H44" s="179">
        <v>0</v>
      </c>
      <c r="I44" s="501">
        <f t="shared" si="17"/>
        <v>0</v>
      </c>
      <c r="J44" s="179">
        <f t="shared" si="3"/>
        <v>-20634580</v>
      </c>
      <c r="K44" s="178">
        <v>0</v>
      </c>
      <c r="L44" s="501">
        <f t="shared" si="18"/>
        <v>0</v>
      </c>
      <c r="M44" s="179">
        <f t="shared" si="5"/>
        <v>0</v>
      </c>
      <c r="N44" s="181" t="e">
        <f t="shared" si="19"/>
        <v>#DIV/0!</v>
      </c>
    </row>
    <row r="45" spans="1:16">
      <c r="A45" s="27"/>
      <c r="B45" s="176" t="s">
        <v>297</v>
      </c>
      <c r="C45" s="199" t="s">
        <v>298</v>
      </c>
      <c r="D45" s="178">
        <v>631237.71</v>
      </c>
      <c r="E45" s="501">
        <f t="shared" si="14"/>
        <v>4.8039878804053317E-5</v>
      </c>
      <c r="F45" s="179">
        <v>450000</v>
      </c>
      <c r="G45" s="501">
        <f t="shared" si="16"/>
        <v>3.1779481471856093E-5</v>
      </c>
      <c r="H45" s="179">
        <v>0</v>
      </c>
      <c r="I45" s="501">
        <f t="shared" si="17"/>
        <v>0</v>
      </c>
      <c r="J45" s="179">
        <f t="shared" si="3"/>
        <v>-450000</v>
      </c>
      <c r="K45" s="178">
        <v>0</v>
      </c>
      <c r="L45" s="501">
        <f t="shared" si="18"/>
        <v>0</v>
      </c>
      <c r="M45" s="179">
        <f t="shared" si="5"/>
        <v>0</v>
      </c>
      <c r="N45" s="181" t="e">
        <f t="shared" si="19"/>
        <v>#DIV/0!</v>
      </c>
    </row>
    <row r="46" spans="1:16" ht="18">
      <c r="A46" s="27"/>
      <c r="B46" s="176" t="s">
        <v>299</v>
      </c>
      <c r="C46" s="199" t="s">
        <v>300</v>
      </c>
      <c r="D46" s="178">
        <v>1474823</v>
      </c>
      <c r="E46" s="501">
        <f t="shared" si="14"/>
        <v>1.1224031304693493E-4</v>
      </c>
      <c r="F46" s="179">
        <v>70272975</v>
      </c>
      <c r="G46" s="501">
        <f t="shared" si="16"/>
        <v>4.9627526821882364E-3</v>
      </c>
      <c r="H46" s="179">
        <v>0</v>
      </c>
      <c r="I46" s="501">
        <f t="shared" si="17"/>
        <v>0</v>
      </c>
      <c r="J46" s="179">
        <f t="shared" si="3"/>
        <v>-70272975</v>
      </c>
      <c r="K46" s="178">
        <v>0</v>
      </c>
      <c r="L46" s="501">
        <f t="shared" si="18"/>
        <v>0</v>
      </c>
      <c r="M46" s="179">
        <f t="shared" si="5"/>
        <v>0</v>
      </c>
      <c r="N46" s="181" t="e">
        <f t="shared" si="19"/>
        <v>#DIV/0!</v>
      </c>
    </row>
    <row r="47" spans="1:16" ht="18">
      <c r="A47" s="27"/>
      <c r="B47" s="176" t="s">
        <v>301</v>
      </c>
      <c r="C47" s="199" t="s">
        <v>302</v>
      </c>
      <c r="D47" s="178">
        <v>0</v>
      </c>
      <c r="E47" s="501">
        <f t="shared" si="14"/>
        <v>0</v>
      </c>
      <c r="F47" s="179">
        <v>1403200</v>
      </c>
      <c r="G47" s="501">
        <f t="shared" si="16"/>
        <v>9.9095485336241044E-5</v>
      </c>
      <c r="H47" s="179">
        <v>0</v>
      </c>
      <c r="I47" s="501">
        <f t="shared" si="17"/>
        <v>0</v>
      </c>
      <c r="J47" s="179">
        <f t="shared" si="3"/>
        <v>-1403200</v>
      </c>
      <c r="K47" s="178">
        <v>0</v>
      </c>
      <c r="L47" s="501">
        <f t="shared" si="18"/>
        <v>0</v>
      </c>
      <c r="M47" s="179">
        <f t="shared" si="5"/>
        <v>0</v>
      </c>
      <c r="N47" s="181" t="e">
        <f t="shared" si="19"/>
        <v>#DIV/0!</v>
      </c>
    </row>
    <row r="48" spans="1:16">
      <c r="A48" s="27"/>
      <c r="B48" s="176" t="s">
        <v>303</v>
      </c>
      <c r="C48" s="199" t="s">
        <v>304</v>
      </c>
      <c r="D48" s="178">
        <v>0</v>
      </c>
      <c r="E48" s="501">
        <f t="shared" si="14"/>
        <v>0</v>
      </c>
      <c r="F48" s="179">
        <v>0</v>
      </c>
      <c r="G48" s="501">
        <f t="shared" si="16"/>
        <v>0</v>
      </c>
      <c r="H48" s="179">
        <v>0</v>
      </c>
      <c r="I48" s="501">
        <f t="shared" si="17"/>
        <v>0</v>
      </c>
      <c r="J48" s="179">
        <f t="shared" si="3"/>
        <v>0</v>
      </c>
      <c r="K48" s="178">
        <v>0</v>
      </c>
      <c r="L48" s="501">
        <f t="shared" si="18"/>
        <v>0</v>
      </c>
      <c r="M48" s="179">
        <f t="shared" si="5"/>
        <v>0</v>
      </c>
      <c r="N48" s="181"/>
    </row>
    <row r="49" spans="1:14">
      <c r="A49" s="27"/>
      <c r="B49" s="176" t="s">
        <v>305</v>
      </c>
      <c r="C49" s="199" t="s">
        <v>306</v>
      </c>
      <c r="D49" s="178">
        <v>6779014</v>
      </c>
      <c r="E49" s="501">
        <f t="shared" si="14"/>
        <v>5.1591184400402929E-4</v>
      </c>
      <c r="F49" s="179">
        <v>0</v>
      </c>
      <c r="G49" s="501">
        <f t="shared" si="16"/>
        <v>0</v>
      </c>
      <c r="H49" s="179">
        <v>0</v>
      </c>
      <c r="I49" s="501">
        <f t="shared" si="17"/>
        <v>0</v>
      </c>
      <c r="J49" s="179">
        <f t="shared" si="3"/>
        <v>0</v>
      </c>
      <c r="K49" s="178">
        <v>0</v>
      </c>
      <c r="L49" s="501">
        <f t="shared" si="18"/>
        <v>0</v>
      </c>
      <c r="M49" s="179">
        <f t="shared" si="5"/>
        <v>0</v>
      </c>
      <c r="N49" s="181"/>
    </row>
    <row r="50" spans="1:14">
      <c r="A50" s="27"/>
      <c r="B50" s="176" t="s">
        <v>307</v>
      </c>
      <c r="C50" s="199" t="s">
        <v>308</v>
      </c>
      <c r="D50" s="178">
        <v>985693</v>
      </c>
      <c r="E50" s="501">
        <f t="shared" si="14"/>
        <v>7.501543635281823E-5</v>
      </c>
      <c r="F50" s="179">
        <v>0</v>
      </c>
      <c r="G50" s="501">
        <f t="shared" si="16"/>
        <v>0</v>
      </c>
      <c r="H50" s="179">
        <v>0</v>
      </c>
      <c r="I50" s="501">
        <f t="shared" si="17"/>
        <v>0</v>
      </c>
      <c r="J50" s="179">
        <f t="shared" si="3"/>
        <v>0</v>
      </c>
      <c r="K50" s="178">
        <v>0</v>
      </c>
      <c r="L50" s="501">
        <f t="shared" si="18"/>
        <v>0</v>
      </c>
      <c r="M50" s="179">
        <f t="shared" si="5"/>
        <v>0</v>
      </c>
      <c r="N50" s="181"/>
    </row>
    <row r="51" spans="1:14">
      <c r="A51" s="27"/>
      <c r="B51" s="176" t="s">
        <v>309</v>
      </c>
      <c r="C51" s="199" t="s">
        <v>310</v>
      </c>
      <c r="D51" s="178">
        <v>34043276</v>
      </c>
      <c r="E51" s="501">
        <f t="shared" si="14"/>
        <v>2.5908383279778027E-3</v>
      </c>
      <c r="F51" s="179">
        <v>12400300</v>
      </c>
      <c r="G51" s="501">
        <f t="shared" si="16"/>
        <v>8.757224535454602E-4</v>
      </c>
      <c r="H51" s="179">
        <v>12400300</v>
      </c>
      <c r="I51" s="501">
        <f t="shared" si="17"/>
        <v>8.2501616293973075E-4</v>
      </c>
      <c r="J51" s="179">
        <f t="shared" si="3"/>
        <v>0</v>
      </c>
      <c r="K51" s="178">
        <v>12399434</v>
      </c>
      <c r="L51" s="501">
        <f t="shared" si="18"/>
        <v>8.0958839510536572E-4</v>
      </c>
      <c r="M51" s="179">
        <f t="shared" si="5"/>
        <v>866</v>
      </c>
      <c r="N51" s="181">
        <f>K51/H51</f>
        <v>0.99993016297992787</v>
      </c>
    </row>
    <row r="52" spans="1:14">
      <c r="A52" s="27"/>
      <c r="B52" s="176" t="s">
        <v>311</v>
      </c>
      <c r="C52" s="199" t="s">
        <v>312</v>
      </c>
      <c r="D52" s="178">
        <v>0</v>
      </c>
      <c r="E52" s="501">
        <f t="shared" si="14"/>
        <v>0</v>
      </c>
      <c r="F52" s="179">
        <v>1058170</v>
      </c>
      <c r="G52" s="501">
        <f t="shared" si="16"/>
        <v>7.4729097575719906E-5</v>
      </c>
      <c r="H52" s="179">
        <v>1058170</v>
      </c>
      <c r="I52" s="501">
        <f t="shared" si="17"/>
        <v>7.0402115524457874E-5</v>
      </c>
      <c r="J52" s="179">
        <f t="shared" si="3"/>
        <v>0</v>
      </c>
      <c r="K52" s="178">
        <v>1058169</v>
      </c>
      <c r="L52" s="501">
        <f t="shared" si="18"/>
        <v>6.9090358677682367E-5</v>
      </c>
      <c r="M52" s="179">
        <f t="shared" si="5"/>
        <v>1</v>
      </c>
      <c r="N52" s="181">
        <f>K52/H52</f>
        <v>0.99999905497226349</v>
      </c>
    </row>
    <row r="53" spans="1:14">
      <c r="A53" s="27"/>
      <c r="B53" s="176" t="s">
        <v>313</v>
      </c>
      <c r="C53" s="199" t="s">
        <v>314</v>
      </c>
      <c r="D53" s="178">
        <v>305006</v>
      </c>
      <c r="E53" s="501">
        <f t="shared" si="14"/>
        <v>2.3212255925757489E-5</v>
      </c>
      <c r="F53" s="179">
        <v>62000</v>
      </c>
      <c r="G53" s="501">
        <f t="shared" si="16"/>
        <v>4.3785063361223952E-6</v>
      </c>
      <c r="H53" s="179">
        <v>62000</v>
      </c>
      <c r="I53" s="501">
        <f t="shared" si="17"/>
        <v>4.1249810167708288E-6</v>
      </c>
      <c r="J53" s="179">
        <f t="shared" si="3"/>
        <v>0</v>
      </c>
      <c r="K53" s="178">
        <v>61000</v>
      </c>
      <c r="L53" s="501">
        <f t="shared" si="18"/>
        <v>3.9828343859427222E-6</v>
      </c>
      <c r="M53" s="179">
        <f t="shared" si="5"/>
        <v>1000</v>
      </c>
      <c r="N53" s="181">
        <f>K53/H53</f>
        <v>0.9838709677419355</v>
      </c>
    </row>
    <row r="54" spans="1:14" ht="18">
      <c r="A54" s="27"/>
      <c r="B54" s="176" t="s">
        <v>315</v>
      </c>
      <c r="C54" s="199" t="s">
        <v>316</v>
      </c>
      <c r="D54" s="178">
        <v>638493</v>
      </c>
      <c r="E54" s="501">
        <f t="shared" si="14"/>
        <v>4.8592037280593419E-5</v>
      </c>
      <c r="F54" s="179">
        <v>0</v>
      </c>
      <c r="G54" s="501">
        <f t="shared" si="16"/>
        <v>0</v>
      </c>
      <c r="H54" s="179">
        <v>0</v>
      </c>
      <c r="I54" s="501">
        <f t="shared" si="17"/>
        <v>0</v>
      </c>
      <c r="J54" s="179">
        <f t="shared" si="3"/>
        <v>0</v>
      </c>
      <c r="K54" s="178">
        <v>0</v>
      </c>
      <c r="L54" s="501">
        <f t="shared" si="18"/>
        <v>0</v>
      </c>
      <c r="M54" s="179">
        <f t="shared" si="5"/>
        <v>0</v>
      </c>
      <c r="N54" s="181"/>
    </row>
    <row r="55" spans="1:14" ht="17.45" customHeight="1">
      <c r="A55" s="27"/>
      <c r="B55" s="176" t="s">
        <v>317</v>
      </c>
      <c r="C55" s="199" t="s">
        <v>318</v>
      </c>
      <c r="D55" s="178">
        <v>100000000</v>
      </c>
      <c r="E55" s="501">
        <f t="shared" si="14"/>
        <v>7.6104260000647486E-3</v>
      </c>
      <c r="F55" s="179">
        <v>109309170</v>
      </c>
      <c r="G55" s="501">
        <f t="shared" si="16"/>
        <v>7.719530539375484E-3</v>
      </c>
      <c r="H55" s="179">
        <v>60110821</v>
      </c>
      <c r="I55" s="501">
        <f t="shared" si="17"/>
        <v>3.9992902504436979E-3</v>
      </c>
      <c r="J55" s="179">
        <f t="shared" si="3"/>
        <v>-49198349</v>
      </c>
      <c r="K55" s="178">
        <v>60110821</v>
      </c>
      <c r="L55" s="501">
        <f t="shared" si="18"/>
        <v>3.9247777843614403E-3</v>
      </c>
      <c r="M55" s="179">
        <f t="shared" si="5"/>
        <v>0</v>
      </c>
      <c r="N55" s="181">
        <f>K55/H55</f>
        <v>1</v>
      </c>
    </row>
    <row r="56" spans="1:14" ht="18">
      <c r="A56" s="27"/>
      <c r="B56" s="176" t="s">
        <v>319</v>
      </c>
      <c r="C56" s="199" t="s">
        <v>320</v>
      </c>
      <c r="D56" s="178">
        <v>1704195</v>
      </c>
      <c r="E56" s="501">
        <f t="shared" si="14"/>
        <v>1.2969649937180346E-4</v>
      </c>
      <c r="F56" s="179">
        <v>425740</v>
      </c>
      <c r="G56" s="501">
        <f t="shared" si="16"/>
        <v>3.0066214315173362E-5</v>
      </c>
      <c r="H56" s="179"/>
      <c r="I56" s="501">
        <f t="shared" si="17"/>
        <v>0</v>
      </c>
      <c r="J56" s="179">
        <f t="shared" si="3"/>
        <v>-425740</v>
      </c>
      <c r="K56" s="178">
        <v>0</v>
      </c>
      <c r="L56" s="501">
        <f t="shared" si="18"/>
        <v>0</v>
      </c>
      <c r="M56" s="179">
        <f t="shared" si="5"/>
        <v>0</v>
      </c>
      <c r="N56" s="181" t="e">
        <f>K56/H56</f>
        <v>#DIV/0!</v>
      </c>
    </row>
    <row r="57" spans="1:14">
      <c r="A57" s="27"/>
      <c r="B57" s="176" t="s">
        <v>321</v>
      </c>
      <c r="C57" s="199" t="s">
        <v>322</v>
      </c>
      <c r="D57" s="178">
        <v>0</v>
      </c>
      <c r="E57" s="501">
        <f t="shared" si="14"/>
        <v>0</v>
      </c>
      <c r="F57" s="179">
        <v>0</v>
      </c>
      <c r="G57" s="501">
        <f t="shared" si="16"/>
        <v>0</v>
      </c>
      <c r="H57" s="179">
        <v>0</v>
      </c>
      <c r="I57" s="501">
        <f t="shared" si="17"/>
        <v>0</v>
      </c>
      <c r="J57" s="179">
        <f t="shared" si="3"/>
        <v>0</v>
      </c>
      <c r="K57" s="178">
        <v>0</v>
      </c>
      <c r="L57" s="501">
        <f t="shared" si="18"/>
        <v>0</v>
      </c>
      <c r="M57" s="179">
        <f t="shared" si="5"/>
        <v>0</v>
      </c>
      <c r="N57" s="181"/>
    </row>
    <row r="58" spans="1:14" ht="18">
      <c r="A58" s="27"/>
      <c r="B58" s="176" t="s">
        <v>323</v>
      </c>
      <c r="C58" s="199" t="s">
        <v>324</v>
      </c>
      <c r="D58" s="178">
        <v>105572190</v>
      </c>
      <c r="E58" s="501">
        <f t="shared" si="14"/>
        <v>8.0344933965977566E-3</v>
      </c>
      <c r="F58" s="179">
        <v>0</v>
      </c>
      <c r="G58" s="501">
        <f t="shared" si="16"/>
        <v>0</v>
      </c>
      <c r="H58" s="179">
        <v>0</v>
      </c>
      <c r="I58" s="501">
        <f t="shared" si="17"/>
        <v>0</v>
      </c>
      <c r="J58" s="179">
        <f t="shared" si="3"/>
        <v>0</v>
      </c>
      <c r="K58" s="178">
        <v>0</v>
      </c>
      <c r="L58" s="501">
        <f t="shared" si="18"/>
        <v>0</v>
      </c>
      <c r="M58" s="179">
        <f t="shared" si="5"/>
        <v>0</v>
      </c>
      <c r="N58" s="181"/>
    </row>
    <row r="59" spans="1:14" ht="18">
      <c r="A59" s="27"/>
      <c r="B59" s="176" t="s">
        <v>325</v>
      </c>
      <c r="C59" s="199" t="s">
        <v>326</v>
      </c>
      <c r="D59" s="178">
        <v>1391540</v>
      </c>
      <c r="E59" s="501">
        <f t="shared" si="14"/>
        <v>1.0590212196130101E-4</v>
      </c>
      <c r="F59" s="179">
        <v>0</v>
      </c>
      <c r="G59" s="501">
        <f t="shared" si="16"/>
        <v>0</v>
      </c>
      <c r="H59" s="179">
        <v>0</v>
      </c>
      <c r="I59" s="501">
        <f t="shared" si="17"/>
        <v>0</v>
      </c>
      <c r="J59" s="179">
        <f t="shared" si="3"/>
        <v>0</v>
      </c>
      <c r="K59" s="178">
        <v>0</v>
      </c>
      <c r="L59" s="501">
        <f t="shared" si="18"/>
        <v>0</v>
      </c>
      <c r="M59" s="179">
        <f t="shared" si="5"/>
        <v>0</v>
      </c>
      <c r="N59" s="181"/>
    </row>
    <row r="60" spans="1:14" ht="18">
      <c r="A60" s="27"/>
      <c r="B60" s="176" t="s">
        <v>327</v>
      </c>
      <c r="C60" s="199" t="s">
        <v>328</v>
      </c>
      <c r="D60" s="178">
        <v>188563788</v>
      </c>
      <c r="E60" s="501">
        <f t="shared" si="14"/>
        <v>1.4350507548658973E-2</v>
      </c>
      <c r="F60" s="179">
        <v>0</v>
      </c>
      <c r="G60" s="501">
        <f t="shared" si="16"/>
        <v>0</v>
      </c>
      <c r="H60" s="179">
        <v>0</v>
      </c>
      <c r="I60" s="501">
        <f t="shared" si="17"/>
        <v>0</v>
      </c>
      <c r="J60" s="179">
        <f t="shared" si="3"/>
        <v>0</v>
      </c>
      <c r="K60" s="178">
        <v>0</v>
      </c>
      <c r="L60" s="501">
        <f t="shared" si="18"/>
        <v>0</v>
      </c>
      <c r="M60" s="179">
        <f t="shared" si="5"/>
        <v>0</v>
      </c>
      <c r="N60" s="181"/>
    </row>
    <row r="61" spans="1:14">
      <c r="A61" s="27"/>
      <c r="B61" s="176" t="s">
        <v>329</v>
      </c>
      <c r="C61" s="199" t="s">
        <v>330</v>
      </c>
      <c r="D61" s="178">
        <v>2616771</v>
      </c>
      <c r="E61" s="501">
        <f t="shared" si="14"/>
        <v>1.9914742054615432E-4</v>
      </c>
      <c r="F61" s="179">
        <v>0</v>
      </c>
      <c r="G61" s="501">
        <f t="shared" si="16"/>
        <v>0</v>
      </c>
      <c r="H61" s="179">
        <v>0</v>
      </c>
      <c r="I61" s="501">
        <f t="shared" si="17"/>
        <v>0</v>
      </c>
      <c r="J61" s="179">
        <f t="shared" si="3"/>
        <v>0</v>
      </c>
      <c r="K61" s="178">
        <v>0</v>
      </c>
      <c r="L61" s="501">
        <f t="shared" si="18"/>
        <v>0</v>
      </c>
      <c r="M61" s="179">
        <f t="shared" si="5"/>
        <v>0</v>
      </c>
      <c r="N61" s="181"/>
    </row>
    <row r="62" spans="1:14" ht="18">
      <c r="A62" s="27"/>
      <c r="B62" s="176" t="s">
        <v>331</v>
      </c>
      <c r="C62" s="199" t="s">
        <v>332</v>
      </c>
      <c r="D62" s="178">
        <v>26854606</v>
      </c>
      <c r="E62" s="501">
        <f t="shared" si="14"/>
        <v>2.0437499172389481E-3</v>
      </c>
      <c r="F62" s="179">
        <v>0</v>
      </c>
      <c r="G62" s="501">
        <f t="shared" si="16"/>
        <v>0</v>
      </c>
      <c r="H62" s="179">
        <v>0</v>
      </c>
      <c r="I62" s="501">
        <f t="shared" si="17"/>
        <v>0</v>
      </c>
      <c r="J62" s="179">
        <f t="shared" si="3"/>
        <v>0</v>
      </c>
      <c r="K62" s="178">
        <v>0</v>
      </c>
      <c r="L62" s="501">
        <f t="shared" si="18"/>
        <v>0</v>
      </c>
      <c r="M62" s="179">
        <f t="shared" si="5"/>
        <v>0</v>
      </c>
      <c r="N62" s="181"/>
    </row>
    <row r="63" spans="1:14" ht="18">
      <c r="A63" s="27"/>
      <c r="B63" s="176" t="s">
        <v>333</v>
      </c>
      <c r="C63" s="199" t="s">
        <v>334</v>
      </c>
      <c r="D63" s="178">
        <v>1208086.3999999999</v>
      </c>
      <c r="E63" s="501">
        <f t="shared" si="14"/>
        <v>9.194052148884621E-5</v>
      </c>
      <c r="F63" s="179">
        <v>0</v>
      </c>
      <c r="G63" s="501">
        <f t="shared" si="16"/>
        <v>0</v>
      </c>
      <c r="H63" s="179">
        <v>0</v>
      </c>
      <c r="I63" s="501">
        <f t="shared" si="17"/>
        <v>0</v>
      </c>
      <c r="J63" s="179">
        <f t="shared" si="3"/>
        <v>0</v>
      </c>
      <c r="K63" s="178">
        <v>0</v>
      </c>
      <c r="L63" s="501">
        <f t="shared" si="18"/>
        <v>0</v>
      </c>
      <c r="M63" s="179">
        <f t="shared" si="5"/>
        <v>0</v>
      </c>
      <c r="N63" s="181"/>
    </row>
    <row r="64" spans="1:14" ht="18">
      <c r="A64" s="27"/>
      <c r="B64" s="176" t="s">
        <v>335</v>
      </c>
      <c r="C64" s="199" t="s">
        <v>336</v>
      </c>
      <c r="D64" s="178">
        <v>12643494</v>
      </c>
      <c r="E64" s="501">
        <f t="shared" si="14"/>
        <v>9.6222375469262654E-4</v>
      </c>
      <c r="F64" s="179">
        <v>15168300</v>
      </c>
      <c r="G64" s="501">
        <f t="shared" si="16"/>
        <v>1.0712015751323438E-3</v>
      </c>
      <c r="H64" s="179">
        <v>0</v>
      </c>
      <c r="I64" s="501">
        <f t="shared" si="17"/>
        <v>0</v>
      </c>
      <c r="J64" s="179">
        <f t="shared" si="3"/>
        <v>-15168300</v>
      </c>
      <c r="K64" s="178">
        <v>0</v>
      </c>
      <c r="L64" s="501">
        <f t="shared" si="18"/>
        <v>0</v>
      </c>
      <c r="M64" s="179">
        <f t="shared" si="5"/>
        <v>0</v>
      </c>
      <c r="N64" s="181" t="e">
        <f>K64/H64</f>
        <v>#DIV/0!</v>
      </c>
    </row>
    <row r="65" spans="1:14">
      <c r="A65" s="27"/>
      <c r="B65" s="176" t="s">
        <v>337</v>
      </c>
      <c r="C65" s="199" t="s">
        <v>338</v>
      </c>
      <c r="D65" s="178">
        <v>0</v>
      </c>
      <c r="E65" s="501">
        <f t="shared" si="14"/>
        <v>0</v>
      </c>
      <c r="F65" s="179">
        <v>693280</v>
      </c>
      <c r="G65" s="501">
        <f t="shared" si="16"/>
        <v>4.8960175366240869E-5</v>
      </c>
      <c r="H65" s="179">
        <v>0</v>
      </c>
      <c r="I65" s="501">
        <f t="shared" si="17"/>
        <v>0</v>
      </c>
      <c r="J65" s="179">
        <f t="shared" si="3"/>
        <v>-693280</v>
      </c>
      <c r="K65" s="178">
        <v>0</v>
      </c>
      <c r="L65" s="501">
        <f t="shared" si="18"/>
        <v>0</v>
      </c>
      <c r="M65" s="179">
        <f t="shared" si="5"/>
        <v>0</v>
      </c>
      <c r="N65" s="181" t="e">
        <f>K65/H65</f>
        <v>#DIV/0!</v>
      </c>
    </row>
    <row r="66" spans="1:14" ht="18">
      <c r="A66" s="27"/>
      <c r="B66" s="176" t="s">
        <v>339</v>
      </c>
      <c r="C66" s="199" t="s">
        <v>340</v>
      </c>
      <c r="D66" s="178">
        <v>1394048.63</v>
      </c>
      <c r="E66" s="501">
        <f t="shared" si="14"/>
        <v>1.0609303939106642E-4</v>
      </c>
      <c r="F66" s="179">
        <v>0</v>
      </c>
      <c r="G66" s="501">
        <f t="shared" si="16"/>
        <v>0</v>
      </c>
      <c r="H66" s="179">
        <v>0</v>
      </c>
      <c r="I66" s="501">
        <f t="shared" si="17"/>
        <v>0</v>
      </c>
      <c r="J66" s="179">
        <f t="shared" si="3"/>
        <v>0</v>
      </c>
      <c r="K66" s="178">
        <v>0</v>
      </c>
      <c r="L66" s="501">
        <f t="shared" si="18"/>
        <v>0</v>
      </c>
      <c r="M66" s="179">
        <f t="shared" si="5"/>
        <v>0</v>
      </c>
      <c r="N66" s="181"/>
    </row>
    <row r="67" spans="1:14">
      <c r="A67" s="27"/>
      <c r="B67" s="176" t="s">
        <v>341</v>
      </c>
      <c r="C67" s="199" t="s">
        <v>342</v>
      </c>
      <c r="D67" s="178">
        <v>527790.80000000005</v>
      </c>
      <c r="E67" s="501">
        <f t="shared" si="14"/>
        <v>4.016712826914974E-5</v>
      </c>
      <c r="F67" s="179">
        <v>0</v>
      </c>
      <c r="G67" s="501">
        <f t="shared" si="16"/>
        <v>0</v>
      </c>
      <c r="H67" s="179">
        <v>0</v>
      </c>
      <c r="I67" s="501">
        <f t="shared" si="17"/>
        <v>0</v>
      </c>
      <c r="J67" s="179">
        <f t="shared" si="3"/>
        <v>0</v>
      </c>
      <c r="K67" s="178">
        <v>0</v>
      </c>
      <c r="L67" s="501">
        <f t="shared" si="18"/>
        <v>0</v>
      </c>
      <c r="M67" s="179">
        <f t="shared" si="5"/>
        <v>0</v>
      </c>
      <c r="N67" s="181"/>
    </row>
    <row r="68" spans="1:14" ht="18">
      <c r="A68" s="27"/>
      <c r="B68" s="176" t="s">
        <v>343</v>
      </c>
      <c r="C68" s="199" t="s">
        <v>344</v>
      </c>
      <c r="D68" s="178">
        <v>267699.73</v>
      </c>
      <c r="E68" s="501">
        <f t="shared" si="14"/>
        <v>2.037308985402313E-5</v>
      </c>
      <c r="F68" s="179">
        <v>0</v>
      </c>
      <c r="G68" s="501">
        <f t="shared" si="16"/>
        <v>0</v>
      </c>
      <c r="H68" s="179">
        <v>0</v>
      </c>
      <c r="I68" s="501">
        <f t="shared" si="17"/>
        <v>0</v>
      </c>
      <c r="J68" s="179">
        <f t="shared" si="3"/>
        <v>0</v>
      </c>
      <c r="K68" s="178">
        <v>0</v>
      </c>
      <c r="L68" s="501">
        <f t="shared" si="18"/>
        <v>0</v>
      </c>
      <c r="M68" s="179">
        <f t="shared" si="5"/>
        <v>0</v>
      </c>
      <c r="N68" s="181"/>
    </row>
    <row r="69" spans="1:14">
      <c r="A69" s="27"/>
      <c r="B69" s="176" t="s">
        <v>345</v>
      </c>
      <c r="C69" s="199" t="s">
        <v>346</v>
      </c>
      <c r="D69" s="178">
        <v>0</v>
      </c>
      <c r="E69" s="501">
        <f t="shared" si="14"/>
        <v>0</v>
      </c>
      <c r="F69" s="179">
        <v>316000000</v>
      </c>
      <c r="G69" s="501">
        <f t="shared" si="16"/>
        <v>2.231625810023672E-2</v>
      </c>
      <c r="H69" s="179">
        <v>0</v>
      </c>
      <c r="I69" s="501">
        <f t="shared" si="17"/>
        <v>0</v>
      </c>
      <c r="J69" s="179">
        <f t="shared" si="3"/>
        <v>-316000000</v>
      </c>
      <c r="K69" s="178">
        <v>0</v>
      </c>
      <c r="L69" s="501">
        <f t="shared" si="18"/>
        <v>0</v>
      </c>
      <c r="M69" s="179">
        <f t="shared" si="5"/>
        <v>0</v>
      </c>
      <c r="N69" s="181" t="e">
        <f>K69/H69</f>
        <v>#DIV/0!</v>
      </c>
    </row>
    <row r="70" spans="1:14">
      <c r="A70" s="27"/>
      <c r="B70" s="176" t="s">
        <v>347</v>
      </c>
      <c r="C70" s="199" t="s">
        <v>348</v>
      </c>
      <c r="D70" s="178">
        <v>0</v>
      </c>
      <c r="E70" s="501">
        <f t="shared" si="14"/>
        <v>0</v>
      </c>
      <c r="F70" s="179">
        <v>2869000</v>
      </c>
      <c r="G70" s="501">
        <f t="shared" si="16"/>
        <v>2.0261184965056695E-4</v>
      </c>
      <c r="H70" s="179">
        <v>0</v>
      </c>
      <c r="I70" s="501">
        <f t="shared" si="17"/>
        <v>0</v>
      </c>
      <c r="J70" s="179">
        <f t="shared" si="3"/>
        <v>-2869000</v>
      </c>
      <c r="K70" s="178">
        <v>0</v>
      </c>
      <c r="L70" s="501">
        <f t="shared" si="18"/>
        <v>0</v>
      </c>
      <c r="M70" s="179">
        <f t="shared" si="5"/>
        <v>0</v>
      </c>
      <c r="N70" s="181" t="e">
        <f>K70/H70</f>
        <v>#DIV/0!</v>
      </c>
    </row>
    <row r="71" spans="1:14" ht="18">
      <c r="A71" s="27"/>
      <c r="B71" s="176" t="s">
        <v>349</v>
      </c>
      <c r="C71" s="199" t="s">
        <v>350</v>
      </c>
      <c r="D71" s="178">
        <v>131220554</v>
      </c>
      <c r="E71" s="501">
        <f t="shared" si="14"/>
        <v>9.986443159045004E-3</v>
      </c>
      <c r="F71" s="179">
        <v>0</v>
      </c>
      <c r="G71" s="501">
        <f t="shared" si="16"/>
        <v>0</v>
      </c>
      <c r="H71" s="179">
        <v>0</v>
      </c>
      <c r="I71" s="501">
        <f t="shared" si="17"/>
        <v>0</v>
      </c>
      <c r="J71" s="179">
        <f t="shared" si="3"/>
        <v>0</v>
      </c>
      <c r="K71" s="178">
        <v>0</v>
      </c>
      <c r="L71" s="501">
        <f t="shared" si="18"/>
        <v>0</v>
      </c>
      <c r="M71" s="179">
        <f t="shared" si="5"/>
        <v>0</v>
      </c>
      <c r="N71" s="181"/>
    </row>
    <row r="72" spans="1:14">
      <c r="A72" s="27"/>
      <c r="B72" s="176" t="s">
        <v>351</v>
      </c>
      <c r="C72" s="199" t="s">
        <v>352</v>
      </c>
      <c r="D72" s="178">
        <v>3561810</v>
      </c>
      <c r="E72" s="501">
        <f t="shared" si="14"/>
        <v>2.7106891431290622E-4</v>
      </c>
      <c r="F72" s="179">
        <v>0</v>
      </c>
      <c r="G72" s="501">
        <f t="shared" si="16"/>
        <v>0</v>
      </c>
      <c r="H72" s="179">
        <v>0</v>
      </c>
      <c r="I72" s="501">
        <f t="shared" si="17"/>
        <v>0</v>
      </c>
      <c r="J72" s="179">
        <f t="shared" si="3"/>
        <v>0</v>
      </c>
      <c r="K72" s="178">
        <v>0</v>
      </c>
      <c r="L72" s="501">
        <f t="shared" si="18"/>
        <v>0</v>
      </c>
      <c r="M72" s="179">
        <f t="shared" si="5"/>
        <v>0</v>
      </c>
      <c r="N72" s="181"/>
    </row>
    <row r="73" spans="1:14">
      <c r="A73" s="27"/>
      <c r="B73" s="176" t="s">
        <v>353</v>
      </c>
      <c r="C73" s="199" t="s">
        <v>354</v>
      </c>
      <c r="D73" s="178">
        <v>16194979</v>
      </c>
      <c r="E73" s="501">
        <f t="shared" si="14"/>
        <v>1.232506892521026E-3</v>
      </c>
      <c r="F73" s="179">
        <v>0</v>
      </c>
      <c r="G73" s="501">
        <f t="shared" si="16"/>
        <v>0</v>
      </c>
      <c r="H73" s="179">
        <v>0</v>
      </c>
      <c r="I73" s="501">
        <f t="shared" si="17"/>
        <v>0</v>
      </c>
      <c r="J73" s="179">
        <f t="shared" si="3"/>
        <v>0</v>
      </c>
      <c r="K73" s="178">
        <v>0</v>
      </c>
      <c r="L73" s="501">
        <f t="shared" si="18"/>
        <v>0</v>
      </c>
      <c r="M73" s="179">
        <f t="shared" si="5"/>
        <v>0</v>
      </c>
      <c r="N73" s="181"/>
    </row>
    <row r="74" spans="1:14">
      <c r="A74" s="27"/>
      <c r="B74" s="176" t="s">
        <v>355</v>
      </c>
      <c r="C74" s="199" t="s">
        <v>356</v>
      </c>
      <c r="D74" s="178">
        <v>0</v>
      </c>
      <c r="E74" s="501">
        <f t="shared" si="14"/>
        <v>0</v>
      </c>
      <c r="F74" s="179">
        <v>0</v>
      </c>
      <c r="G74" s="501">
        <f t="shared" si="16"/>
        <v>0</v>
      </c>
      <c r="H74" s="179">
        <v>400000</v>
      </c>
      <c r="I74" s="501">
        <f t="shared" si="17"/>
        <v>2.6612780753360186E-5</v>
      </c>
      <c r="J74" s="179">
        <f t="shared" si="3"/>
        <v>400000</v>
      </c>
      <c r="K74" s="178">
        <v>0</v>
      </c>
      <c r="L74" s="501">
        <f t="shared" si="18"/>
        <v>0</v>
      </c>
      <c r="M74" s="179">
        <f t="shared" si="5"/>
        <v>400000</v>
      </c>
      <c r="N74" s="181"/>
    </row>
    <row r="75" spans="1:14">
      <c r="A75" s="27"/>
      <c r="B75" s="176" t="s">
        <v>357</v>
      </c>
      <c r="C75" s="199" t="s">
        <v>358</v>
      </c>
      <c r="D75" s="178">
        <v>0</v>
      </c>
      <c r="E75" s="501">
        <f t="shared" si="14"/>
        <v>0</v>
      </c>
      <c r="F75" s="179">
        <v>2198000</v>
      </c>
      <c r="G75" s="501">
        <f t="shared" si="16"/>
        <v>1.5522511172253264E-4</v>
      </c>
      <c r="H75" s="179">
        <v>0</v>
      </c>
      <c r="I75" s="501">
        <f t="shared" si="17"/>
        <v>0</v>
      </c>
      <c r="J75" s="179">
        <f t="shared" si="3"/>
        <v>-2198000</v>
      </c>
      <c r="K75" s="178">
        <v>0</v>
      </c>
      <c r="L75" s="501">
        <f t="shared" si="18"/>
        <v>0</v>
      </c>
      <c r="M75" s="179">
        <f t="shared" si="5"/>
        <v>0</v>
      </c>
      <c r="N75" s="181" t="e">
        <f>K75/H75</f>
        <v>#DIV/0!</v>
      </c>
    </row>
    <row r="76" spans="1:14">
      <c r="A76" s="27"/>
      <c r="B76" s="176" t="s">
        <v>359</v>
      </c>
      <c r="C76" s="199" t="s">
        <v>360</v>
      </c>
      <c r="D76" s="178">
        <v>11423990</v>
      </c>
      <c r="E76" s="501">
        <f t="shared" si="14"/>
        <v>8.6941430520479687E-4</v>
      </c>
      <c r="F76" s="179">
        <v>0</v>
      </c>
      <c r="G76" s="501">
        <f t="shared" si="16"/>
        <v>0</v>
      </c>
      <c r="H76" s="179">
        <v>0</v>
      </c>
      <c r="I76" s="501">
        <f t="shared" si="17"/>
        <v>0</v>
      </c>
      <c r="J76" s="179">
        <f t="shared" si="3"/>
        <v>0</v>
      </c>
      <c r="K76" s="178">
        <v>0</v>
      </c>
      <c r="L76" s="501">
        <f t="shared" si="18"/>
        <v>0</v>
      </c>
      <c r="M76" s="179">
        <f t="shared" si="5"/>
        <v>0</v>
      </c>
      <c r="N76" s="181"/>
    </row>
    <row r="77" spans="1:14" ht="18">
      <c r="A77" s="27"/>
      <c r="B77" s="176" t="s">
        <v>361</v>
      </c>
      <c r="C77" s="199" t="s">
        <v>362</v>
      </c>
      <c r="D77" s="178">
        <v>340190</v>
      </c>
      <c r="E77" s="501">
        <f t="shared" si="14"/>
        <v>2.5889908209620271E-5</v>
      </c>
      <c r="F77" s="179">
        <v>0</v>
      </c>
      <c r="G77" s="501">
        <f t="shared" si="16"/>
        <v>0</v>
      </c>
      <c r="H77" s="179">
        <v>0</v>
      </c>
      <c r="I77" s="501">
        <f t="shared" si="17"/>
        <v>0</v>
      </c>
      <c r="J77" s="179">
        <f t="shared" si="3"/>
        <v>0</v>
      </c>
      <c r="K77" s="178">
        <v>0</v>
      </c>
      <c r="L77" s="501">
        <f t="shared" si="18"/>
        <v>0</v>
      </c>
      <c r="M77" s="179">
        <f t="shared" si="5"/>
        <v>0</v>
      </c>
      <c r="N77" s="181"/>
    </row>
    <row r="78" spans="1:14">
      <c r="A78" s="27"/>
      <c r="B78" s="176" t="s">
        <v>363</v>
      </c>
      <c r="C78" s="199" t="s">
        <v>364</v>
      </c>
      <c r="D78" s="178">
        <v>66070014</v>
      </c>
      <c r="E78" s="501">
        <f t="shared" si="14"/>
        <v>5.0282095237024196E-3</v>
      </c>
      <c r="F78" s="179">
        <v>0</v>
      </c>
      <c r="G78" s="501">
        <f t="shared" si="16"/>
        <v>0</v>
      </c>
      <c r="H78" s="179">
        <v>0</v>
      </c>
      <c r="I78" s="501">
        <f t="shared" si="17"/>
        <v>0</v>
      </c>
      <c r="J78" s="179">
        <f t="shared" si="3"/>
        <v>0</v>
      </c>
      <c r="K78" s="178">
        <v>0</v>
      </c>
      <c r="L78" s="501">
        <f t="shared" si="18"/>
        <v>0</v>
      </c>
      <c r="M78" s="179">
        <f t="shared" si="5"/>
        <v>0</v>
      </c>
      <c r="N78" s="181"/>
    </row>
    <row r="79" spans="1:14" ht="18">
      <c r="A79" s="27"/>
      <c r="B79" s="176" t="s">
        <v>365</v>
      </c>
      <c r="C79" s="199" t="s">
        <v>366</v>
      </c>
      <c r="D79" s="178">
        <v>678825</v>
      </c>
      <c r="E79" s="501">
        <f t="shared" si="14"/>
        <v>5.1661474294939531E-5</v>
      </c>
      <c r="F79" s="179">
        <v>0</v>
      </c>
      <c r="G79" s="501">
        <f t="shared" si="16"/>
        <v>0</v>
      </c>
      <c r="H79" s="179">
        <v>0</v>
      </c>
      <c r="I79" s="501">
        <f t="shared" si="17"/>
        <v>0</v>
      </c>
      <c r="J79" s="179">
        <f t="shared" si="3"/>
        <v>0</v>
      </c>
      <c r="K79" s="178">
        <v>0</v>
      </c>
      <c r="L79" s="501">
        <f t="shared" si="18"/>
        <v>0</v>
      </c>
      <c r="M79" s="179">
        <f t="shared" si="5"/>
        <v>0</v>
      </c>
      <c r="N79" s="181"/>
    </row>
    <row r="80" spans="1:14" ht="18">
      <c r="A80" s="27"/>
      <c r="B80" s="176" t="s">
        <v>367</v>
      </c>
      <c r="C80" s="199" t="s">
        <v>368</v>
      </c>
      <c r="D80" s="178">
        <v>0</v>
      </c>
      <c r="E80" s="501">
        <f t="shared" si="14"/>
        <v>0</v>
      </c>
      <c r="F80" s="179">
        <v>72543000</v>
      </c>
      <c r="G80" s="501">
        <f t="shared" si="16"/>
        <v>5.1230642764730138E-3</v>
      </c>
      <c r="H80" s="179">
        <v>0</v>
      </c>
      <c r="I80" s="501">
        <f t="shared" si="17"/>
        <v>0</v>
      </c>
      <c r="J80" s="179">
        <f t="shared" si="3"/>
        <v>-72543000</v>
      </c>
      <c r="K80" s="178">
        <v>0</v>
      </c>
      <c r="L80" s="501">
        <f t="shared" si="18"/>
        <v>0</v>
      </c>
      <c r="M80" s="179">
        <f t="shared" si="5"/>
        <v>0</v>
      </c>
      <c r="N80" s="181" t="e">
        <f>K80/H80</f>
        <v>#DIV/0!</v>
      </c>
    </row>
    <row r="81" spans="1:14">
      <c r="A81" s="27"/>
      <c r="B81" s="176" t="s">
        <v>369</v>
      </c>
      <c r="C81" s="199" t="s">
        <v>370</v>
      </c>
      <c r="D81" s="178">
        <v>0</v>
      </c>
      <c r="E81" s="501">
        <f t="shared" si="14"/>
        <v>0</v>
      </c>
      <c r="F81" s="179">
        <v>2000000</v>
      </c>
      <c r="G81" s="501">
        <f t="shared" si="16"/>
        <v>1.4124213987491596E-4</v>
      </c>
      <c r="H81" s="179">
        <v>0</v>
      </c>
      <c r="I81" s="501">
        <f t="shared" si="17"/>
        <v>0</v>
      </c>
      <c r="J81" s="179">
        <f t="shared" ref="J81:J144" si="20">H81-F81</f>
        <v>-2000000</v>
      </c>
      <c r="K81" s="178">
        <v>0</v>
      </c>
      <c r="L81" s="501">
        <f t="shared" si="18"/>
        <v>0</v>
      </c>
      <c r="M81" s="179">
        <f t="shared" ref="M81:M144" si="21">H81-K81</f>
        <v>0</v>
      </c>
      <c r="N81" s="181" t="e">
        <f>K81/H81</f>
        <v>#DIV/0!</v>
      </c>
    </row>
    <row r="82" spans="1:14">
      <c r="A82" s="27"/>
      <c r="B82" s="176" t="s">
        <v>371</v>
      </c>
      <c r="C82" s="199" t="s">
        <v>372</v>
      </c>
      <c r="D82" s="178">
        <v>25642362</v>
      </c>
      <c r="E82" s="501">
        <f t="shared" si="14"/>
        <v>1.9514929846787231E-3</v>
      </c>
      <c r="F82" s="179">
        <v>0</v>
      </c>
      <c r="G82" s="501">
        <f t="shared" si="16"/>
        <v>0</v>
      </c>
      <c r="H82" s="179">
        <v>0</v>
      </c>
      <c r="I82" s="501">
        <f t="shared" si="17"/>
        <v>0</v>
      </c>
      <c r="J82" s="179">
        <f t="shared" si="20"/>
        <v>0</v>
      </c>
      <c r="K82" s="178">
        <v>0</v>
      </c>
      <c r="L82" s="501">
        <f t="shared" si="18"/>
        <v>0</v>
      </c>
      <c r="M82" s="179">
        <f t="shared" si="21"/>
        <v>0</v>
      </c>
      <c r="N82" s="181"/>
    </row>
    <row r="83" spans="1:14">
      <c r="A83" s="27"/>
      <c r="B83" s="176" t="s">
        <v>373</v>
      </c>
      <c r="C83" s="199" t="s">
        <v>374</v>
      </c>
      <c r="D83" s="178">
        <v>575386</v>
      </c>
      <c r="E83" s="501">
        <f t="shared" si="14"/>
        <v>4.3789325744732556E-5</v>
      </c>
      <c r="F83" s="179">
        <v>0</v>
      </c>
      <c r="G83" s="501">
        <f t="shared" si="16"/>
        <v>0</v>
      </c>
      <c r="H83" s="179">
        <v>0</v>
      </c>
      <c r="I83" s="501">
        <f t="shared" si="17"/>
        <v>0</v>
      </c>
      <c r="J83" s="179">
        <f t="shared" si="20"/>
        <v>0</v>
      </c>
      <c r="K83" s="178">
        <v>0</v>
      </c>
      <c r="L83" s="501">
        <f t="shared" si="18"/>
        <v>0</v>
      </c>
      <c r="M83" s="179">
        <f t="shared" si="21"/>
        <v>0</v>
      </c>
      <c r="N83" s="181"/>
    </row>
    <row r="84" spans="1:14" ht="18">
      <c r="A84" s="27"/>
      <c r="B84" s="176" t="s">
        <v>375</v>
      </c>
      <c r="C84" s="199" t="s">
        <v>376</v>
      </c>
      <c r="D84" s="178">
        <v>15000000</v>
      </c>
      <c r="E84" s="501">
        <f t="shared" si="14"/>
        <v>1.1415639000097123E-3</v>
      </c>
      <c r="F84" s="179">
        <v>138021150</v>
      </c>
      <c r="G84" s="501">
        <f t="shared" si="16"/>
        <v>9.7472012869983787E-3</v>
      </c>
      <c r="H84" s="179">
        <v>0</v>
      </c>
      <c r="I84" s="501">
        <f t="shared" si="17"/>
        <v>0</v>
      </c>
      <c r="J84" s="179">
        <f t="shared" si="20"/>
        <v>-138021150</v>
      </c>
      <c r="K84" s="178">
        <v>0</v>
      </c>
      <c r="L84" s="501">
        <f t="shared" si="18"/>
        <v>0</v>
      </c>
      <c r="M84" s="179">
        <f t="shared" si="21"/>
        <v>0</v>
      </c>
      <c r="N84" s="181" t="e">
        <f>K84/H84</f>
        <v>#DIV/0!</v>
      </c>
    </row>
    <row r="85" spans="1:14" ht="18">
      <c r="A85" s="27"/>
      <c r="B85" s="176" t="s">
        <v>377</v>
      </c>
      <c r="C85" s="199" t="s">
        <v>378</v>
      </c>
      <c r="D85" s="178">
        <v>0</v>
      </c>
      <c r="E85" s="501">
        <f t="shared" si="14"/>
        <v>0</v>
      </c>
      <c r="F85" s="179">
        <v>3270100</v>
      </c>
      <c r="G85" s="501">
        <f t="shared" si="16"/>
        <v>2.3093796080248135E-4</v>
      </c>
      <c r="H85" s="179">
        <v>0</v>
      </c>
      <c r="I85" s="501">
        <f t="shared" si="17"/>
        <v>0</v>
      </c>
      <c r="J85" s="179">
        <f t="shared" si="20"/>
        <v>-3270100</v>
      </c>
      <c r="K85" s="178">
        <v>0</v>
      </c>
      <c r="L85" s="501">
        <f t="shared" si="18"/>
        <v>0</v>
      </c>
      <c r="M85" s="179">
        <f t="shared" si="21"/>
        <v>0</v>
      </c>
      <c r="N85" s="181" t="e">
        <f>K85/H85</f>
        <v>#DIV/0!</v>
      </c>
    </row>
    <row r="86" spans="1:14">
      <c r="A86" s="27"/>
      <c r="B86" s="176" t="s">
        <v>379</v>
      </c>
      <c r="C86" s="199" t="s">
        <v>380</v>
      </c>
      <c r="D86" s="178">
        <v>104487559</v>
      </c>
      <c r="E86" s="501">
        <f t="shared" si="14"/>
        <v>7.9519483569689946E-3</v>
      </c>
      <c r="F86" s="179">
        <v>0</v>
      </c>
      <c r="G86" s="501">
        <f t="shared" si="16"/>
        <v>0</v>
      </c>
      <c r="H86" s="179">
        <v>0</v>
      </c>
      <c r="I86" s="501">
        <f t="shared" si="17"/>
        <v>0</v>
      </c>
      <c r="J86" s="179">
        <f t="shared" si="20"/>
        <v>0</v>
      </c>
      <c r="K86" s="178">
        <v>0</v>
      </c>
      <c r="L86" s="501">
        <f t="shared" si="18"/>
        <v>0</v>
      </c>
      <c r="M86" s="179">
        <f t="shared" si="21"/>
        <v>0</v>
      </c>
      <c r="N86" s="181"/>
    </row>
    <row r="87" spans="1:14" ht="18">
      <c r="A87" s="27"/>
      <c r="B87" s="176" t="s">
        <v>381</v>
      </c>
      <c r="C87" s="199" t="s">
        <v>382</v>
      </c>
      <c r="D87" s="178">
        <v>1740960</v>
      </c>
      <c r="E87" s="501">
        <f t="shared" si="14"/>
        <v>1.3249447249072724E-4</v>
      </c>
      <c r="F87" s="179">
        <v>0</v>
      </c>
      <c r="G87" s="501">
        <f t="shared" si="16"/>
        <v>0</v>
      </c>
      <c r="H87" s="179">
        <v>0</v>
      </c>
      <c r="I87" s="501">
        <f t="shared" si="17"/>
        <v>0</v>
      </c>
      <c r="J87" s="179">
        <f t="shared" si="20"/>
        <v>0</v>
      </c>
      <c r="K87" s="178">
        <v>0</v>
      </c>
      <c r="L87" s="501">
        <f t="shared" si="18"/>
        <v>0</v>
      </c>
      <c r="M87" s="179">
        <f t="shared" si="21"/>
        <v>0</v>
      </c>
      <c r="N87" s="181"/>
    </row>
    <row r="88" spans="1:14">
      <c r="A88" s="27"/>
      <c r="B88" s="176" t="s">
        <v>383</v>
      </c>
      <c r="C88" s="199" t="s">
        <v>384</v>
      </c>
      <c r="D88" s="178">
        <v>5597809</v>
      </c>
      <c r="E88" s="501">
        <f t="shared" si="14"/>
        <v>4.2601711156996453E-4</v>
      </c>
      <c r="F88" s="179">
        <v>0</v>
      </c>
      <c r="G88" s="501">
        <f t="shared" si="16"/>
        <v>0</v>
      </c>
      <c r="H88" s="179">
        <v>0</v>
      </c>
      <c r="I88" s="501">
        <f t="shared" si="17"/>
        <v>0</v>
      </c>
      <c r="J88" s="179">
        <f t="shared" si="20"/>
        <v>0</v>
      </c>
      <c r="K88" s="178">
        <v>0</v>
      </c>
      <c r="L88" s="501">
        <f t="shared" si="18"/>
        <v>0</v>
      </c>
      <c r="M88" s="179">
        <f t="shared" si="21"/>
        <v>0</v>
      </c>
      <c r="N88" s="181"/>
    </row>
    <row r="89" spans="1:14">
      <c r="A89" s="27"/>
      <c r="B89" s="176" t="s">
        <v>385</v>
      </c>
      <c r="C89" s="199" t="s">
        <v>386</v>
      </c>
      <c r="D89" s="178">
        <v>0</v>
      </c>
      <c r="E89" s="501">
        <f t="shared" si="14"/>
        <v>0</v>
      </c>
      <c r="F89" s="179">
        <v>726600</v>
      </c>
      <c r="G89" s="501">
        <f t="shared" si="16"/>
        <v>5.131326941655697E-5</v>
      </c>
      <c r="H89" s="179">
        <v>726600</v>
      </c>
      <c r="I89" s="501">
        <f t="shared" si="17"/>
        <v>4.8342116238478775E-5</v>
      </c>
      <c r="J89" s="179">
        <f t="shared" si="20"/>
        <v>0</v>
      </c>
      <c r="K89" s="178">
        <v>726600</v>
      </c>
      <c r="L89" s="501">
        <f t="shared" si="18"/>
        <v>4.744143384960626E-5</v>
      </c>
      <c r="M89" s="179">
        <f t="shared" si="21"/>
        <v>0</v>
      </c>
      <c r="N89" s="181">
        <f>K89/H89</f>
        <v>1</v>
      </c>
    </row>
    <row r="90" spans="1:14" ht="18">
      <c r="A90" s="27"/>
      <c r="B90" s="176" t="s">
        <v>387</v>
      </c>
      <c r="C90" s="199" t="s">
        <v>388</v>
      </c>
      <c r="D90" s="178">
        <v>60250296</v>
      </c>
      <c r="E90" s="501">
        <f t="shared" si="14"/>
        <v>4.5853041918999717E-3</v>
      </c>
      <c r="F90" s="179">
        <v>0</v>
      </c>
      <c r="G90" s="501">
        <f t="shared" si="16"/>
        <v>0</v>
      </c>
      <c r="H90" s="179">
        <v>0</v>
      </c>
      <c r="I90" s="501">
        <f t="shared" si="17"/>
        <v>0</v>
      </c>
      <c r="J90" s="179">
        <f t="shared" si="20"/>
        <v>0</v>
      </c>
      <c r="K90" s="178">
        <v>0</v>
      </c>
      <c r="L90" s="501">
        <f t="shared" si="18"/>
        <v>0</v>
      </c>
      <c r="M90" s="179">
        <f t="shared" si="21"/>
        <v>0</v>
      </c>
      <c r="N90" s="181"/>
    </row>
    <row r="91" spans="1:14">
      <c r="A91" s="27"/>
      <c r="B91" s="176" t="s">
        <v>389</v>
      </c>
      <c r="C91" s="199" t="s">
        <v>390</v>
      </c>
      <c r="D91" s="178">
        <v>173920</v>
      </c>
      <c r="E91" s="501">
        <f t="shared" si="14"/>
        <v>1.3236052899312611E-5</v>
      </c>
      <c r="F91" s="179">
        <v>0</v>
      </c>
      <c r="G91" s="501">
        <f t="shared" si="16"/>
        <v>0</v>
      </c>
      <c r="H91" s="179">
        <v>0</v>
      </c>
      <c r="I91" s="501">
        <f t="shared" si="17"/>
        <v>0</v>
      </c>
      <c r="J91" s="179">
        <f t="shared" si="20"/>
        <v>0</v>
      </c>
      <c r="K91" s="178">
        <v>0</v>
      </c>
      <c r="L91" s="501">
        <f t="shared" si="18"/>
        <v>0</v>
      </c>
      <c r="M91" s="179">
        <f t="shared" si="21"/>
        <v>0</v>
      </c>
      <c r="N91" s="181"/>
    </row>
    <row r="92" spans="1:14" ht="18">
      <c r="A92" s="27"/>
      <c r="B92" s="176" t="s">
        <v>391</v>
      </c>
      <c r="C92" s="199" t="s">
        <v>392</v>
      </c>
      <c r="D92" s="178">
        <v>85110345</v>
      </c>
      <c r="E92" s="501">
        <f t="shared" si="14"/>
        <v>6.4772598246248076E-3</v>
      </c>
      <c r="F92" s="179">
        <v>0</v>
      </c>
      <c r="G92" s="501">
        <f t="shared" si="16"/>
        <v>0</v>
      </c>
      <c r="H92" s="179">
        <v>0</v>
      </c>
      <c r="I92" s="501">
        <f t="shared" si="17"/>
        <v>0</v>
      </c>
      <c r="J92" s="179">
        <f t="shared" si="20"/>
        <v>0</v>
      </c>
      <c r="K92" s="178">
        <v>0</v>
      </c>
      <c r="L92" s="501">
        <f t="shared" si="18"/>
        <v>0</v>
      </c>
      <c r="M92" s="179">
        <f t="shared" si="21"/>
        <v>0</v>
      </c>
      <c r="N92" s="181"/>
    </row>
    <row r="93" spans="1:14" ht="18">
      <c r="A93" s="27"/>
      <c r="B93" s="176" t="s">
        <v>393</v>
      </c>
      <c r="C93" s="199" t="s">
        <v>394</v>
      </c>
      <c r="D93" s="178">
        <v>8391600</v>
      </c>
      <c r="E93" s="501">
        <f t="shared" si="14"/>
        <v>6.3863650822143351E-4</v>
      </c>
      <c r="F93" s="179">
        <v>0</v>
      </c>
      <c r="G93" s="501">
        <f t="shared" si="16"/>
        <v>0</v>
      </c>
      <c r="H93" s="179">
        <v>0</v>
      </c>
      <c r="I93" s="501">
        <f t="shared" si="17"/>
        <v>0</v>
      </c>
      <c r="J93" s="179">
        <f t="shared" si="20"/>
        <v>0</v>
      </c>
      <c r="K93" s="178">
        <v>0</v>
      </c>
      <c r="L93" s="501">
        <f t="shared" si="18"/>
        <v>0</v>
      </c>
      <c r="M93" s="179">
        <f t="shared" si="21"/>
        <v>0</v>
      </c>
      <c r="N93" s="181"/>
    </row>
    <row r="94" spans="1:14">
      <c r="A94" s="27"/>
      <c r="B94" s="176" t="s">
        <v>395</v>
      </c>
      <c r="C94" s="199" t="s">
        <v>396</v>
      </c>
      <c r="D94" s="178">
        <v>7046571</v>
      </c>
      <c r="E94" s="501">
        <f t="shared" si="14"/>
        <v>5.362740714970226E-4</v>
      </c>
      <c r="F94" s="179">
        <v>2600000</v>
      </c>
      <c r="G94" s="501">
        <f t="shared" si="16"/>
        <v>1.8361478183739075E-4</v>
      </c>
      <c r="H94" s="179">
        <v>2600000</v>
      </c>
      <c r="I94" s="501">
        <f t="shared" si="17"/>
        <v>1.729830748968412E-4</v>
      </c>
      <c r="J94" s="179">
        <f t="shared" si="20"/>
        <v>0</v>
      </c>
      <c r="K94" s="178">
        <v>1958656</v>
      </c>
      <c r="L94" s="501">
        <f t="shared" si="18"/>
        <v>1.2788528634480374E-4</v>
      </c>
      <c r="M94" s="179">
        <f t="shared" si="21"/>
        <v>641344</v>
      </c>
      <c r="N94" s="181">
        <f>K94/H94</f>
        <v>0.75332923076923075</v>
      </c>
    </row>
    <row r="95" spans="1:14" ht="18">
      <c r="A95" s="27"/>
      <c r="B95" s="176" t="s">
        <v>397</v>
      </c>
      <c r="C95" s="199" t="s">
        <v>398</v>
      </c>
      <c r="D95" s="178">
        <v>32847533</v>
      </c>
      <c r="E95" s="501">
        <f t="shared" si="14"/>
        <v>2.4998371918118485E-3</v>
      </c>
      <c r="F95" s="179">
        <v>0</v>
      </c>
      <c r="G95" s="501">
        <f t="shared" si="16"/>
        <v>0</v>
      </c>
      <c r="H95" s="179">
        <v>0</v>
      </c>
      <c r="I95" s="501">
        <f t="shared" si="17"/>
        <v>0</v>
      </c>
      <c r="J95" s="179">
        <f t="shared" si="20"/>
        <v>0</v>
      </c>
      <c r="K95" s="178">
        <v>0</v>
      </c>
      <c r="L95" s="501">
        <f t="shared" si="18"/>
        <v>0</v>
      </c>
      <c r="M95" s="179">
        <f t="shared" si="21"/>
        <v>0</v>
      </c>
      <c r="N95" s="181"/>
    </row>
    <row r="96" spans="1:14">
      <c r="A96" s="27"/>
      <c r="B96" s="176" t="s">
        <v>399</v>
      </c>
      <c r="C96" s="199" t="s">
        <v>400</v>
      </c>
      <c r="D96" s="178">
        <v>878190</v>
      </c>
      <c r="E96" s="501">
        <f t="shared" si="14"/>
        <v>6.6834000089968618E-5</v>
      </c>
      <c r="F96" s="179">
        <v>0</v>
      </c>
      <c r="G96" s="501">
        <f t="shared" si="16"/>
        <v>0</v>
      </c>
      <c r="H96" s="179">
        <v>0</v>
      </c>
      <c r="I96" s="501">
        <f t="shared" si="17"/>
        <v>0</v>
      </c>
      <c r="J96" s="179">
        <f t="shared" si="20"/>
        <v>0</v>
      </c>
      <c r="K96" s="178">
        <v>0</v>
      </c>
      <c r="L96" s="501">
        <f t="shared" si="18"/>
        <v>0</v>
      </c>
      <c r="M96" s="179">
        <f t="shared" si="21"/>
        <v>0</v>
      </c>
      <c r="N96" s="181"/>
    </row>
    <row r="97" spans="1:14">
      <c r="A97" s="27"/>
      <c r="B97" s="176" t="s">
        <v>401</v>
      </c>
      <c r="C97" s="199" t="s">
        <v>402</v>
      </c>
      <c r="D97" s="178">
        <v>60000000</v>
      </c>
      <c r="E97" s="501">
        <f t="shared" si="14"/>
        <v>4.5662556000388493E-3</v>
      </c>
      <c r="F97" s="179">
        <v>60054100</v>
      </c>
      <c r="G97" s="501">
        <f t="shared" si="16"/>
        <v>4.2410847961310951E-3</v>
      </c>
      <c r="H97" s="179">
        <v>60054100</v>
      </c>
      <c r="I97" s="501">
        <f t="shared" si="17"/>
        <v>3.9955164916009199E-3</v>
      </c>
      <c r="J97" s="179">
        <f t="shared" si="20"/>
        <v>0</v>
      </c>
      <c r="K97" s="178">
        <v>60050822</v>
      </c>
      <c r="L97" s="501">
        <f t="shared" si="18"/>
        <v>3.9208603076348473E-3</v>
      </c>
      <c r="M97" s="179">
        <f t="shared" si="21"/>
        <v>3278</v>
      </c>
      <c r="N97" s="181">
        <f>K97/H97</f>
        <v>0.99994541588334518</v>
      </c>
    </row>
    <row r="98" spans="1:14" ht="18">
      <c r="A98" s="27"/>
      <c r="B98" s="176" t="s">
        <v>403</v>
      </c>
      <c r="C98" s="199" t="s">
        <v>404</v>
      </c>
      <c r="D98" s="178">
        <v>1500000</v>
      </c>
      <c r="E98" s="501">
        <f t="shared" si="14"/>
        <v>1.1415639000097124E-4</v>
      </c>
      <c r="F98" s="179">
        <v>787600</v>
      </c>
      <c r="G98" s="501">
        <f t="shared" si="16"/>
        <v>5.5621154682741904E-5</v>
      </c>
      <c r="H98" s="179">
        <v>1537300</v>
      </c>
      <c r="I98" s="501">
        <f t="shared" si="17"/>
        <v>1.0227956963035154E-4</v>
      </c>
      <c r="J98" s="179">
        <f t="shared" si="20"/>
        <v>749700</v>
      </c>
      <c r="K98" s="200">
        <v>1537298</v>
      </c>
      <c r="L98" s="501">
        <f t="shared" si="18"/>
        <v>1.0037382517772089E-4</v>
      </c>
      <c r="M98" s="179">
        <f t="shared" si="21"/>
        <v>2</v>
      </c>
      <c r="N98" s="181">
        <f>K98/H98</f>
        <v>0.9999986990177584</v>
      </c>
    </row>
    <row r="99" spans="1:14" ht="18">
      <c r="A99" s="27"/>
      <c r="B99" s="176" t="s">
        <v>405</v>
      </c>
      <c r="C99" s="199" t="s">
        <v>406</v>
      </c>
      <c r="D99" s="178">
        <v>85789084.780000001</v>
      </c>
      <c r="E99" s="501">
        <f t="shared" si="14"/>
        <v>6.5289148133147101E-3</v>
      </c>
      <c r="F99" s="179">
        <v>0</v>
      </c>
      <c r="G99" s="501">
        <f t="shared" si="16"/>
        <v>0</v>
      </c>
      <c r="H99" s="179">
        <v>0</v>
      </c>
      <c r="I99" s="501">
        <f t="shared" si="17"/>
        <v>0</v>
      </c>
      <c r="J99" s="179">
        <f t="shared" si="20"/>
        <v>0</v>
      </c>
      <c r="K99" s="178">
        <v>0</v>
      </c>
      <c r="L99" s="501">
        <f t="shared" si="18"/>
        <v>0</v>
      </c>
      <c r="M99" s="179">
        <f t="shared" si="21"/>
        <v>0</v>
      </c>
      <c r="N99" s="181"/>
    </row>
    <row r="100" spans="1:14" ht="18">
      <c r="A100" s="27"/>
      <c r="B100" s="176" t="s">
        <v>407</v>
      </c>
      <c r="C100" s="199" t="s">
        <v>408</v>
      </c>
      <c r="D100" s="178">
        <v>1790912.92</v>
      </c>
      <c r="E100" s="501">
        <f t="shared" si="14"/>
        <v>1.3629610250219878E-4</v>
      </c>
      <c r="F100" s="179">
        <v>0</v>
      </c>
      <c r="G100" s="501">
        <f t="shared" si="16"/>
        <v>0</v>
      </c>
      <c r="H100" s="179">
        <v>0</v>
      </c>
      <c r="I100" s="501">
        <f t="shared" si="17"/>
        <v>0</v>
      </c>
      <c r="J100" s="179">
        <f t="shared" si="20"/>
        <v>0</v>
      </c>
      <c r="K100" s="178">
        <v>0</v>
      </c>
      <c r="L100" s="501">
        <f t="shared" si="18"/>
        <v>0</v>
      </c>
      <c r="M100" s="179">
        <f t="shared" si="21"/>
        <v>0</v>
      </c>
      <c r="N100" s="181"/>
    </row>
    <row r="101" spans="1:14" ht="18">
      <c r="A101" s="27"/>
      <c r="B101" s="176" t="s">
        <v>409</v>
      </c>
      <c r="C101" s="199" t="s">
        <v>410</v>
      </c>
      <c r="D101" s="178">
        <v>326618663</v>
      </c>
      <c r="E101" s="501">
        <f t="shared" si="14"/>
        <v>2.4857071650015862E-2</v>
      </c>
      <c r="F101" s="179">
        <v>222600000</v>
      </c>
      <c r="G101" s="501">
        <f t="shared" si="16"/>
        <v>1.5720250168078147E-2</v>
      </c>
      <c r="H101" s="179">
        <v>290735196</v>
      </c>
      <c r="I101" s="501">
        <f t="shared" si="17"/>
        <v>1.9343180071083002E-2</v>
      </c>
      <c r="J101" s="179">
        <f t="shared" si="20"/>
        <v>68135196</v>
      </c>
      <c r="K101" s="178">
        <v>290735196</v>
      </c>
      <c r="L101" s="501">
        <f t="shared" si="18"/>
        <v>1.8982789112009787E-2</v>
      </c>
      <c r="M101" s="179">
        <f t="shared" si="21"/>
        <v>0</v>
      </c>
      <c r="N101" s="181">
        <f t="shared" ref="N101:N122" si="22">K101/H101</f>
        <v>1</v>
      </c>
    </row>
    <row r="102" spans="1:14" ht="18">
      <c r="A102" s="27"/>
      <c r="B102" s="176" t="s">
        <v>411</v>
      </c>
      <c r="C102" s="199" t="s">
        <v>412</v>
      </c>
      <c r="D102" s="178">
        <v>2185982</v>
      </c>
      <c r="E102" s="501">
        <f t="shared" si="14"/>
        <v>1.6636254248473539E-4</v>
      </c>
      <c r="F102" s="179">
        <v>1600000</v>
      </c>
      <c r="G102" s="501">
        <f t="shared" si="16"/>
        <v>1.1299371189993277E-4</v>
      </c>
      <c r="H102" s="179">
        <v>2228740</v>
      </c>
      <c r="I102" s="501">
        <f t="shared" si="17"/>
        <v>1.4828242244060996E-4</v>
      </c>
      <c r="J102" s="179">
        <f t="shared" si="20"/>
        <v>628740</v>
      </c>
      <c r="K102" s="178">
        <v>2228652</v>
      </c>
      <c r="L102" s="501">
        <f t="shared" si="18"/>
        <v>1.4551396426065605E-4</v>
      </c>
      <c r="M102" s="179">
        <f t="shared" si="21"/>
        <v>88</v>
      </c>
      <c r="N102" s="181">
        <f t="shared" si="22"/>
        <v>0.99996051580713763</v>
      </c>
    </row>
    <row r="103" spans="1:14">
      <c r="A103" s="27"/>
      <c r="B103" s="176" t="s">
        <v>413</v>
      </c>
      <c r="C103" s="199" t="s">
        <v>414</v>
      </c>
      <c r="D103" s="178">
        <v>180000000</v>
      </c>
      <c r="E103" s="501">
        <f t="shared" ref="E103:E166" si="23">D103/$D$454</f>
        <v>1.3698766800116549E-2</v>
      </c>
      <c r="F103" s="179">
        <v>120668000</v>
      </c>
      <c r="G103" s="501">
        <f t="shared" ref="G103:G166" si="24">F103/$F$454</f>
        <v>8.5217032672131789E-3</v>
      </c>
      <c r="H103" s="179">
        <v>159950108</v>
      </c>
      <c r="I103" s="501">
        <f t="shared" ref="I103:I166" si="25">H103/$H$454</f>
        <v>1.0641792889200708E-2</v>
      </c>
      <c r="J103" s="179">
        <f t="shared" si="20"/>
        <v>39282108</v>
      </c>
      <c r="K103" s="178">
        <v>159857636</v>
      </c>
      <c r="L103" s="501">
        <f t="shared" ref="L103:L166" si="26">K103/$K$454</f>
        <v>1.0437483434693692E-2</v>
      </c>
      <c r="M103" s="179">
        <f t="shared" si="21"/>
        <v>92472</v>
      </c>
      <c r="N103" s="181">
        <f t="shared" si="22"/>
        <v>0.99942186972452685</v>
      </c>
    </row>
    <row r="104" spans="1:14" ht="18">
      <c r="A104" s="27"/>
      <c r="B104" s="176" t="s">
        <v>415</v>
      </c>
      <c r="C104" s="199" t="s">
        <v>416</v>
      </c>
      <c r="D104" s="178">
        <v>1761165</v>
      </c>
      <c r="E104" s="501">
        <f t="shared" si="23"/>
        <v>1.3403215906404033E-4</v>
      </c>
      <c r="F104" s="179">
        <v>1151060</v>
      </c>
      <c r="G104" s="501">
        <f t="shared" si="24"/>
        <v>8.1289088762210378E-5</v>
      </c>
      <c r="H104" s="179">
        <v>1151060</v>
      </c>
      <c r="I104" s="501">
        <f t="shared" si="25"/>
        <v>7.6582268534906937E-5</v>
      </c>
      <c r="J104" s="179">
        <f t="shared" si="20"/>
        <v>0</v>
      </c>
      <c r="K104" s="178">
        <v>1151060</v>
      </c>
      <c r="L104" s="501">
        <f t="shared" si="26"/>
        <v>7.5155431939069345E-5</v>
      </c>
      <c r="M104" s="179">
        <f t="shared" si="21"/>
        <v>0</v>
      </c>
      <c r="N104" s="181">
        <f t="shared" si="22"/>
        <v>1</v>
      </c>
    </row>
    <row r="105" spans="1:14" ht="18">
      <c r="A105" s="27"/>
      <c r="B105" s="176" t="s">
        <v>417</v>
      </c>
      <c r="C105" s="199" t="s">
        <v>418</v>
      </c>
      <c r="D105" s="178">
        <v>0</v>
      </c>
      <c r="E105" s="501">
        <f t="shared" si="23"/>
        <v>0</v>
      </c>
      <c r="F105" s="179">
        <v>200000000</v>
      </c>
      <c r="G105" s="501">
        <f t="shared" si="24"/>
        <v>1.4124213987491595E-2</v>
      </c>
      <c r="H105" s="179">
        <v>312761948</v>
      </c>
      <c r="I105" s="501">
        <f t="shared" si="25"/>
        <v>2.0808662875294599E-2</v>
      </c>
      <c r="J105" s="179">
        <f t="shared" si="20"/>
        <v>112761948</v>
      </c>
      <c r="K105" s="178">
        <v>312761948</v>
      </c>
      <c r="L105" s="501">
        <f t="shared" si="26"/>
        <v>2.0420967887029993E-2</v>
      </c>
      <c r="M105" s="179">
        <f t="shared" si="21"/>
        <v>0</v>
      </c>
      <c r="N105" s="181">
        <f t="shared" si="22"/>
        <v>1</v>
      </c>
    </row>
    <row r="106" spans="1:14">
      <c r="A106" s="27"/>
      <c r="B106" s="176" t="s">
        <v>419</v>
      </c>
      <c r="C106" s="199" t="s">
        <v>420</v>
      </c>
      <c r="D106" s="178">
        <v>0</v>
      </c>
      <c r="E106" s="501">
        <f t="shared" si="23"/>
        <v>0</v>
      </c>
      <c r="F106" s="179">
        <v>1270000</v>
      </c>
      <c r="G106" s="501">
        <f t="shared" si="24"/>
        <v>8.9688758820571631E-5</v>
      </c>
      <c r="H106" s="179">
        <v>2956650</v>
      </c>
      <c r="I106" s="501">
        <f t="shared" si="25"/>
        <v>1.9671169553605599E-4</v>
      </c>
      <c r="J106" s="179">
        <f t="shared" si="20"/>
        <v>1686650</v>
      </c>
      <c r="K106" s="178">
        <v>2956650</v>
      </c>
      <c r="L106" s="501">
        <f t="shared" si="26"/>
        <v>1.9304667683930408E-4</v>
      </c>
      <c r="M106" s="179">
        <f t="shared" si="21"/>
        <v>0</v>
      </c>
      <c r="N106" s="181">
        <f t="shared" si="22"/>
        <v>1</v>
      </c>
    </row>
    <row r="107" spans="1:14" ht="18">
      <c r="A107" s="27"/>
      <c r="B107" s="176" t="s">
        <v>421</v>
      </c>
      <c r="C107" s="199" t="s">
        <v>422</v>
      </c>
      <c r="D107" s="178">
        <v>0</v>
      </c>
      <c r="E107" s="501">
        <f t="shared" si="23"/>
        <v>0</v>
      </c>
      <c r="F107" s="179">
        <v>44379800</v>
      </c>
      <c r="G107" s="501">
        <f t="shared" si="24"/>
        <v>3.1341489596103979E-3</v>
      </c>
      <c r="H107" s="179">
        <v>40400000</v>
      </c>
      <c r="I107" s="501">
        <f t="shared" si="25"/>
        <v>2.6878908560893787E-3</v>
      </c>
      <c r="J107" s="179">
        <f t="shared" si="20"/>
        <v>-3979800</v>
      </c>
      <c r="K107" s="178">
        <v>40400000</v>
      </c>
      <c r="L107" s="501">
        <f t="shared" si="26"/>
        <v>2.63781162609977E-3</v>
      </c>
      <c r="M107" s="179">
        <f t="shared" si="21"/>
        <v>0</v>
      </c>
      <c r="N107" s="181">
        <f t="shared" si="22"/>
        <v>1</v>
      </c>
    </row>
    <row r="108" spans="1:14" ht="18">
      <c r="A108" s="27"/>
      <c r="B108" s="176" t="s">
        <v>423</v>
      </c>
      <c r="C108" s="199" t="s">
        <v>424</v>
      </c>
      <c r="D108" s="178">
        <v>0</v>
      </c>
      <c r="E108" s="501">
        <f t="shared" si="23"/>
        <v>0</v>
      </c>
      <c r="F108" s="179">
        <v>750000</v>
      </c>
      <c r="G108" s="501">
        <f t="shared" si="24"/>
        <v>5.2965802453093488E-5</v>
      </c>
      <c r="H108" s="179">
        <v>491930</v>
      </c>
      <c r="I108" s="501">
        <f t="shared" si="25"/>
        <v>3.2729063090001191E-5</v>
      </c>
      <c r="J108" s="179">
        <f t="shared" si="20"/>
        <v>-258070</v>
      </c>
      <c r="K108" s="178">
        <v>491930</v>
      </c>
      <c r="L108" s="501">
        <f t="shared" si="26"/>
        <v>3.2119274089783661E-5</v>
      </c>
      <c r="M108" s="179">
        <f t="shared" si="21"/>
        <v>0</v>
      </c>
      <c r="N108" s="181">
        <f t="shared" si="22"/>
        <v>1</v>
      </c>
    </row>
    <row r="109" spans="1:14">
      <c r="A109" s="27"/>
      <c r="B109" s="176" t="s">
        <v>425</v>
      </c>
      <c r="C109" s="199" t="s">
        <v>426</v>
      </c>
      <c r="D109" s="178">
        <v>0</v>
      </c>
      <c r="E109" s="501">
        <f t="shared" si="23"/>
        <v>0</v>
      </c>
      <c r="F109" s="179">
        <v>24930000</v>
      </c>
      <c r="G109" s="501">
        <f t="shared" si="24"/>
        <v>1.7605832735408274E-3</v>
      </c>
      <c r="H109" s="179">
        <v>24930000</v>
      </c>
      <c r="I109" s="501">
        <f t="shared" si="25"/>
        <v>1.6586415604531736E-3</v>
      </c>
      <c r="J109" s="179">
        <f t="shared" si="20"/>
        <v>0</v>
      </c>
      <c r="K109" s="178">
        <v>24930000</v>
      </c>
      <c r="L109" s="501">
        <f t="shared" si="26"/>
        <v>1.6277387088779027E-3</v>
      </c>
      <c r="M109" s="179">
        <f t="shared" si="21"/>
        <v>0</v>
      </c>
      <c r="N109" s="181">
        <f t="shared" si="22"/>
        <v>1</v>
      </c>
    </row>
    <row r="110" spans="1:14" ht="18">
      <c r="A110" s="27"/>
      <c r="B110" s="176" t="s">
        <v>427</v>
      </c>
      <c r="C110" s="199" t="s">
        <v>428</v>
      </c>
      <c r="D110" s="178">
        <v>0</v>
      </c>
      <c r="E110" s="501">
        <f t="shared" si="23"/>
        <v>0</v>
      </c>
      <c r="F110" s="179">
        <v>470000</v>
      </c>
      <c r="G110" s="501">
        <f t="shared" si="24"/>
        <v>3.3191902870605253E-5</v>
      </c>
      <c r="H110" s="179">
        <v>470000</v>
      </c>
      <c r="I110" s="501">
        <f t="shared" si="25"/>
        <v>3.1270017385198218E-5</v>
      </c>
      <c r="J110" s="179">
        <f t="shared" si="20"/>
        <v>0</v>
      </c>
      <c r="K110" s="178">
        <v>470000</v>
      </c>
      <c r="L110" s="501">
        <f t="shared" si="26"/>
        <v>3.068741248185376E-5</v>
      </c>
      <c r="M110" s="179">
        <f t="shared" si="21"/>
        <v>0</v>
      </c>
      <c r="N110" s="181">
        <f t="shared" si="22"/>
        <v>1</v>
      </c>
    </row>
    <row r="111" spans="1:14">
      <c r="A111" s="27"/>
      <c r="B111" s="176" t="s">
        <v>429</v>
      </c>
      <c r="C111" s="199" t="s">
        <v>430</v>
      </c>
      <c r="D111" s="178">
        <v>9746109</v>
      </c>
      <c r="E111" s="501">
        <f t="shared" si="23"/>
        <v>7.4172041333065049E-4</v>
      </c>
      <c r="F111" s="179">
        <v>39077362</v>
      </c>
      <c r="G111" s="501">
        <f t="shared" si="24"/>
        <v>2.7596851147733627E-3</v>
      </c>
      <c r="H111" s="179">
        <v>84082649</v>
      </c>
      <c r="I111" s="501">
        <f t="shared" si="25"/>
        <v>5.5941827574968505E-3</v>
      </c>
      <c r="J111" s="179">
        <f t="shared" si="20"/>
        <v>45005287</v>
      </c>
      <c r="K111" s="178">
        <v>84082648</v>
      </c>
      <c r="L111" s="501">
        <f t="shared" si="26"/>
        <v>5.4899551100904597E-3</v>
      </c>
      <c r="M111" s="179">
        <f t="shared" si="21"/>
        <v>1</v>
      </c>
      <c r="N111" s="181">
        <f t="shared" si="22"/>
        <v>0.99999998810693991</v>
      </c>
    </row>
    <row r="112" spans="1:14" ht="18">
      <c r="A112" s="27"/>
      <c r="B112" s="176" t="s">
        <v>431</v>
      </c>
      <c r="C112" s="199" t="s">
        <v>432</v>
      </c>
      <c r="D112" s="178">
        <v>0</v>
      </c>
      <c r="E112" s="501">
        <f t="shared" si="23"/>
        <v>0</v>
      </c>
      <c r="F112" s="179">
        <v>775000</v>
      </c>
      <c r="G112" s="501">
        <f t="shared" si="24"/>
        <v>5.4731329201529936E-5</v>
      </c>
      <c r="H112" s="179">
        <v>775000</v>
      </c>
      <c r="I112" s="501">
        <f t="shared" si="25"/>
        <v>5.1562262709635362E-5</v>
      </c>
      <c r="J112" s="179">
        <f t="shared" si="20"/>
        <v>0</v>
      </c>
      <c r="K112" s="178">
        <v>573416</v>
      </c>
      <c r="L112" s="501">
        <f t="shared" si="26"/>
        <v>3.7439687905733311E-5</v>
      </c>
      <c r="M112" s="179">
        <f t="shared" si="21"/>
        <v>201584</v>
      </c>
      <c r="N112" s="181">
        <f t="shared" si="22"/>
        <v>0.7398916129032258</v>
      </c>
    </row>
    <row r="113" spans="1:14">
      <c r="A113" s="27"/>
      <c r="B113" s="176" t="s">
        <v>433</v>
      </c>
      <c r="C113" s="199" t="s">
        <v>434</v>
      </c>
      <c r="D113" s="178">
        <v>0</v>
      </c>
      <c r="E113" s="501">
        <f t="shared" si="23"/>
        <v>0</v>
      </c>
      <c r="F113" s="179">
        <v>1441000</v>
      </c>
      <c r="G113" s="501">
        <f t="shared" si="24"/>
        <v>1.0176496177987696E-4</v>
      </c>
      <c r="H113" s="179">
        <v>1441000</v>
      </c>
      <c r="I113" s="501">
        <f t="shared" si="25"/>
        <v>9.587254266398007E-5</v>
      </c>
      <c r="J113" s="179">
        <f t="shared" si="20"/>
        <v>0</v>
      </c>
      <c r="K113" s="178">
        <v>1441000</v>
      </c>
      <c r="L113" s="501">
        <f t="shared" si="26"/>
        <v>9.4086300822023982E-5</v>
      </c>
      <c r="M113" s="179">
        <f t="shared" si="21"/>
        <v>0</v>
      </c>
      <c r="N113" s="181">
        <f t="shared" si="22"/>
        <v>1</v>
      </c>
    </row>
    <row r="114" spans="1:14">
      <c r="A114" s="27"/>
      <c r="B114" s="176" t="s">
        <v>435</v>
      </c>
      <c r="C114" s="199" t="s">
        <v>436</v>
      </c>
      <c r="D114" s="178">
        <v>0</v>
      </c>
      <c r="E114" s="501">
        <f t="shared" si="23"/>
        <v>0</v>
      </c>
      <c r="F114" s="179">
        <v>210000000</v>
      </c>
      <c r="G114" s="501">
        <f t="shared" si="24"/>
        <v>1.4830424686866175E-2</v>
      </c>
      <c r="H114" s="179">
        <v>222907660</v>
      </c>
      <c r="I114" s="501">
        <f t="shared" si="25"/>
        <v>1.483048170956139E-2</v>
      </c>
      <c r="J114" s="179">
        <f t="shared" si="20"/>
        <v>12907660</v>
      </c>
      <c r="K114" s="178">
        <v>222907660</v>
      </c>
      <c r="L114" s="501">
        <f t="shared" si="26"/>
        <v>1.4554168739967691E-2</v>
      </c>
      <c r="M114" s="179">
        <f t="shared" si="21"/>
        <v>0</v>
      </c>
      <c r="N114" s="181">
        <f t="shared" si="22"/>
        <v>1</v>
      </c>
    </row>
    <row r="115" spans="1:14" ht="18">
      <c r="A115" s="27"/>
      <c r="B115" s="176" t="s">
        <v>437</v>
      </c>
      <c r="C115" s="199" t="s">
        <v>438</v>
      </c>
      <c r="D115" s="178">
        <v>0</v>
      </c>
      <c r="E115" s="501">
        <f t="shared" si="23"/>
        <v>0</v>
      </c>
      <c r="F115" s="179">
        <v>130000000</v>
      </c>
      <c r="G115" s="501">
        <f t="shared" si="24"/>
        <v>9.1807390918695383E-3</v>
      </c>
      <c r="H115" s="179">
        <v>290601019</v>
      </c>
      <c r="I115" s="501">
        <f t="shared" si="25"/>
        <v>1.9334253013375144E-2</v>
      </c>
      <c r="J115" s="179">
        <f t="shared" si="20"/>
        <v>160601019</v>
      </c>
      <c r="K115" s="178">
        <v>290601019</v>
      </c>
      <c r="L115" s="501">
        <f t="shared" si="26"/>
        <v>1.8974028378085154E-2</v>
      </c>
      <c r="M115" s="179">
        <f t="shared" si="21"/>
        <v>0</v>
      </c>
      <c r="N115" s="181">
        <f t="shared" si="22"/>
        <v>1</v>
      </c>
    </row>
    <row r="116" spans="1:14" ht="18">
      <c r="A116" s="27"/>
      <c r="B116" s="176" t="s">
        <v>439</v>
      </c>
      <c r="C116" s="199" t="s">
        <v>440</v>
      </c>
      <c r="D116" s="178">
        <v>0</v>
      </c>
      <c r="E116" s="501">
        <f t="shared" si="23"/>
        <v>0</v>
      </c>
      <c r="F116" s="179">
        <v>1180000</v>
      </c>
      <c r="G116" s="501">
        <f t="shared" si="24"/>
        <v>8.3332862526200413E-5</v>
      </c>
      <c r="H116" s="179">
        <v>3065400</v>
      </c>
      <c r="I116" s="501">
        <f t="shared" si="25"/>
        <v>2.0394704530337577E-4</v>
      </c>
      <c r="J116" s="179">
        <f t="shared" si="20"/>
        <v>1885400</v>
      </c>
      <c r="K116" s="178">
        <v>3065400</v>
      </c>
      <c r="L116" s="501">
        <f t="shared" si="26"/>
        <v>2.001472217486692E-4</v>
      </c>
      <c r="M116" s="179">
        <f t="shared" si="21"/>
        <v>0</v>
      </c>
      <c r="N116" s="181">
        <f t="shared" si="22"/>
        <v>1</v>
      </c>
    </row>
    <row r="117" spans="1:14" ht="18">
      <c r="A117" s="27"/>
      <c r="B117" s="176" t="s">
        <v>441</v>
      </c>
      <c r="C117" s="199" t="s">
        <v>442</v>
      </c>
      <c r="D117" s="178">
        <v>0</v>
      </c>
      <c r="E117" s="501">
        <f t="shared" si="23"/>
        <v>0</v>
      </c>
      <c r="F117" s="179">
        <v>108000000</v>
      </c>
      <c r="G117" s="501">
        <f t="shared" si="24"/>
        <v>7.6270755532454621E-3</v>
      </c>
      <c r="H117" s="179">
        <v>0</v>
      </c>
      <c r="I117" s="501">
        <f t="shared" si="25"/>
        <v>0</v>
      </c>
      <c r="J117" s="179">
        <f t="shared" si="20"/>
        <v>-108000000</v>
      </c>
      <c r="K117" s="178">
        <v>0</v>
      </c>
      <c r="L117" s="501">
        <f t="shared" si="26"/>
        <v>0</v>
      </c>
      <c r="M117" s="179">
        <f t="shared" si="21"/>
        <v>0</v>
      </c>
      <c r="N117" s="181" t="e">
        <f t="shared" si="22"/>
        <v>#DIV/0!</v>
      </c>
    </row>
    <row r="118" spans="1:14">
      <c r="A118" s="27"/>
      <c r="B118" s="176" t="s">
        <v>443</v>
      </c>
      <c r="C118" s="199" t="s">
        <v>444</v>
      </c>
      <c r="D118" s="178">
        <v>0</v>
      </c>
      <c r="E118" s="501">
        <f t="shared" si="23"/>
        <v>0</v>
      </c>
      <c r="F118" s="179">
        <v>1115600</v>
      </c>
      <c r="G118" s="501">
        <f t="shared" si="24"/>
        <v>7.8784865622228122E-5</v>
      </c>
      <c r="H118" s="179">
        <v>0</v>
      </c>
      <c r="I118" s="501">
        <f t="shared" si="25"/>
        <v>0</v>
      </c>
      <c r="J118" s="179">
        <f t="shared" si="20"/>
        <v>-1115600</v>
      </c>
      <c r="K118" s="178">
        <v>0</v>
      </c>
      <c r="L118" s="501">
        <f t="shared" si="26"/>
        <v>0</v>
      </c>
      <c r="M118" s="179">
        <f t="shared" si="21"/>
        <v>0</v>
      </c>
      <c r="N118" s="181" t="e">
        <f t="shared" si="22"/>
        <v>#DIV/0!</v>
      </c>
    </row>
    <row r="119" spans="1:14">
      <c r="A119" s="27"/>
      <c r="B119" s="176" t="s">
        <v>445</v>
      </c>
      <c r="C119" s="199" t="s">
        <v>446</v>
      </c>
      <c r="D119" s="178">
        <v>0</v>
      </c>
      <c r="E119" s="501">
        <f t="shared" si="23"/>
        <v>0</v>
      </c>
      <c r="F119" s="179">
        <v>45153000</v>
      </c>
      <c r="G119" s="501">
        <f t="shared" si="24"/>
        <v>3.18875317088604E-3</v>
      </c>
      <c r="H119" s="179">
        <v>0</v>
      </c>
      <c r="I119" s="501">
        <f t="shared" si="25"/>
        <v>0</v>
      </c>
      <c r="J119" s="179">
        <f t="shared" si="20"/>
        <v>-45153000</v>
      </c>
      <c r="K119" s="178">
        <v>0</v>
      </c>
      <c r="L119" s="501">
        <f t="shared" si="26"/>
        <v>0</v>
      </c>
      <c r="M119" s="179">
        <f t="shared" si="21"/>
        <v>0</v>
      </c>
      <c r="N119" s="181" t="e">
        <f t="shared" si="22"/>
        <v>#DIV/0!</v>
      </c>
    </row>
    <row r="120" spans="1:14">
      <c r="A120" s="27"/>
      <c r="B120" s="176" t="s">
        <v>447</v>
      </c>
      <c r="C120" s="199" t="s">
        <v>448</v>
      </c>
      <c r="D120" s="178">
        <v>0</v>
      </c>
      <c r="E120" s="501">
        <f t="shared" si="23"/>
        <v>0</v>
      </c>
      <c r="F120" s="179">
        <v>759000</v>
      </c>
      <c r="G120" s="501">
        <f t="shared" si="24"/>
        <v>5.3601392082530604E-5</v>
      </c>
      <c r="H120" s="179"/>
      <c r="I120" s="501">
        <f t="shared" si="25"/>
        <v>0</v>
      </c>
      <c r="J120" s="179">
        <f t="shared" si="20"/>
        <v>-759000</v>
      </c>
      <c r="K120" s="178">
        <v>0</v>
      </c>
      <c r="L120" s="501">
        <f t="shared" si="26"/>
        <v>0</v>
      </c>
      <c r="M120" s="179">
        <f t="shared" si="21"/>
        <v>0</v>
      </c>
      <c r="N120" s="181" t="e">
        <f t="shared" si="22"/>
        <v>#DIV/0!</v>
      </c>
    </row>
    <row r="121" spans="1:14">
      <c r="A121" s="27"/>
      <c r="B121" s="176" t="s">
        <v>449</v>
      </c>
      <c r="C121" s="199" t="s">
        <v>450</v>
      </c>
      <c r="D121" s="178">
        <v>0</v>
      </c>
      <c r="E121" s="501">
        <f t="shared" si="23"/>
        <v>0</v>
      </c>
      <c r="F121" s="179">
        <v>26650000</v>
      </c>
      <c r="G121" s="501">
        <f t="shared" si="24"/>
        <v>1.8820515138332553E-3</v>
      </c>
      <c r="H121" s="179"/>
      <c r="I121" s="501">
        <f t="shared" si="25"/>
        <v>0</v>
      </c>
      <c r="J121" s="179">
        <f t="shared" si="20"/>
        <v>-26650000</v>
      </c>
      <c r="K121" s="178">
        <v>0</v>
      </c>
      <c r="L121" s="501">
        <f t="shared" si="26"/>
        <v>0</v>
      </c>
      <c r="M121" s="179">
        <f t="shared" si="21"/>
        <v>0</v>
      </c>
      <c r="N121" s="181" t="e">
        <f t="shared" si="22"/>
        <v>#DIV/0!</v>
      </c>
    </row>
    <row r="122" spans="1:14" ht="18">
      <c r="A122" s="27"/>
      <c r="B122" s="176" t="s">
        <v>451</v>
      </c>
      <c r="C122" s="199" t="s">
        <v>452</v>
      </c>
      <c r="D122" s="178">
        <v>0</v>
      </c>
      <c r="E122" s="501">
        <f t="shared" si="23"/>
        <v>0</v>
      </c>
      <c r="F122" s="179">
        <v>545000</v>
      </c>
      <c r="G122" s="501">
        <f t="shared" si="24"/>
        <v>3.8488483115914598E-5</v>
      </c>
      <c r="H122" s="179"/>
      <c r="I122" s="501">
        <f t="shared" si="25"/>
        <v>0</v>
      </c>
      <c r="J122" s="179">
        <f t="shared" si="20"/>
        <v>-545000</v>
      </c>
      <c r="K122" s="178">
        <v>0</v>
      </c>
      <c r="L122" s="501">
        <f t="shared" si="26"/>
        <v>0</v>
      </c>
      <c r="M122" s="179">
        <f t="shared" si="21"/>
        <v>0</v>
      </c>
      <c r="N122" s="181" t="e">
        <f t="shared" si="22"/>
        <v>#DIV/0!</v>
      </c>
    </row>
    <row r="123" spans="1:14" ht="18">
      <c r="A123" s="27"/>
      <c r="B123" s="176" t="s">
        <v>453</v>
      </c>
      <c r="C123" s="199" t="s">
        <v>454</v>
      </c>
      <c r="D123" s="178">
        <v>41083613</v>
      </c>
      <c r="E123" s="501">
        <f t="shared" si="23"/>
        <v>3.1266379655179814E-3</v>
      </c>
      <c r="F123" s="179">
        <v>0</v>
      </c>
      <c r="G123" s="501">
        <f t="shared" si="24"/>
        <v>0</v>
      </c>
      <c r="H123" s="179">
        <v>0</v>
      </c>
      <c r="I123" s="501">
        <f t="shared" si="25"/>
        <v>0</v>
      </c>
      <c r="J123" s="179">
        <f t="shared" si="20"/>
        <v>0</v>
      </c>
      <c r="K123" s="178">
        <v>0</v>
      </c>
      <c r="L123" s="501">
        <f t="shared" si="26"/>
        <v>0</v>
      </c>
      <c r="M123" s="179">
        <f t="shared" si="21"/>
        <v>0</v>
      </c>
      <c r="N123" s="181"/>
    </row>
    <row r="124" spans="1:14">
      <c r="A124" s="27"/>
      <c r="B124" s="176" t="s">
        <v>455</v>
      </c>
      <c r="C124" s="199" t="s">
        <v>456</v>
      </c>
      <c r="D124" s="178">
        <v>1961666</v>
      </c>
      <c r="E124" s="501">
        <f t="shared" si="23"/>
        <v>1.4929113929843015E-4</v>
      </c>
      <c r="F124" s="179">
        <v>0</v>
      </c>
      <c r="G124" s="501">
        <f t="shared" si="24"/>
        <v>0</v>
      </c>
      <c r="H124" s="179">
        <v>0</v>
      </c>
      <c r="I124" s="501">
        <f t="shared" si="25"/>
        <v>0</v>
      </c>
      <c r="J124" s="179">
        <f t="shared" si="20"/>
        <v>0</v>
      </c>
      <c r="K124" s="178">
        <v>0</v>
      </c>
      <c r="L124" s="501">
        <f t="shared" si="26"/>
        <v>0</v>
      </c>
      <c r="M124" s="179">
        <f t="shared" si="21"/>
        <v>0</v>
      </c>
      <c r="N124" s="181"/>
    </row>
    <row r="125" spans="1:14" ht="18">
      <c r="A125" s="27"/>
      <c r="B125" s="176" t="s">
        <v>457</v>
      </c>
      <c r="C125" s="199" t="s">
        <v>458</v>
      </c>
      <c r="D125" s="178">
        <v>149732</v>
      </c>
      <c r="E125" s="501">
        <f t="shared" si="23"/>
        <v>1.139524305841695E-5</v>
      </c>
      <c r="F125" s="179">
        <v>0</v>
      </c>
      <c r="G125" s="501">
        <f t="shared" si="24"/>
        <v>0</v>
      </c>
      <c r="H125" s="179">
        <v>0</v>
      </c>
      <c r="I125" s="501">
        <f t="shared" si="25"/>
        <v>0</v>
      </c>
      <c r="J125" s="179">
        <f t="shared" si="20"/>
        <v>0</v>
      </c>
      <c r="K125" s="178">
        <v>0</v>
      </c>
      <c r="L125" s="501">
        <f t="shared" si="26"/>
        <v>0</v>
      </c>
      <c r="M125" s="179">
        <f t="shared" si="21"/>
        <v>0</v>
      </c>
      <c r="N125" s="181"/>
    </row>
    <row r="126" spans="1:14" ht="18">
      <c r="A126" s="27"/>
      <c r="B126" s="176" t="s">
        <v>459</v>
      </c>
      <c r="C126" s="199" t="s">
        <v>460</v>
      </c>
      <c r="D126" s="178">
        <v>254000</v>
      </c>
      <c r="E126" s="501">
        <f t="shared" si="23"/>
        <v>1.9330482040164461E-5</v>
      </c>
      <c r="F126" s="179">
        <v>13800</v>
      </c>
      <c r="G126" s="501">
        <f t="shared" si="24"/>
        <v>9.7457076513692022E-7</v>
      </c>
      <c r="H126" s="179">
        <v>13800</v>
      </c>
      <c r="I126" s="501">
        <f t="shared" si="25"/>
        <v>9.1814093599092647E-7</v>
      </c>
      <c r="J126" s="179">
        <f t="shared" si="20"/>
        <v>0</v>
      </c>
      <c r="K126" s="178">
        <v>0</v>
      </c>
      <c r="L126" s="501">
        <f t="shared" si="26"/>
        <v>0</v>
      </c>
      <c r="M126" s="179">
        <f t="shared" si="21"/>
        <v>13800</v>
      </c>
      <c r="N126" s="181">
        <f t="shared" ref="N126:N138" si="27">K126/H126</f>
        <v>0</v>
      </c>
    </row>
    <row r="127" spans="1:14">
      <c r="A127" s="27"/>
      <c r="B127" s="176" t="s">
        <v>461</v>
      </c>
      <c r="C127" s="199" t="s">
        <v>462</v>
      </c>
      <c r="D127" s="178">
        <v>0</v>
      </c>
      <c r="E127" s="501">
        <f t="shared" si="23"/>
        <v>0</v>
      </c>
      <c r="F127" s="179">
        <v>5356830</v>
      </c>
      <c r="G127" s="501">
        <f t="shared" si="24"/>
        <v>3.7830506607307302E-4</v>
      </c>
      <c r="H127" s="179">
        <v>5356830</v>
      </c>
      <c r="I127" s="501">
        <f t="shared" si="25"/>
        <v>3.564003558075561E-4</v>
      </c>
      <c r="J127" s="179">
        <f t="shared" si="20"/>
        <v>0</v>
      </c>
      <c r="K127" s="178">
        <v>5353039</v>
      </c>
      <c r="L127" s="501">
        <f t="shared" si="26"/>
        <v>3.4951258686053186E-4</v>
      </c>
      <c r="M127" s="179">
        <f t="shared" si="21"/>
        <v>3791</v>
      </c>
      <c r="N127" s="181">
        <f t="shared" si="27"/>
        <v>0.9992923053372984</v>
      </c>
    </row>
    <row r="128" spans="1:14" ht="18">
      <c r="A128" s="27"/>
      <c r="B128" s="176" t="s">
        <v>463</v>
      </c>
      <c r="C128" s="199" t="s">
        <v>464</v>
      </c>
      <c r="D128" s="178">
        <v>0</v>
      </c>
      <c r="E128" s="501">
        <f t="shared" si="23"/>
        <v>0</v>
      </c>
      <c r="F128" s="179">
        <v>242600</v>
      </c>
      <c r="G128" s="501">
        <f t="shared" si="24"/>
        <v>1.7132671566827306E-5</v>
      </c>
      <c r="H128" s="179">
        <v>242600</v>
      </c>
      <c r="I128" s="501">
        <f t="shared" si="25"/>
        <v>1.6140651526912954E-5</v>
      </c>
      <c r="J128" s="179">
        <f t="shared" si="20"/>
        <v>0</v>
      </c>
      <c r="K128" s="178">
        <v>242560</v>
      </c>
      <c r="L128" s="501">
        <f t="shared" si="26"/>
        <v>1.5837316535315846E-5</v>
      </c>
      <c r="M128" s="179">
        <f t="shared" si="21"/>
        <v>40</v>
      </c>
      <c r="N128" s="181">
        <f t="shared" si="27"/>
        <v>0.9998351195383347</v>
      </c>
    </row>
    <row r="129" spans="1:14">
      <c r="A129" s="27"/>
      <c r="B129" s="176" t="s">
        <v>465</v>
      </c>
      <c r="C129" s="199" t="s">
        <v>466</v>
      </c>
      <c r="D129" s="178">
        <v>0</v>
      </c>
      <c r="E129" s="501">
        <f t="shared" si="23"/>
        <v>0</v>
      </c>
      <c r="F129" s="179">
        <v>57606950</v>
      </c>
      <c r="G129" s="501">
        <f t="shared" si="24"/>
        <v>4.068264444833645E-3</v>
      </c>
      <c r="H129" s="179">
        <v>53755549</v>
      </c>
      <c r="I129" s="501">
        <f t="shared" si="25"/>
        <v>3.5764615995337759E-3</v>
      </c>
      <c r="J129" s="179">
        <f t="shared" si="20"/>
        <v>-3851401</v>
      </c>
      <c r="K129" s="178">
        <v>53755385</v>
      </c>
      <c r="L129" s="501">
        <f t="shared" si="26"/>
        <v>3.509816324714584E-3</v>
      </c>
      <c r="M129" s="179">
        <f t="shared" si="21"/>
        <v>164</v>
      </c>
      <c r="N129" s="181">
        <f t="shared" si="27"/>
        <v>0.9999969491521703</v>
      </c>
    </row>
    <row r="130" spans="1:14" ht="18">
      <c r="A130" s="27"/>
      <c r="B130" s="176" t="s">
        <v>467</v>
      </c>
      <c r="C130" s="199" t="s">
        <v>468</v>
      </c>
      <c r="D130" s="178">
        <v>0</v>
      </c>
      <c r="E130" s="501">
        <f t="shared" si="23"/>
        <v>0</v>
      </c>
      <c r="F130" s="179">
        <v>1456000</v>
      </c>
      <c r="G130" s="501">
        <f t="shared" si="24"/>
        <v>1.0282427782893881E-4</v>
      </c>
      <c r="H130" s="179">
        <v>1456000</v>
      </c>
      <c r="I130" s="501">
        <f t="shared" si="25"/>
        <v>9.687052194223108E-5</v>
      </c>
      <c r="J130" s="179">
        <f t="shared" si="20"/>
        <v>0</v>
      </c>
      <c r="K130" s="178">
        <v>1227770</v>
      </c>
      <c r="L130" s="501">
        <f t="shared" si="26"/>
        <v>8.0164009410309771E-5</v>
      </c>
      <c r="M130" s="179">
        <f t="shared" si="21"/>
        <v>228230</v>
      </c>
      <c r="N130" s="181">
        <f t="shared" si="27"/>
        <v>0.84324862637362641</v>
      </c>
    </row>
    <row r="131" spans="1:14">
      <c r="A131" s="27"/>
      <c r="B131" s="176" t="s">
        <v>469</v>
      </c>
      <c r="C131" s="199" t="s">
        <v>470</v>
      </c>
      <c r="D131" s="178">
        <v>0</v>
      </c>
      <c r="E131" s="501">
        <f t="shared" si="23"/>
        <v>0</v>
      </c>
      <c r="F131" s="179">
        <v>149367000</v>
      </c>
      <c r="G131" s="501">
        <f t="shared" si="24"/>
        <v>1.0548457353348285E-2</v>
      </c>
      <c r="H131" s="179">
        <v>399984021</v>
      </c>
      <c r="I131" s="501">
        <f t="shared" si="25"/>
        <v>2.6611717639301043E-2</v>
      </c>
      <c r="J131" s="179">
        <f t="shared" si="20"/>
        <v>250617021</v>
      </c>
      <c r="K131" s="178">
        <v>399984021</v>
      </c>
      <c r="L131" s="501">
        <f t="shared" si="26"/>
        <v>2.6115903486335013E-2</v>
      </c>
      <c r="M131" s="179">
        <f t="shared" si="21"/>
        <v>0</v>
      </c>
      <c r="N131" s="181">
        <f t="shared" si="27"/>
        <v>1</v>
      </c>
    </row>
    <row r="132" spans="1:14" ht="18">
      <c r="A132" s="27"/>
      <c r="B132" s="176" t="s">
        <v>471</v>
      </c>
      <c r="C132" s="199" t="s">
        <v>472</v>
      </c>
      <c r="D132" s="178">
        <v>0</v>
      </c>
      <c r="E132" s="501">
        <f t="shared" si="23"/>
        <v>0</v>
      </c>
      <c r="F132" s="179">
        <v>1324000</v>
      </c>
      <c r="G132" s="501">
        <f t="shared" si="24"/>
        <v>9.3502296597194369E-5</v>
      </c>
      <c r="H132" s="179">
        <v>3543799</v>
      </c>
      <c r="I132" s="501">
        <f t="shared" si="25"/>
        <v>2.3577586455244268E-4</v>
      </c>
      <c r="J132" s="179">
        <f t="shared" si="20"/>
        <v>2219799</v>
      </c>
      <c r="K132" s="178">
        <v>3543799</v>
      </c>
      <c r="L132" s="501">
        <f t="shared" si="26"/>
        <v>2.3138302482081038E-4</v>
      </c>
      <c r="M132" s="179">
        <f t="shared" si="21"/>
        <v>0</v>
      </c>
      <c r="N132" s="181">
        <f t="shared" si="27"/>
        <v>1</v>
      </c>
    </row>
    <row r="133" spans="1:14">
      <c r="A133" s="27"/>
      <c r="B133" s="176" t="s">
        <v>473</v>
      </c>
      <c r="C133" s="199" t="s">
        <v>474</v>
      </c>
      <c r="D133" s="178">
        <v>0</v>
      </c>
      <c r="E133" s="501">
        <f t="shared" si="23"/>
        <v>0</v>
      </c>
      <c r="F133" s="179">
        <v>90000000</v>
      </c>
      <c r="G133" s="501">
        <f t="shared" si="24"/>
        <v>6.3558962943712181E-3</v>
      </c>
      <c r="H133" s="179">
        <v>90000000</v>
      </c>
      <c r="I133" s="501">
        <f t="shared" si="25"/>
        <v>5.9878756695060419E-3</v>
      </c>
      <c r="J133" s="179">
        <f t="shared" si="20"/>
        <v>0</v>
      </c>
      <c r="K133" s="178">
        <v>90000000</v>
      </c>
      <c r="L133" s="501">
        <f t="shared" si="26"/>
        <v>5.8763130284400821E-3</v>
      </c>
      <c r="M133" s="179">
        <f t="shared" si="21"/>
        <v>0</v>
      </c>
      <c r="N133" s="181">
        <f t="shared" si="27"/>
        <v>1</v>
      </c>
    </row>
    <row r="134" spans="1:14">
      <c r="A134" s="27"/>
      <c r="B134" s="176" t="s">
        <v>475</v>
      </c>
      <c r="C134" s="199" t="s">
        <v>476</v>
      </c>
      <c r="D134" s="178">
        <v>0</v>
      </c>
      <c r="E134" s="501">
        <f t="shared" si="23"/>
        <v>0</v>
      </c>
      <c r="F134" s="179">
        <v>1275000</v>
      </c>
      <c r="G134" s="501">
        <f t="shared" si="24"/>
        <v>9.0041864170258926E-5</v>
      </c>
      <c r="H134" s="179">
        <v>1275000</v>
      </c>
      <c r="I134" s="501">
        <f t="shared" si="25"/>
        <v>8.48282386513356E-5</v>
      </c>
      <c r="J134" s="179">
        <f t="shared" si="20"/>
        <v>0</v>
      </c>
      <c r="K134" s="178">
        <v>805044</v>
      </c>
      <c r="L134" s="501">
        <f t="shared" si="26"/>
        <v>5.2563228285194633E-5</v>
      </c>
      <c r="M134" s="179">
        <f t="shared" si="21"/>
        <v>469956</v>
      </c>
      <c r="N134" s="181">
        <f t="shared" si="27"/>
        <v>0.63140705882352943</v>
      </c>
    </row>
    <row r="135" spans="1:14">
      <c r="A135" s="27"/>
      <c r="B135" s="176" t="s">
        <v>477</v>
      </c>
      <c r="C135" s="199" t="s">
        <v>478</v>
      </c>
      <c r="D135" s="178">
        <v>0</v>
      </c>
      <c r="E135" s="501">
        <f t="shared" si="23"/>
        <v>0</v>
      </c>
      <c r="F135" s="179">
        <v>46355000</v>
      </c>
      <c r="G135" s="501">
        <f t="shared" si="24"/>
        <v>3.2736396969508647E-3</v>
      </c>
      <c r="H135" s="179">
        <v>0</v>
      </c>
      <c r="I135" s="501">
        <f t="shared" si="25"/>
        <v>0</v>
      </c>
      <c r="J135" s="179">
        <f t="shared" si="20"/>
        <v>-46355000</v>
      </c>
      <c r="K135" s="178">
        <v>0</v>
      </c>
      <c r="L135" s="501">
        <f t="shared" si="26"/>
        <v>0</v>
      </c>
      <c r="M135" s="179">
        <f t="shared" si="21"/>
        <v>0</v>
      </c>
      <c r="N135" s="181" t="e">
        <f t="shared" si="27"/>
        <v>#DIV/0!</v>
      </c>
    </row>
    <row r="136" spans="1:14">
      <c r="A136" s="27"/>
      <c r="B136" s="176" t="s">
        <v>479</v>
      </c>
      <c r="C136" s="199" t="s">
        <v>480</v>
      </c>
      <c r="D136" s="178">
        <v>0</v>
      </c>
      <c r="E136" s="501">
        <f t="shared" si="23"/>
        <v>0</v>
      </c>
      <c r="F136" s="179">
        <v>805000</v>
      </c>
      <c r="G136" s="501">
        <f t="shared" si="24"/>
        <v>5.6849961299653673E-5</v>
      </c>
      <c r="H136" s="179">
        <v>0</v>
      </c>
      <c r="I136" s="501">
        <f t="shared" si="25"/>
        <v>0</v>
      </c>
      <c r="J136" s="179">
        <f t="shared" si="20"/>
        <v>-805000</v>
      </c>
      <c r="K136" s="178">
        <v>0</v>
      </c>
      <c r="L136" s="501">
        <f t="shared" si="26"/>
        <v>0</v>
      </c>
      <c r="M136" s="179">
        <f t="shared" si="21"/>
        <v>0</v>
      </c>
      <c r="N136" s="181" t="e">
        <f t="shared" si="27"/>
        <v>#DIV/0!</v>
      </c>
    </row>
    <row r="137" spans="1:14">
      <c r="A137" s="27"/>
      <c r="B137" s="176" t="s">
        <v>481</v>
      </c>
      <c r="C137" s="199" t="s">
        <v>482</v>
      </c>
      <c r="D137" s="178">
        <v>0</v>
      </c>
      <c r="E137" s="501">
        <f t="shared" si="23"/>
        <v>0</v>
      </c>
      <c r="F137" s="179">
        <v>62044400</v>
      </c>
      <c r="G137" s="501">
        <f t="shared" si="24"/>
        <v>4.3816419116276175E-3</v>
      </c>
      <c r="H137" s="179">
        <v>0</v>
      </c>
      <c r="I137" s="501">
        <f t="shared" si="25"/>
        <v>0</v>
      </c>
      <c r="J137" s="179">
        <f t="shared" si="20"/>
        <v>-62044400</v>
      </c>
      <c r="K137" s="178">
        <v>0</v>
      </c>
      <c r="L137" s="501">
        <f t="shared" si="26"/>
        <v>0</v>
      </c>
      <c r="M137" s="179">
        <f t="shared" si="21"/>
        <v>0</v>
      </c>
      <c r="N137" s="181" t="e">
        <f t="shared" si="27"/>
        <v>#DIV/0!</v>
      </c>
    </row>
    <row r="138" spans="1:14">
      <c r="A138" s="27"/>
      <c r="B138" s="176" t="s">
        <v>483</v>
      </c>
      <c r="C138" s="199" t="s">
        <v>484</v>
      </c>
      <c r="D138" s="178">
        <v>0</v>
      </c>
      <c r="E138" s="501">
        <f t="shared" si="23"/>
        <v>0</v>
      </c>
      <c r="F138" s="179">
        <v>578150</v>
      </c>
      <c r="G138" s="501">
        <f t="shared" si="24"/>
        <v>4.0829571584341332E-5</v>
      </c>
      <c r="H138" s="179">
        <v>0</v>
      </c>
      <c r="I138" s="501">
        <f t="shared" si="25"/>
        <v>0</v>
      </c>
      <c r="J138" s="179">
        <f t="shared" si="20"/>
        <v>-578150</v>
      </c>
      <c r="K138" s="178">
        <v>0</v>
      </c>
      <c r="L138" s="501">
        <f t="shared" si="26"/>
        <v>0</v>
      </c>
      <c r="M138" s="179">
        <f t="shared" si="21"/>
        <v>0</v>
      </c>
      <c r="N138" s="181" t="e">
        <f t="shared" si="27"/>
        <v>#DIV/0!</v>
      </c>
    </row>
    <row r="139" spans="1:14">
      <c r="A139" s="27"/>
      <c r="B139" s="176" t="s">
        <v>485</v>
      </c>
      <c r="C139" s="199" t="s">
        <v>486</v>
      </c>
      <c r="D139" s="178">
        <v>21392230</v>
      </c>
      <c r="E139" s="501">
        <f t="shared" si="23"/>
        <v>1.6280398339136512E-3</v>
      </c>
      <c r="F139" s="179">
        <v>0</v>
      </c>
      <c r="G139" s="501">
        <f t="shared" si="24"/>
        <v>0</v>
      </c>
      <c r="H139" s="179">
        <v>0</v>
      </c>
      <c r="I139" s="501">
        <f t="shared" si="25"/>
        <v>0</v>
      </c>
      <c r="J139" s="179">
        <f t="shared" si="20"/>
        <v>0</v>
      </c>
      <c r="K139" s="178">
        <v>0</v>
      </c>
      <c r="L139" s="501">
        <f t="shared" si="26"/>
        <v>0</v>
      </c>
      <c r="M139" s="179">
        <f t="shared" si="21"/>
        <v>0</v>
      </c>
      <c r="N139" s="181"/>
    </row>
    <row r="140" spans="1:14">
      <c r="A140" s="27"/>
      <c r="B140" s="176" t="s">
        <v>487</v>
      </c>
      <c r="C140" s="199" t="s">
        <v>488</v>
      </c>
      <c r="D140" s="178">
        <v>0</v>
      </c>
      <c r="E140" s="501">
        <f t="shared" si="23"/>
        <v>0</v>
      </c>
      <c r="F140" s="179">
        <v>1836160</v>
      </c>
      <c r="G140" s="501">
        <f t="shared" si="24"/>
        <v>1.2967158377636285E-4</v>
      </c>
      <c r="H140" s="179">
        <v>0</v>
      </c>
      <c r="I140" s="501">
        <f t="shared" si="25"/>
        <v>0</v>
      </c>
      <c r="J140" s="179">
        <f t="shared" si="20"/>
        <v>-1836160</v>
      </c>
      <c r="K140" s="178">
        <v>0</v>
      </c>
      <c r="L140" s="501">
        <f t="shared" si="26"/>
        <v>0</v>
      </c>
      <c r="M140" s="179">
        <f t="shared" si="21"/>
        <v>0</v>
      </c>
      <c r="N140" s="181" t="e">
        <f>K140/H140</f>
        <v>#DIV/0!</v>
      </c>
    </row>
    <row r="141" spans="1:14">
      <c r="A141" s="27"/>
      <c r="B141" s="176" t="s">
        <v>489</v>
      </c>
      <c r="C141" s="199" t="s">
        <v>490</v>
      </c>
      <c r="D141" s="178">
        <v>0</v>
      </c>
      <c r="E141" s="501">
        <f t="shared" si="23"/>
        <v>0</v>
      </c>
      <c r="F141" s="179">
        <v>474100</v>
      </c>
      <c r="G141" s="501">
        <f t="shared" si="24"/>
        <v>3.3481449257348831E-5</v>
      </c>
      <c r="H141" s="179">
        <v>0</v>
      </c>
      <c r="I141" s="501">
        <f t="shared" si="25"/>
        <v>0</v>
      </c>
      <c r="J141" s="179">
        <f t="shared" si="20"/>
        <v>-474100</v>
      </c>
      <c r="K141" s="178">
        <v>0</v>
      </c>
      <c r="L141" s="501">
        <f t="shared" si="26"/>
        <v>0</v>
      </c>
      <c r="M141" s="179">
        <f t="shared" si="21"/>
        <v>0</v>
      </c>
      <c r="N141" s="181" t="e">
        <f>K141/H141</f>
        <v>#DIV/0!</v>
      </c>
    </row>
    <row r="142" spans="1:14" ht="18">
      <c r="A142" s="27"/>
      <c r="B142" s="176" t="s">
        <v>491</v>
      </c>
      <c r="C142" s="199" t="s">
        <v>492</v>
      </c>
      <c r="D142" s="178">
        <v>25087190</v>
      </c>
      <c r="E142" s="501">
        <f t="shared" si="23"/>
        <v>1.9092420304456436E-3</v>
      </c>
      <c r="F142" s="179">
        <v>0</v>
      </c>
      <c r="G142" s="501">
        <f t="shared" si="24"/>
        <v>0</v>
      </c>
      <c r="H142" s="179">
        <v>0</v>
      </c>
      <c r="I142" s="501">
        <f t="shared" si="25"/>
        <v>0</v>
      </c>
      <c r="J142" s="179">
        <f t="shared" si="20"/>
        <v>0</v>
      </c>
      <c r="K142" s="178">
        <v>0</v>
      </c>
      <c r="L142" s="501">
        <f t="shared" si="26"/>
        <v>0</v>
      </c>
      <c r="M142" s="179">
        <f t="shared" si="21"/>
        <v>0</v>
      </c>
      <c r="N142" s="181"/>
    </row>
    <row r="143" spans="1:14" ht="18">
      <c r="A143" s="27"/>
      <c r="B143" s="176" t="s">
        <v>493</v>
      </c>
      <c r="C143" s="199" t="s">
        <v>494</v>
      </c>
      <c r="D143" s="178">
        <v>943571</v>
      </c>
      <c r="E143" s="501">
        <f t="shared" si="23"/>
        <v>7.1809772713070955E-5</v>
      </c>
      <c r="F143" s="179">
        <v>0</v>
      </c>
      <c r="G143" s="501">
        <f t="shared" si="24"/>
        <v>0</v>
      </c>
      <c r="H143" s="179">
        <v>0</v>
      </c>
      <c r="I143" s="501">
        <f t="shared" si="25"/>
        <v>0</v>
      </c>
      <c r="J143" s="179">
        <f t="shared" si="20"/>
        <v>0</v>
      </c>
      <c r="K143" s="178">
        <v>0</v>
      </c>
      <c r="L143" s="501">
        <f t="shared" si="26"/>
        <v>0</v>
      </c>
      <c r="M143" s="179">
        <f t="shared" si="21"/>
        <v>0</v>
      </c>
      <c r="N143" s="181"/>
    </row>
    <row r="144" spans="1:14" ht="18">
      <c r="A144" s="27"/>
      <c r="B144" s="176" t="s">
        <v>495</v>
      </c>
      <c r="C144" s="199" t="s">
        <v>496</v>
      </c>
      <c r="D144" s="178">
        <v>51755125</v>
      </c>
      <c r="E144" s="501">
        <f t="shared" si="23"/>
        <v>3.9387854893660106E-3</v>
      </c>
      <c r="F144" s="179">
        <v>0</v>
      </c>
      <c r="G144" s="501">
        <f t="shared" si="24"/>
        <v>0</v>
      </c>
      <c r="H144" s="179">
        <v>0</v>
      </c>
      <c r="I144" s="501">
        <f t="shared" si="25"/>
        <v>0</v>
      </c>
      <c r="J144" s="179">
        <f t="shared" si="20"/>
        <v>0</v>
      </c>
      <c r="K144" s="178">
        <v>0</v>
      </c>
      <c r="L144" s="501">
        <f t="shared" si="26"/>
        <v>0</v>
      </c>
      <c r="M144" s="179">
        <f t="shared" si="21"/>
        <v>0</v>
      </c>
      <c r="N144" s="181"/>
    </row>
    <row r="145" spans="1:14" ht="18">
      <c r="A145" s="27"/>
      <c r="B145" s="176" t="s">
        <v>497</v>
      </c>
      <c r="C145" s="199" t="s">
        <v>498</v>
      </c>
      <c r="D145" s="178">
        <v>1503571</v>
      </c>
      <c r="E145" s="501">
        <f t="shared" si="23"/>
        <v>1.1442815831343354E-4</v>
      </c>
      <c r="F145" s="179">
        <v>0</v>
      </c>
      <c r="G145" s="501">
        <f t="shared" si="24"/>
        <v>0</v>
      </c>
      <c r="H145" s="179">
        <v>0</v>
      </c>
      <c r="I145" s="501">
        <f t="shared" si="25"/>
        <v>0</v>
      </c>
      <c r="J145" s="179">
        <f t="shared" ref="J145:J208" si="28">H145-F145</f>
        <v>0</v>
      </c>
      <c r="K145" s="178">
        <v>0</v>
      </c>
      <c r="L145" s="501">
        <f t="shared" si="26"/>
        <v>0</v>
      </c>
      <c r="M145" s="179">
        <f t="shared" ref="M145:M208" si="29">H145-K145</f>
        <v>0</v>
      </c>
      <c r="N145" s="181"/>
    </row>
    <row r="146" spans="1:14">
      <c r="A146" s="27"/>
      <c r="B146" s="176" t="s">
        <v>499</v>
      </c>
      <c r="C146" s="199" t="s">
        <v>500</v>
      </c>
      <c r="D146" s="178">
        <v>0</v>
      </c>
      <c r="E146" s="501">
        <f t="shared" si="23"/>
        <v>0</v>
      </c>
      <c r="F146" s="179">
        <v>1589800</v>
      </c>
      <c r="G146" s="501">
        <f t="shared" si="24"/>
        <v>1.1227337698657069E-4</v>
      </c>
      <c r="H146" s="179">
        <v>0</v>
      </c>
      <c r="I146" s="501">
        <f t="shared" si="25"/>
        <v>0</v>
      </c>
      <c r="J146" s="179">
        <f t="shared" si="28"/>
        <v>-1589800</v>
      </c>
      <c r="K146" s="178">
        <v>0</v>
      </c>
      <c r="L146" s="501">
        <f t="shared" si="26"/>
        <v>0</v>
      </c>
      <c r="M146" s="179">
        <f t="shared" si="29"/>
        <v>0</v>
      </c>
      <c r="N146" s="181" t="e">
        <f>K146/H146</f>
        <v>#DIV/0!</v>
      </c>
    </row>
    <row r="147" spans="1:14" ht="18">
      <c r="A147" s="27"/>
      <c r="B147" s="176" t="s">
        <v>501</v>
      </c>
      <c r="C147" s="199" t="s">
        <v>502</v>
      </c>
      <c r="D147" s="178">
        <v>10210881</v>
      </c>
      <c r="E147" s="501">
        <f t="shared" si="23"/>
        <v>7.7709154245967141E-4</v>
      </c>
      <c r="F147" s="179">
        <v>0</v>
      </c>
      <c r="G147" s="501">
        <f t="shared" si="24"/>
        <v>0</v>
      </c>
      <c r="H147" s="179">
        <v>0</v>
      </c>
      <c r="I147" s="501">
        <f t="shared" si="25"/>
        <v>0</v>
      </c>
      <c r="J147" s="179">
        <f t="shared" si="28"/>
        <v>0</v>
      </c>
      <c r="K147" s="178">
        <v>0</v>
      </c>
      <c r="L147" s="501">
        <f t="shared" si="26"/>
        <v>0</v>
      </c>
      <c r="M147" s="179">
        <f t="shared" si="29"/>
        <v>0</v>
      </c>
      <c r="N147" s="181"/>
    </row>
    <row r="148" spans="1:14" ht="18">
      <c r="A148" s="27"/>
      <c r="B148" s="176" t="s">
        <v>503</v>
      </c>
      <c r="C148" s="199" t="s">
        <v>504</v>
      </c>
      <c r="D148" s="178">
        <v>511751</v>
      </c>
      <c r="E148" s="501">
        <f t="shared" si="23"/>
        <v>3.8946431159591356E-5</v>
      </c>
      <c r="F148" s="179">
        <v>0</v>
      </c>
      <c r="G148" s="501">
        <f t="shared" si="24"/>
        <v>0</v>
      </c>
      <c r="H148" s="179">
        <v>0</v>
      </c>
      <c r="I148" s="501">
        <f t="shared" si="25"/>
        <v>0</v>
      </c>
      <c r="J148" s="179">
        <f t="shared" si="28"/>
        <v>0</v>
      </c>
      <c r="K148" s="178">
        <v>0</v>
      </c>
      <c r="L148" s="501">
        <f t="shared" si="26"/>
        <v>0</v>
      </c>
      <c r="M148" s="179">
        <f t="shared" si="29"/>
        <v>0</v>
      </c>
      <c r="N148" s="181"/>
    </row>
    <row r="149" spans="1:14">
      <c r="A149" s="27"/>
      <c r="B149" s="176" t="s">
        <v>505</v>
      </c>
      <c r="C149" s="199" t="s">
        <v>506</v>
      </c>
      <c r="D149" s="178">
        <v>516922442</v>
      </c>
      <c r="E149" s="501">
        <f t="shared" si="23"/>
        <v>3.9339999926137618E-2</v>
      </c>
      <c r="F149" s="179">
        <v>300148600</v>
      </c>
      <c r="G149" s="501">
        <f t="shared" si="24"/>
        <v>2.11968152722301E-2</v>
      </c>
      <c r="H149" s="179">
        <v>253753487</v>
      </c>
      <c r="I149" s="501">
        <f t="shared" si="25"/>
        <v>1.6882714787329084E-2</v>
      </c>
      <c r="J149" s="179">
        <f t="shared" si="28"/>
        <v>-46395113</v>
      </c>
      <c r="K149" s="178">
        <v>253753427</v>
      </c>
      <c r="L149" s="501">
        <f t="shared" si="26"/>
        <v>1.6568161878793546E-2</v>
      </c>
      <c r="M149" s="179">
        <f t="shared" si="29"/>
        <v>60</v>
      </c>
      <c r="N149" s="181">
        <f>K149/H149</f>
        <v>0.99999976355004727</v>
      </c>
    </row>
    <row r="150" spans="1:14" ht="18">
      <c r="A150" s="27"/>
      <c r="B150" s="176" t="s">
        <v>507</v>
      </c>
      <c r="C150" s="199" t="s">
        <v>508</v>
      </c>
      <c r="D150" s="178">
        <v>0</v>
      </c>
      <c r="E150" s="501">
        <f t="shared" si="23"/>
        <v>0</v>
      </c>
      <c r="F150" s="179">
        <v>6243200</v>
      </c>
      <c r="G150" s="501">
        <f t="shared" si="24"/>
        <v>4.4090146383353766E-4</v>
      </c>
      <c r="H150" s="179">
        <v>4120480</v>
      </c>
      <c r="I150" s="501">
        <f t="shared" si="25"/>
        <v>2.7414357709651394E-4</v>
      </c>
      <c r="J150" s="179">
        <f t="shared" si="28"/>
        <v>-2122720</v>
      </c>
      <c r="K150" s="178">
        <v>4120480</v>
      </c>
      <c r="L150" s="501">
        <f t="shared" si="26"/>
        <v>2.6903589230474207E-4</v>
      </c>
      <c r="M150" s="179">
        <f t="shared" si="29"/>
        <v>0</v>
      </c>
      <c r="N150" s="181">
        <f>K150/H150</f>
        <v>1</v>
      </c>
    </row>
    <row r="151" spans="1:14" ht="18">
      <c r="A151" s="27"/>
      <c r="B151" s="176" t="s">
        <v>509</v>
      </c>
      <c r="C151" s="199" t="s">
        <v>510</v>
      </c>
      <c r="D151" s="178">
        <v>59848571</v>
      </c>
      <c r="E151" s="501">
        <f t="shared" si="23"/>
        <v>4.554731208051211E-3</v>
      </c>
      <c r="F151" s="179">
        <v>0</v>
      </c>
      <c r="G151" s="501">
        <f t="shared" si="24"/>
        <v>0</v>
      </c>
      <c r="H151" s="179">
        <v>0</v>
      </c>
      <c r="I151" s="501">
        <f t="shared" si="25"/>
        <v>0</v>
      </c>
      <c r="J151" s="179">
        <f t="shared" si="28"/>
        <v>0</v>
      </c>
      <c r="K151" s="178">
        <v>0</v>
      </c>
      <c r="L151" s="501">
        <f t="shared" si="26"/>
        <v>0</v>
      </c>
      <c r="M151" s="179">
        <f t="shared" si="29"/>
        <v>0</v>
      </c>
      <c r="N151" s="181"/>
    </row>
    <row r="152" spans="1:14" ht="18">
      <c r="A152" s="27"/>
      <c r="B152" s="176" t="s">
        <v>511</v>
      </c>
      <c r="C152" s="199" t="s">
        <v>512</v>
      </c>
      <c r="D152" s="178">
        <v>558213</v>
      </c>
      <c r="E152" s="501">
        <f t="shared" si="23"/>
        <v>4.2482387287741439E-5</v>
      </c>
      <c r="F152" s="179">
        <v>0</v>
      </c>
      <c r="G152" s="501">
        <f t="shared" si="24"/>
        <v>0</v>
      </c>
      <c r="H152" s="179">
        <v>0</v>
      </c>
      <c r="I152" s="501">
        <f t="shared" si="25"/>
        <v>0</v>
      </c>
      <c r="J152" s="179">
        <f t="shared" si="28"/>
        <v>0</v>
      </c>
      <c r="K152" s="178">
        <v>0</v>
      </c>
      <c r="L152" s="501">
        <f t="shared" si="26"/>
        <v>0</v>
      </c>
      <c r="M152" s="179">
        <f t="shared" si="29"/>
        <v>0</v>
      </c>
      <c r="N152" s="181"/>
    </row>
    <row r="153" spans="1:14">
      <c r="A153" s="27"/>
      <c r="B153" s="176" t="s">
        <v>513</v>
      </c>
      <c r="C153" s="199" t="s">
        <v>514</v>
      </c>
      <c r="D153" s="178">
        <v>0</v>
      </c>
      <c r="E153" s="501">
        <f t="shared" si="23"/>
        <v>0</v>
      </c>
      <c r="F153" s="179">
        <v>0</v>
      </c>
      <c r="G153" s="501">
        <f t="shared" si="24"/>
        <v>0</v>
      </c>
      <c r="H153" s="179">
        <v>0</v>
      </c>
      <c r="I153" s="501">
        <f t="shared" si="25"/>
        <v>0</v>
      </c>
      <c r="J153" s="179">
        <f t="shared" si="28"/>
        <v>0</v>
      </c>
      <c r="K153" s="178">
        <v>0</v>
      </c>
      <c r="L153" s="501">
        <f t="shared" si="26"/>
        <v>0</v>
      </c>
      <c r="M153" s="179">
        <f t="shared" si="29"/>
        <v>0</v>
      </c>
      <c r="N153" s="181"/>
    </row>
    <row r="154" spans="1:14" ht="18">
      <c r="A154" s="27"/>
      <c r="B154" s="176" t="s">
        <v>515</v>
      </c>
      <c r="C154" s="199" t="s">
        <v>516</v>
      </c>
      <c r="D154" s="178">
        <v>0</v>
      </c>
      <c r="E154" s="501">
        <f t="shared" si="23"/>
        <v>0</v>
      </c>
      <c r="F154" s="179">
        <v>120000000</v>
      </c>
      <c r="G154" s="501">
        <f t="shared" si="24"/>
        <v>8.4745283924949569E-3</v>
      </c>
      <c r="H154" s="179">
        <v>0</v>
      </c>
      <c r="I154" s="501">
        <f t="shared" si="25"/>
        <v>0</v>
      </c>
      <c r="J154" s="179">
        <f t="shared" si="28"/>
        <v>-120000000</v>
      </c>
      <c r="K154" s="178">
        <v>0</v>
      </c>
      <c r="L154" s="501">
        <f t="shared" si="26"/>
        <v>0</v>
      </c>
      <c r="M154" s="179">
        <f t="shared" si="29"/>
        <v>0</v>
      </c>
      <c r="N154" s="181" t="e">
        <f t="shared" ref="N154:N171" si="30">K154/H154</f>
        <v>#DIV/0!</v>
      </c>
    </row>
    <row r="155" spans="1:14">
      <c r="A155" s="27"/>
      <c r="B155" s="176" t="s">
        <v>517</v>
      </c>
      <c r="C155" s="199" t="s">
        <v>518</v>
      </c>
      <c r="D155" s="178">
        <v>0</v>
      </c>
      <c r="E155" s="501">
        <f t="shared" si="23"/>
        <v>0</v>
      </c>
      <c r="F155" s="179">
        <v>1179000</v>
      </c>
      <c r="G155" s="501">
        <f t="shared" si="24"/>
        <v>8.326224145626296E-5</v>
      </c>
      <c r="H155" s="179">
        <v>0</v>
      </c>
      <c r="I155" s="501">
        <f t="shared" si="25"/>
        <v>0</v>
      </c>
      <c r="J155" s="179">
        <f t="shared" si="28"/>
        <v>-1179000</v>
      </c>
      <c r="K155" s="178">
        <v>0</v>
      </c>
      <c r="L155" s="501">
        <f t="shared" si="26"/>
        <v>0</v>
      </c>
      <c r="M155" s="179">
        <f t="shared" si="29"/>
        <v>0</v>
      </c>
      <c r="N155" s="181" t="e">
        <f t="shared" si="30"/>
        <v>#DIV/0!</v>
      </c>
    </row>
    <row r="156" spans="1:14" ht="18">
      <c r="A156" s="27"/>
      <c r="B156" s="176" t="s">
        <v>519</v>
      </c>
      <c r="C156" s="199" t="s">
        <v>520</v>
      </c>
      <c r="D156" s="178">
        <v>0</v>
      </c>
      <c r="E156" s="501">
        <f t="shared" si="23"/>
        <v>0</v>
      </c>
      <c r="F156" s="179">
        <v>24869000</v>
      </c>
      <c r="G156" s="501">
        <f t="shared" si="24"/>
        <v>1.7562753882746425E-3</v>
      </c>
      <c r="H156" s="179">
        <v>17819058</v>
      </c>
      <c r="I156" s="501">
        <f t="shared" si="25"/>
        <v>1.1855367094635221E-3</v>
      </c>
      <c r="J156" s="179">
        <f t="shared" si="28"/>
        <v>-7049942</v>
      </c>
      <c r="K156" s="178">
        <v>17819058</v>
      </c>
      <c r="L156" s="501">
        <f t="shared" si="26"/>
        <v>1.1634484742214385E-3</v>
      </c>
      <c r="M156" s="179">
        <f t="shared" si="29"/>
        <v>0</v>
      </c>
      <c r="N156" s="181">
        <f t="shared" si="30"/>
        <v>1</v>
      </c>
    </row>
    <row r="157" spans="1:14">
      <c r="A157" s="27"/>
      <c r="B157" s="176" t="s">
        <v>521</v>
      </c>
      <c r="C157" s="199" t="s">
        <v>522</v>
      </c>
      <c r="D157" s="178">
        <v>0</v>
      </c>
      <c r="E157" s="501">
        <f t="shared" si="23"/>
        <v>0</v>
      </c>
      <c r="F157" s="179">
        <v>577000</v>
      </c>
      <c r="G157" s="501">
        <f t="shared" si="24"/>
        <v>4.0748357353913256E-5</v>
      </c>
      <c r="H157" s="179">
        <v>413175</v>
      </c>
      <c r="I157" s="501">
        <f t="shared" si="25"/>
        <v>2.7489339219423988E-5</v>
      </c>
      <c r="J157" s="179">
        <f t="shared" si="28"/>
        <v>-163825</v>
      </c>
      <c r="K157" s="178">
        <v>413175</v>
      </c>
      <c r="L157" s="501">
        <f t="shared" si="26"/>
        <v>2.6977173728063676E-5</v>
      </c>
      <c r="M157" s="179">
        <f t="shared" si="29"/>
        <v>0</v>
      </c>
      <c r="N157" s="181">
        <f t="shared" si="30"/>
        <v>1</v>
      </c>
    </row>
    <row r="158" spans="1:14">
      <c r="A158" s="27"/>
      <c r="B158" s="176" t="s">
        <v>523</v>
      </c>
      <c r="C158" s="199" t="s">
        <v>524</v>
      </c>
      <c r="D158" s="178">
        <v>0</v>
      </c>
      <c r="E158" s="501">
        <f t="shared" si="23"/>
        <v>0</v>
      </c>
      <c r="F158" s="179">
        <v>23075000</v>
      </c>
      <c r="G158" s="501">
        <f t="shared" si="24"/>
        <v>1.6295811888068429E-3</v>
      </c>
      <c r="H158" s="179">
        <v>24131562</v>
      </c>
      <c r="I158" s="501">
        <f t="shared" si="25"/>
        <v>1.6055199218552951E-3</v>
      </c>
      <c r="J158" s="179">
        <f t="shared" si="28"/>
        <v>1056562</v>
      </c>
      <c r="K158" s="178">
        <v>24131562</v>
      </c>
      <c r="L158" s="501">
        <f t="shared" si="26"/>
        <v>1.5756068019689956E-3</v>
      </c>
      <c r="M158" s="179">
        <f t="shared" si="29"/>
        <v>0</v>
      </c>
      <c r="N158" s="181">
        <f t="shared" si="30"/>
        <v>1</v>
      </c>
    </row>
    <row r="159" spans="1:14" ht="18">
      <c r="A159" s="27"/>
      <c r="B159" s="176" t="s">
        <v>525</v>
      </c>
      <c r="C159" s="199" t="s">
        <v>526</v>
      </c>
      <c r="D159" s="178">
        <v>0</v>
      </c>
      <c r="E159" s="501">
        <f t="shared" si="23"/>
        <v>0</v>
      </c>
      <c r="F159" s="179">
        <v>270000</v>
      </c>
      <c r="G159" s="501">
        <f t="shared" si="24"/>
        <v>1.9067688883113655E-5</v>
      </c>
      <c r="H159" s="179">
        <v>602956</v>
      </c>
      <c r="I159" s="501">
        <f t="shared" si="25"/>
        <v>4.0115839579807611E-5</v>
      </c>
      <c r="J159" s="179">
        <f t="shared" si="28"/>
        <v>332956</v>
      </c>
      <c r="K159" s="178">
        <v>0</v>
      </c>
      <c r="L159" s="501">
        <f t="shared" si="26"/>
        <v>0</v>
      </c>
      <c r="M159" s="179">
        <f t="shared" si="29"/>
        <v>602956</v>
      </c>
      <c r="N159" s="181">
        <f t="shared" si="30"/>
        <v>0</v>
      </c>
    </row>
    <row r="160" spans="1:14">
      <c r="A160" s="27"/>
      <c r="B160" s="176" t="s">
        <v>527</v>
      </c>
      <c r="C160" s="199" t="s">
        <v>528</v>
      </c>
      <c r="D160" s="178">
        <v>349924290</v>
      </c>
      <c r="E160" s="501">
        <f t="shared" si="23"/>
        <v>2.6630729146701972E-2</v>
      </c>
      <c r="F160" s="179">
        <v>77054200</v>
      </c>
      <c r="G160" s="501">
        <f t="shared" si="24"/>
        <v>5.4416500471748744E-3</v>
      </c>
      <c r="H160" s="179">
        <v>19732721</v>
      </c>
      <c r="I160" s="501">
        <f t="shared" si="25"/>
        <v>1.3128564441005658E-3</v>
      </c>
      <c r="J160" s="179">
        <f t="shared" si="28"/>
        <v>-57321479</v>
      </c>
      <c r="K160" s="178">
        <v>19732721</v>
      </c>
      <c r="L160" s="501">
        <f t="shared" si="26"/>
        <v>1.2883960610985911E-3</v>
      </c>
      <c r="M160" s="179">
        <f t="shared" si="29"/>
        <v>0</v>
      </c>
      <c r="N160" s="181">
        <f t="shared" si="30"/>
        <v>1</v>
      </c>
    </row>
    <row r="161" spans="1:14" ht="18">
      <c r="A161" s="27"/>
      <c r="B161" s="176" t="s">
        <v>529</v>
      </c>
      <c r="C161" s="199" t="s">
        <v>530</v>
      </c>
      <c r="D161" s="178">
        <v>3586788</v>
      </c>
      <c r="E161" s="501">
        <f t="shared" si="23"/>
        <v>2.7296984651920241E-4</v>
      </c>
      <c r="F161" s="179">
        <v>556100</v>
      </c>
      <c r="G161" s="501">
        <f t="shared" si="24"/>
        <v>3.9272376992220386E-5</v>
      </c>
      <c r="H161" s="179">
        <v>0</v>
      </c>
      <c r="I161" s="501">
        <f t="shared" si="25"/>
        <v>0</v>
      </c>
      <c r="J161" s="179">
        <f t="shared" si="28"/>
        <v>-556100</v>
      </c>
      <c r="K161" s="178">
        <v>0</v>
      </c>
      <c r="L161" s="501">
        <f t="shared" si="26"/>
        <v>0</v>
      </c>
      <c r="M161" s="179">
        <f t="shared" si="29"/>
        <v>0</v>
      </c>
      <c r="N161" s="181" t="e">
        <f t="shared" si="30"/>
        <v>#DIV/0!</v>
      </c>
    </row>
    <row r="162" spans="1:14">
      <c r="A162" s="27"/>
      <c r="B162" s="176" t="s">
        <v>531</v>
      </c>
      <c r="C162" s="199" t="s">
        <v>532</v>
      </c>
      <c r="D162" s="178"/>
      <c r="E162" s="501">
        <f t="shared" si="23"/>
        <v>0</v>
      </c>
      <c r="F162" s="179">
        <v>52725500</v>
      </c>
      <c r="G162" s="501">
        <f t="shared" si="24"/>
        <v>3.7235312229874406E-3</v>
      </c>
      <c r="H162" s="179">
        <v>0</v>
      </c>
      <c r="I162" s="501">
        <f t="shared" si="25"/>
        <v>0</v>
      </c>
      <c r="J162" s="179">
        <f t="shared" si="28"/>
        <v>-52725500</v>
      </c>
      <c r="K162" s="178">
        <v>0</v>
      </c>
      <c r="L162" s="501">
        <f t="shared" si="26"/>
        <v>0</v>
      </c>
      <c r="M162" s="179">
        <f t="shared" si="29"/>
        <v>0</v>
      </c>
      <c r="N162" s="181" t="e">
        <f t="shared" si="30"/>
        <v>#DIV/0!</v>
      </c>
    </row>
    <row r="163" spans="1:14">
      <c r="A163" s="27"/>
      <c r="B163" s="176" t="s">
        <v>533</v>
      </c>
      <c r="C163" s="199" t="s">
        <v>534</v>
      </c>
      <c r="D163" s="178"/>
      <c r="E163" s="501">
        <f t="shared" si="23"/>
        <v>0</v>
      </c>
      <c r="F163" s="179">
        <v>1337000</v>
      </c>
      <c r="G163" s="501">
        <f t="shared" si="24"/>
        <v>9.442037050638132E-5</v>
      </c>
      <c r="H163" s="179">
        <v>0</v>
      </c>
      <c r="I163" s="501">
        <f t="shared" si="25"/>
        <v>0</v>
      </c>
      <c r="J163" s="179">
        <f t="shared" si="28"/>
        <v>-1337000</v>
      </c>
      <c r="K163" s="178">
        <v>0</v>
      </c>
      <c r="L163" s="501">
        <f t="shared" si="26"/>
        <v>0</v>
      </c>
      <c r="M163" s="179">
        <f t="shared" si="29"/>
        <v>0</v>
      </c>
      <c r="N163" s="181" t="e">
        <f t="shared" si="30"/>
        <v>#DIV/0!</v>
      </c>
    </row>
    <row r="164" spans="1:14" ht="18">
      <c r="A164" s="27"/>
      <c r="B164" s="176" t="s">
        <v>535</v>
      </c>
      <c r="C164" s="199" t="s">
        <v>536</v>
      </c>
      <c r="D164" s="178"/>
      <c r="E164" s="501">
        <f t="shared" si="23"/>
        <v>0</v>
      </c>
      <c r="F164" s="179">
        <v>122882000</v>
      </c>
      <c r="G164" s="501">
        <f t="shared" si="24"/>
        <v>8.6780583160547108E-3</v>
      </c>
      <c r="H164" s="179">
        <v>122882000</v>
      </c>
      <c r="I164" s="501">
        <f t="shared" si="25"/>
        <v>8.1755793113360165E-3</v>
      </c>
      <c r="J164" s="179">
        <f t="shared" si="28"/>
        <v>0</v>
      </c>
      <c r="K164" s="178">
        <v>69172046</v>
      </c>
      <c r="L164" s="501">
        <f t="shared" si="26"/>
        <v>4.5164066123739629E-3</v>
      </c>
      <c r="M164" s="179">
        <f t="shared" si="29"/>
        <v>53709954</v>
      </c>
      <c r="N164" s="181">
        <f t="shared" si="30"/>
        <v>0.56291438941423477</v>
      </c>
    </row>
    <row r="165" spans="1:14">
      <c r="A165" s="27"/>
      <c r="B165" s="176" t="s">
        <v>537</v>
      </c>
      <c r="C165" s="199" t="s">
        <v>538</v>
      </c>
      <c r="D165" s="178"/>
      <c r="E165" s="501">
        <f t="shared" si="23"/>
        <v>0</v>
      </c>
      <c r="F165" s="179">
        <v>1404000</v>
      </c>
      <c r="G165" s="501">
        <f t="shared" si="24"/>
        <v>9.9151982192191009E-5</v>
      </c>
      <c r="H165" s="179">
        <v>1404000</v>
      </c>
      <c r="I165" s="501">
        <f t="shared" si="25"/>
        <v>9.3410860444294254E-5</v>
      </c>
      <c r="J165" s="179">
        <f t="shared" si="28"/>
        <v>0</v>
      </c>
      <c r="K165" s="178">
        <v>701132</v>
      </c>
      <c r="L165" s="501">
        <f t="shared" si="26"/>
        <v>4.5778567847291684E-5</v>
      </c>
      <c r="M165" s="179">
        <f t="shared" si="29"/>
        <v>702868</v>
      </c>
      <c r="N165" s="181">
        <f t="shared" si="30"/>
        <v>0.4993817663817664</v>
      </c>
    </row>
    <row r="166" spans="1:14">
      <c r="A166" s="27"/>
      <c r="B166" s="176" t="s">
        <v>539</v>
      </c>
      <c r="C166" s="199" t="s">
        <v>540</v>
      </c>
      <c r="D166" s="178"/>
      <c r="E166" s="501">
        <f t="shared" si="23"/>
        <v>0</v>
      </c>
      <c r="F166" s="179">
        <v>42210500</v>
      </c>
      <c r="G166" s="501">
        <f t="shared" si="24"/>
        <v>2.9809506725950699E-3</v>
      </c>
      <c r="H166" s="179">
        <v>42210500</v>
      </c>
      <c r="I166" s="501">
        <f t="shared" si="25"/>
        <v>2.8083469549742752E-3</v>
      </c>
      <c r="J166" s="179">
        <f t="shared" si="28"/>
        <v>0</v>
      </c>
      <c r="K166" s="178">
        <v>42210443</v>
      </c>
      <c r="L166" s="501">
        <f t="shared" si="26"/>
        <v>2.7560197348569719E-3</v>
      </c>
      <c r="M166" s="179">
        <f t="shared" si="29"/>
        <v>57</v>
      </c>
      <c r="N166" s="181">
        <f t="shared" si="30"/>
        <v>0.99999864962509333</v>
      </c>
    </row>
    <row r="167" spans="1:14" ht="18">
      <c r="A167" s="27"/>
      <c r="B167" s="176" t="s">
        <v>541</v>
      </c>
      <c r="C167" s="199" t="s">
        <v>542</v>
      </c>
      <c r="D167" s="178"/>
      <c r="E167" s="501">
        <f t="shared" ref="E167:E230" si="31">D167/$D$454</f>
        <v>0</v>
      </c>
      <c r="F167" s="179">
        <v>755000</v>
      </c>
      <c r="G167" s="501">
        <f t="shared" ref="G167:G230" si="32">F167/$F$454</f>
        <v>5.3318907802780776E-5</v>
      </c>
      <c r="H167" s="179">
        <v>755000</v>
      </c>
      <c r="I167" s="501">
        <f t="shared" ref="I167:I230" si="33">H167/$H$454</f>
        <v>5.0231623671967349E-5</v>
      </c>
      <c r="J167" s="179">
        <f t="shared" si="28"/>
        <v>0</v>
      </c>
      <c r="K167" s="178">
        <v>755000</v>
      </c>
      <c r="L167" s="501">
        <f t="shared" ref="L167:L230" si="34">K167/$K$454</f>
        <v>4.9295737071914023E-5</v>
      </c>
      <c r="M167" s="179">
        <f t="shared" si="29"/>
        <v>0</v>
      </c>
      <c r="N167" s="181">
        <f t="shared" si="30"/>
        <v>1</v>
      </c>
    </row>
    <row r="168" spans="1:14">
      <c r="A168" s="27"/>
      <c r="B168" s="176" t="s">
        <v>543</v>
      </c>
      <c r="C168" s="199" t="s">
        <v>528</v>
      </c>
      <c r="D168" s="178"/>
      <c r="E168" s="501">
        <f t="shared" si="31"/>
        <v>0</v>
      </c>
      <c r="F168" s="179">
        <v>280201010</v>
      </c>
      <c r="G168" s="501">
        <f t="shared" si="32"/>
        <v>1.9788095123756361E-2</v>
      </c>
      <c r="H168" s="179">
        <v>230201010</v>
      </c>
      <c r="I168" s="501">
        <f t="shared" si="33"/>
        <v>1.531572252083019E-2</v>
      </c>
      <c r="J168" s="179">
        <f t="shared" si="28"/>
        <v>-50000000</v>
      </c>
      <c r="K168" s="178">
        <v>230109696</v>
      </c>
      <c r="L168" s="501">
        <f t="shared" si="34"/>
        <v>1.5024406717502074E-2</v>
      </c>
      <c r="M168" s="179">
        <f t="shared" si="29"/>
        <v>91314</v>
      </c>
      <c r="N168" s="181">
        <f t="shared" si="30"/>
        <v>0.99960332928165696</v>
      </c>
    </row>
    <row r="169" spans="1:14" ht="18">
      <c r="A169" s="27"/>
      <c r="B169" s="176" t="s">
        <v>544</v>
      </c>
      <c r="C169" s="199" t="s">
        <v>545</v>
      </c>
      <c r="D169" s="178"/>
      <c r="E169" s="501">
        <f t="shared" si="31"/>
        <v>0</v>
      </c>
      <c r="F169" s="179">
        <v>2140650</v>
      </c>
      <c r="G169" s="501">
        <f t="shared" si="32"/>
        <v>1.5117499336161943E-4</v>
      </c>
      <c r="H169" s="179">
        <v>1856529</v>
      </c>
      <c r="I169" s="501">
        <f t="shared" si="33"/>
        <v>1.2351849809813758E-4</v>
      </c>
      <c r="J169" s="179">
        <f t="shared" si="28"/>
        <v>-284121</v>
      </c>
      <c r="K169" s="178">
        <v>1856529</v>
      </c>
      <c r="L169" s="501">
        <f t="shared" si="34"/>
        <v>1.2121717278196486E-4</v>
      </c>
      <c r="M169" s="179">
        <f t="shared" si="29"/>
        <v>0</v>
      </c>
      <c r="N169" s="181">
        <f t="shared" si="30"/>
        <v>1</v>
      </c>
    </row>
    <row r="170" spans="1:14">
      <c r="A170" s="27"/>
      <c r="B170" s="176" t="s">
        <v>546</v>
      </c>
      <c r="C170" s="199" t="s">
        <v>547</v>
      </c>
      <c r="D170" s="178"/>
      <c r="E170" s="501">
        <f t="shared" si="31"/>
        <v>0</v>
      </c>
      <c r="F170" s="179">
        <v>68500000</v>
      </c>
      <c r="G170" s="501">
        <f t="shared" si="32"/>
        <v>4.8375432907158721E-3</v>
      </c>
      <c r="H170" s="179">
        <v>0</v>
      </c>
      <c r="I170" s="501">
        <f t="shared" si="33"/>
        <v>0</v>
      </c>
      <c r="J170" s="179">
        <f t="shared" si="28"/>
        <v>-68500000</v>
      </c>
      <c r="K170" s="178">
        <v>0</v>
      </c>
      <c r="L170" s="501">
        <f t="shared" si="34"/>
        <v>0</v>
      </c>
      <c r="M170" s="179">
        <f t="shared" si="29"/>
        <v>0</v>
      </c>
      <c r="N170" s="181" t="e">
        <f t="shared" si="30"/>
        <v>#DIV/0!</v>
      </c>
    </row>
    <row r="171" spans="1:14">
      <c r="A171" s="27"/>
      <c r="B171" s="176" t="s">
        <v>548</v>
      </c>
      <c r="C171" s="199" t="s">
        <v>549</v>
      </c>
      <c r="D171" s="178">
        <v>0</v>
      </c>
      <c r="E171" s="501">
        <f t="shared" si="31"/>
        <v>0</v>
      </c>
      <c r="F171" s="179">
        <v>916000</v>
      </c>
      <c r="G171" s="501">
        <f t="shared" si="32"/>
        <v>6.4688900062711511E-5</v>
      </c>
      <c r="H171" s="179">
        <v>0</v>
      </c>
      <c r="I171" s="501">
        <f t="shared" si="33"/>
        <v>0</v>
      </c>
      <c r="J171" s="179">
        <f t="shared" si="28"/>
        <v>-916000</v>
      </c>
      <c r="K171" s="178">
        <v>0</v>
      </c>
      <c r="L171" s="501">
        <f t="shared" si="34"/>
        <v>0</v>
      </c>
      <c r="M171" s="179">
        <f t="shared" si="29"/>
        <v>0</v>
      </c>
      <c r="N171" s="181" t="e">
        <f t="shared" si="30"/>
        <v>#DIV/0!</v>
      </c>
    </row>
    <row r="172" spans="1:14" ht="18">
      <c r="A172" s="27"/>
      <c r="B172" s="176" t="s">
        <v>550</v>
      </c>
      <c r="C172" s="199" t="s">
        <v>551</v>
      </c>
      <c r="D172" s="178">
        <v>38368494</v>
      </c>
      <c r="E172" s="501">
        <f t="shared" si="31"/>
        <v>2.920005843209283E-3</v>
      </c>
      <c r="F172" s="179">
        <v>0</v>
      </c>
      <c r="G172" s="501">
        <f t="shared" si="32"/>
        <v>0</v>
      </c>
      <c r="H172" s="179">
        <v>0</v>
      </c>
      <c r="I172" s="501">
        <f t="shared" si="33"/>
        <v>0</v>
      </c>
      <c r="J172" s="179">
        <f t="shared" si="28"/>
        <v>0</v>
      </c>
      <c r="K172" s="178">
        <v>0</v>
      </c>
      <c r="L172" s="501">
        <f t="shared" si="34"/>
        <v>0</v>
      </c>
      <c r="M172" s="179">
        <f t="shared" si="29"/>
        <v>0</v>
      </c>
      <c r="N172" s="181"/>
    </row>
    <row r="173" spans="1:14" ht="18">
      <c r="A173" s="27"/>
      <c r="B173" s="176" t="s">
        <v>552</v>
      </c>
      <c r="C173" s="199" t="s">
        <v>553</v>
      </c>
      <c r="D173" s="178">
        <v>1437092</v>
      </c>
      <c r="E173" s="501">
        <f t="shared" si="31"/>
        <v>1.0936882321285051E-4</v>
      </c>
      <c r="F173" s="179">
        <v>0</v>
      </c>
      <c r="G173" s="501">
        <f t="shared" si="32"/>
        <v>0</v>
      </c>
      <c r="H173" s="179">
        <v>0</v>
      </c>
      <c r="I173" s="501">
        <f t="shared" si="33"/>
        <v>0</v>
      </c>
      <c r="J173" s="179">
        <f t="shared" si="28"/>
        <v>0</v>
      </c>
      <c r="K173" s="178">
        <v>0</v>
      </c>
      <c r="L173" s="501">
        <f t="shared" si="34"/>
        <v>0</v>
      </c>
      <c r="M173" s="179">
        <f t="shared" si="29"/>
        <v>0</v>
      </c>
      <c r="N173" s="181"/>
    </row>
    <row r="174" spans="1:14">
      <c r="A174" s="27"/>
      <c r="B174" s="176" t="s">
        <v>554</v>
      </c>
      <c r="C174" s="199" t="s">
        <v>555</v>
      </c>
      <c r="D174" s="178">
        <v>40483507</v>
      </c>
      <c r="E174" s="501">
        <f t="shared" si="31"/>
        <v>3.0809673424660325E-3</v>
      </c>
      <c r="F174" s="179">
        <v>48180400</v>
      </c>
      <c r="G174" s="501">
        <f t="shared" si="32"/>
        <v>3.4025513980147004E-3</v>
      </c>
      <c r="H174" s="179">
        <v>40483508</v>
      </c>
      <c r="I174" s="501">
        <f t="shared" si="33"/>
        <v>2.6934468063272579E-3</v>
      </c>
      <c r="J174" s="179">
        <f t="shared" si="28"/>
        <v>-7696892</v>
      </c>
      <c r="K174" s="178">
        <v>22714959</v>
      </c>
      <c r="L174" s="501">
        <f t="shared" si="34"/>
        <v>1.4831134390242476E-3</v>
      </c>
      <c r="M174" s="179">
        <f t="shared" si="29"/>
        <v>17768549</v>
      </c>
      <c r="N174" s="181">
        <f t="shared" ref="N174:N179" si="35">K174/H174</f>
        <v>0.56109166725373705</v>
      </c>
    </row>
    <row r="175" spans="1:14" ht="18">
      <c r="A175" s="27"/>
      <c r="B175" s="176" t="s">
        <v>556</v>
      </c>
      <c r="C175" s="199" t="s">
        <v>557</v>
      </c>
      <c r="D175" s="178">
        <v>500000</v>
      </c>
      <c r="E175" s="501">
        <f t="shared" si="31"/>
        <v>3.8052130000323746E-5</v>
      </c>
      <c r="F175" s="179">
        <v>427450</v>
      </c>
      <c r="G175" s="501">
        <f t="shared" si="32"/>
        <v>3.0186976344766413E-5</v>
      </c>
      <c r="H175" s="179">
        <v>427450</v>
      </c>
      <c r="I175" s="501">
        <f t="shared" si="33"/>
        <v>2.843908283255953E-5</v>
      </c>
      <c r="J175" s="179">
        <f t="shared" si="28"/>
        <v>0</v>
      </c>
      <c r="K175" s="178">
        <v>0</v>
      </c>
      <c r="L175" s="501">
        <f t="shared" si="34"/>
        <v>0</v>
      </c>
      <c r="M175" s="179">
        <f t="shared" si="29"/>
        <v>427450</v>
      </c>
      <c r="N175" s="181">
        <f t="shared" si="35"/>
        <v>0</v>
      </c>
    </row>
    <row r="176" spans="1:14">
      <c r="A176" s="27"/>
      <c r="B176" s="176" t="s">
        <v>558</v>
      </c>
      <c r="C176" s="199" t="s">
        <v>559</v>
      </c>
      <c r="D176" s="178"/>
      <c r="E176" s="501">
        <f t="shared" si="31"/>
        <v>0</v>
      </c>
      <c r="F176" s="179">
        <v>100000000</v>
      </c>
      <c r="G176" s="501">
        <f t="shared" si="32"/>
        <v>7.0621069937457977E-3</v>
      </c>
      <c r="H176" s="179">
        <v>108575700</v>
      </c>
      <c r="I176" s="501">
        <f t="shared" si="33"/>
        <v>7.2237532481065243E-3</v>
      </c>
      <c r="J176" s="179">
        <f t="shared" si="28"/>
        <v>8575700</v>
      </c>
      <c r="K176" s="178">
        <v>108575700</v>
      </c>
      <c r="L176" s="501">
        <f t="shared" si="34"/>
        <v>7.0891644498000195E-3</v>
      </c>
      <c r="M176" s="179">
        <f t="shared" si="29"/>
        <v>0</v>
      </c>
      <c r="N176" s="181">
        <f t="shared" si="35"/>
        <v>1</v>
      </c>
    </row>
    <row r="177" spans="1:14" ht="18">
      <c r="A177" s="27"/>
      <c r="B177" s="176" t="s">
        <v>560</v>
      </c>
      <c r="C177" s="199" t="s">
        <v>561</v>
      </c>
      <c r="D177" s="178"/>
      <c r="E177" s="501">
        <f t="shared" si="31"/>
        <v>0</v>
      </c>
      <c r="F177" s="179">
        <v>1834850</v>
      </c>
      <c r="G177" s="501">
        <f t="shared" si="32"/>
        <v>1.2957907017474479E-4</v>
      </c>
      <c r="H177" s="179">
        <v>1834850</v>
      </c>
      <c r="I177" s="501">
        <f t="shared" si="33"/>
        <v>1.2207615191325735E-4</v>
      </c>
      <c r="J177" s="179">
        <f t="shared" si="28"/>
        <v>0</v>
      </c>
      <c r="K177" s="178">
        <v>523000</v>
      </c>
      <c r="L177" s="501">
        <f t="shared" si="34"/>
        <v>3.4147907931935144E-5</v>
      </c>
      <c r="M177" s="179">
        <f t="shared" si="29"/>
        <v>1311850</v>
      </c>
      <c r="N177" s="181">
        <f t="shared" si="35"/>
        <v>0.28503692399923697</v>
      </c>
    </row>
    <row r="178" spans="1:14" ht="18">
      <c r="A178" s="27"/>
      <c r="B178" s="176" t="s">
        <v>562</v>
      </c>
      <c r="C178" s="199" t="s">
        <v>563</v>
      </c>
      <c r="D178" s="178"/>
      <c r="E178" s="501">
        <f t="shared" si="31"/>
        <v>0</v>
      </c>
      <c r="F178" s="179">
        <v>19716280</v>
      </c>
      <c r="G178" s="501">
        <f t="shared" si="32"/>
        <v>1.392384788786504E-3</v>
      </c>
      <c r="H178" s="179">
        <v>20013207</v>
      </c>
      <c r="I178" s="501">
        <f t="shared" si="33"/>
        <v>1.3315177251565333E-3</v>
      </c>
      <c r="J178" s="179">
        <f t="shared" si="28"/>
        <v>296927</v>
      </c>
      <c r="K178" s="178">
        <v>19908931</v>
      </c>
      <c r="L178" s="501">
        <f t="shared" si="34"/>
        <v>1.299901229084607E-3</v>
      </c>
      <c r="M178" s="179">
        <f t="shared" si="29"/>
        <v>104276</v>
      </c>
      <c r="N178" s="181">
        <f t="shared" si="35"/>
        <v>0.99478964066078968</v>
      </c>
    </row>
    <row r="179" spans="1:14" ht="18">
      <c r="A179" s="27"/>
      <c r="B179" s="176" t="s">
        <v>564</v>
      </c>
      <c r="C179" s="199" t="s">
        <v>565</v>
      </c>
      <c r="D179" s="178"/>
      <c r="E179" s="501">
        <f t="shared" si="31"/>
        <v>0</v>
      </c>
      <c r="F179" s="179">
        <v>746900</v>
      </c>
      <c r="G179" s="501">
        <f t="shared" si="32"/>
        <v>5.2746877136287363E-5</v>
      </c>
      <c r="H179" s="179">
        <v>746900</v>
      </c>
      <c r="I179" s="501">
        <f t="shared" si="33"/>
        <v>4.9692714861711809E-5</v>
      </c>
      <c r="J179" s="179">
        <f t="shared" si="28"/>
        <v>0</v>
      </c>
      <c r="K179" s="178">
        <v>746881</v>
      </c>
      <c r="L179" s="501">
        <f t="shared" si="34"/>
        <v>4.8765628344381739E-5</v>
      </c>
      <c r="M179" s="179">
        <f t="shared" si="29"/>
        <v>19</v>
      </c>
      <c r="N179" s="181">
        <f t="shared" si="35"/>
        <v>0.99997456152095332</v>
      </c>
    </row>
    <row r="180" spans="1:14">
      <c r="A180" s="27"/>
      <c r="B180" s="176" t="s">
        <v>566</v>
      </c>
      <c r="C180" s="199" t="s">
        <v>567</v>
      </c>
      <c r="D180" s="178">
        <v>238317642</v>
      </c>
      <c r="E180" s="501">
        <f t="shared" si="31"/>
        <v>1.8136987789509229E-2</v>
      </c>
      <c r="F180" s="179">
        <v>0</v>
      </c>
      <c r="G180" s="501">
        <f t="shared" si="32"/>
        <v>0</v>
      </c>
      <c r="H180" s="179">
        <v>0</v>
      </c>
      <c r="I180" s="501">
        <f t="shared" si="33"/>
        <v>0</v>
      </c>
      <c r="J180" s="179">
        <f t="shared" si="28"/>
        <v>0</v>
      </c>
      <c r="K180" s="178">
        <v>0</v>
      </c>
      <c r="L180" s="501">
        <f t="shared" si="34"/>
        <v>0</v>
      </c>
      <c r="M180" s="179">
        <f t="shared" si="29"/>
        <v>0</v>
      </c>
      <c r="N180" s="181"/>
    </row>
    <row r="181" spans="1:14" ht="18">
      <c r="A181" s="27"/>
      <c r="B181" s="176" t="s">
        <v>568</v>
      </c>
      <c r="C181" s="199" t="s">
        <v>569</v>
      </c>
      <c r="D181" s="178">
        <v>5058153</v>
      </c>
      <c r="E181" s="501">
        <f t="shared" si="31"/>
        <v>3.8494699103505512E-4</v>
      </c>
      <c r="F181" s="179">
        <v>0</v>
      </c>
      <c r="G181" s="501">
        <f t="shared" si="32"/>
        <v>0</v>
      </c>
      <c r="H181" s="179">
        <v>0</v>
      </c>
      <c r="I181" s="501">
        <f t="shared" si="33"/>
        <v>0</v>
      </c>
      <c r="J181" s="179">
        <f t="shared" si="28"/>
        <v>0</v>
      </c>
      <c r="K181" s="178">
        <v>0</v>
      </c>
      <c r="L181" s="501">
        <f t="shared" si="34"/>
        <v>0</v>
      </c>
      <c r="M181" s="179">
        <f t="shared" si="29"/>
        <v>0</v>
      </c>
      <c r="N181" s="181"/>
    </row>
    <row r="182" spans="1:14" ht="18">
      <c r="A182" s="27"/>
      <c r="B182" s="176" t="s">
        <v>570</v>
      </c>
      <c r="C182" s="199" t="s">
        <v>571</v>
      </c>
      <c r="D182" s="178">
        <v>23356467</v>
      </c>
      <c r="E182" s="501">
        <f t="shared" si="31"/>
        <v>1.777526637264543E-3</v>
      </c>
      <c r="F182" s="179">
        <v>18132650</v>
      </c>
      <c r="G182" s="501">
        <f t="shared" si="32"/>
        <v>1.2805471438014475E-3</v>
      </c>
      <c r="H182" s="179">
        <v>792000</v>
      </c>
      <c r="I182" s="501">
        <f t="shared" si="33"/>
        <v>5.2693305891653172E-5</v>
      </c>
      <c r="J182" s="179">
        <f t="shared" si="28"/>
        <v>-17340650</v>
      </c>
      <c r="K182" s="178">
        <v>0</v>
      </c>
      <c r="L182" s="501">
        <f t="shared" si="34"/>
        <v>0</v>
      </c>
      <c r="M182" s="179">
        <f t="shared" si="29"/>
        <v>792000</v>
      </c>
      <c r="N182" s="181">
        <f>K182/H182</f>
        <v>0</v>
      </c>
    </row>
    <row r="183" spans="1:14" ht="18">
      <c r="A183" s="27"/>
      <c r="B183" s="176" t="s">
        <v>572</v>
      </c>
      <c r="C183" s="199" t="s">
        <v>573</v>
      </c>
      <c r="D183" s="178">
        <v>250000</v>
      </c>
      <c r="E183" s="501">
        <f t="shared" si="31"/>
        <v>1.9026065000161873E-5</v>
      </c>
      <c r="F183" s="179">
        <v>276960</v>
      </c>
      <c r="G183" s="501">
        <f t="shared" si="32"/>
        <v>1.9559211529878361E-5</v>
      </c>
      <c r="H183" s="179">
        <v>0</v>
      </c>
      <c r="I183" s="501">
        <f t="shared" si="33"/>
        <v>0</v>
      </c>
      <c r="J183" s="179">
        <f t="shared" si="28"/>
        <v>-276960</v>
      </c>
      <c r="K183" s="178">
        <v>0</v>
      </c>
      <c r="L183" s="501">
        <f t="shared" si="34"/>
        <v>0</v>
      </c>
      <c r="M183" s="179">
        <f t="shared" si="29"/>
        <v>0</v>
      </c>
      <c r="N183" s="181" t="e">
        <f>K183/H183</f>
        <v>#DIV/0!</v>
      </c>
    </row>
    <row r="184" spans="1:14">
      <c r="A184" s="27"/>
      <c r="B184" s="176" t="s">
        <v>574</v>
      </c>
      <c r="C184" s="199" t="s">
        <v>575</v>
      </c>
      <c r="D184" s="178">
        <v>90025614</v>
      </c>
      <c r="E184" s="501">
        <f t="shared" si="31"/>
        <v>6.8513327345739302E-3</v>
      </c>
      <c r="F184" s="179">
        <v>360000</v>
      </c>
      <c r="G184" s="501">
        <f t="shared" si="32"/>
        <v>2.5423585177484872E-5</v>
      </c>
      <c r="H184" s="179">
        <v>233274</v>
      </c>
      <c r="I184" s="501">
        <f t="shared" si="33"/>
        <v>1.5520174543648361E-5</v>
      </c>
      <c r="J184" s="179">
        <f t="shared" si="28"/>
        <v>-126726</v>
      </c>
      <c r="K184" s="178">
        <v>233274</v>
      </c>
      <c r="L184" s="501">
        <f t="shared" si="34"/>
        <v>1.5231011615514796E-5</v>
      </c>
      <c r="M184" s="179">
        <f t="shared" si="29"/>
        <v>0</v>
      </c>
      <c r="N184" s="181">
        <f>K184/H184</f>
        <v>1</v>
      </c>
    </row>
    <row r="185" spans="1:14" ht="18">
      <c r="A185" s="27"/>
      <c r="B185" s="176" t="s">
        <v>576</v>
      </c>
      <c r="C185" s="199" t="s">
        <v>577</v>
      </c>
      <c r="D185" s="178">
        <v>1649587</v>
      </c>
      <c r="E185" s="501">
        <f t="shared" si="31"/>
        <v>1.255405979416881E-4</v>
      </c>
      <c r="F185" s="179">
        <v>0</v>
      </c>
      <c r="G185" s="501">
        <f t="shared" si="32"/>
        <v>0</v>
      </c>
      <c r="H185" s="179">
        <v>0</v>
      </c>
      <c r="I185" s="501">
        <f t="shared" si="33"/>
        <v>0</v>
      </c>
      <c r="J185" s="179">
        <f t="shared" si="28"/>
        <v>0</v>
      </c>
      <c r="K185" s="178">
        <v>0</v>
      </c>
      <c r="L185" s="501">
        <f t="shared" si="34"/>
        <v>0</v>
      </c>
      <c r="M185" s="179">
        <f t="shared" si="29"/>
        <v>0</v>
      </c>
      <c r="N185" s="181"/>
    </row>
    <row r="186" spans="1:14" ht="18">
      <c r="A186" s="27"/>
      <c r="B186" s="176" t="s">
        <v>578</v>
      </c>
      <c r="C186" s="199" t="s">
        <v>579</v>
      </c>
      <c r="D186" s="178">
        <v>29289114</v>
      </c>
      <c r="E186" s="501">
        <f t="shared" si="31"/>
        <v>2.2290263470446043E-3</v>
      </c>
      <c r="F186" s="179">
        <v>6677700</v>
      </c>
      <c r="G186" s="501">
        <f t="shared" si="32"/>
        <v>4.7158631872136318E-4</v>
      </c>
      <c r="H186" s="179">
        <v>0</v>
      </c>
      <c r="I186" s="501">
        <f t="shared" si="33"/>
        <v>0</v>
      </c>
      <c r="J186" s="179">
        <f t="shared" si="28"/>
        <v>-6677700</v>
      </c>
      <c r="K186" s="178">
        <v>0</v>
      </c>
      <c r="L186" s="501">
        <f t="shared" si="34"/>
        <v>0</v>
      </c>
      <c r="M186" s="179">
        <f t="shared" si="29"/>
        <v>0</v>
      </c>
      <c r="N186" s="181" t="e">
        <f>K186/H186</f>
        <v>#DIV/0!</v>
      </c>
    </row>
    <row r="187" spans="1:14">
      <c r="A187" s="27"/>
      <c r="B187" s="176" t="s">
        <v>580</v>
      </c>
      <c r="C187" s="199" t="s">
        <v>581</v>
      </c>
      <c r="D187" s="178">
        <v>0</v>
      </c>
      <c r="E187" s="501">
        <f t="shared" si="31"/>
        <v>0</v>
      </c>
      <c r="F187" s="179">
        <v>1255650</v>
      </c>
      <c r="G187" s="501">
        <f t="shared" si="32"/>
        <v>8.8675346466969115E-5</v>
      </c>
      <c r="H187" s="179">
        <v>0</v>
      </c>
      <c r="I187" s="501">
        <f t="shared" si="33"/>
        <v>0</v>
      </c>
      <c r="J187" s="179">
        <f t="shared" si="28"/>
        <v>-1255650</v>
      </c>
      <c r="K187" s="178">
        <v>0</v>
      </c>
      <c r="L187" s="501">
        <f t="shared" si="34"/>
        <v>0</v>
      </c>
      <c r="M187" s="179">
        <f t="shared" si="29"/>
        <v>0</v>
      </c>
      <c r="N187" s="181" t="e">
        <f>K187/H187</f>
        <v>#DIV/0!</v>
      </c>
    </row>
    <row r="188" spans="1:14">
      <c r="A188" s="27"/>
      <c r="B188" s="176" t="s">
        <v>582</v>
      </c>
      <c r="C188" s="199" t="s">
        <v>583</v>
      </c>
      <c r="D188" s="178">
        <v>0</v>
      </c>
      <c r="E188" s="501">
        <f t="shared" si="31"/>
        <v>0</v>
      </c>
      <c r="F188" s="179">
        <v>2461100</v>
      </c>
      <c r="G188" s="501">
        <f t="shared" si="32"/>
        <v>1.7380551522307785E-4</v>
      </c>
      <c r="H188" s="179">
        <v>2461100</v>
      </c>
      <c r="I188" s="501">
        <f t="shared" si="33"/>
        <v>1.637417867802369E-4</v>
      </c>
      <c r="J188" s="179">
        <f t="shared" si="28"/>
        <v>0</v>
      </c>
      <c r="K188" s="178">
        <v>2273988</v>
      </c>
      <c r="L188" s="501">
        <f t="shared" si="34"/>
        <v>1.4847405901018227E-4</v>
      </c>
      <c r="M188" s="179">
        <f t="shared" si="29"/>
        <v>187112</v>
      </c>
      <c r="N188" s="181">
        <f>K188/H188</f>
        <v>0.92397220754946974</v>
      </c>
    </row>
    <row r="189" spans="1:14">
      <c r="A189" s="27"/>
      <c r="B189" s="176" t="s">
        <v>584</v>
      </c>
      <c r="C189" s="199" t="s">
        <v>585</v>
      </c>
      <c r="D189" s="178">
        <v>0</v>
      </c>
      <c r="E189" s="501">
        <f t="shared" si="31"/>
        <v>0</v>
      </c>
      <c r="F189" s="179">
        <v>416300</v>
      </c>
      <c r="G189" s="501">
        <f t="shared" si="32"/>
        <v>2.9399551414963756E-5</v>
      </c>
      <c r="H189" s="179">
        <v>0</v>
      </c>
      <c r="I189" s="501">
        <f t="shared" si="33"/>
        <v>0</v>
      </c>
      <c r="J189" s="179">
        <f t="shared" si="28"/>
        <v>-416300</v>
      </c>
      <c r="K189" s="178">
        <v>0</v>
      </c>
      <c r="L189" s="501">
        <f t="shared" si="34"/>
        <v>0</v>
      </c>
      <c r="M189" s="179">
        <f t="shared" si="29"/>
        <v>0</v>
      </c>
      <c r="N189" s="181" t="e">
        <f>K189/H189</f>
        <v>#DIV/0!</v>
      </c>
    </row>
    <row r="190" spans="1:14" ht="18">
      <c r="A190" s="27"/>
      <c r="B190" s="176" t="s">
        <v>586</v>
      </c>
      <c r="C190" s="199" t="s">
        <v>587</v>
      </c>
      <c r="D190" s="178">
        <v>147275786</v>
      </c>
      <c r="E190" s="501">
        <f t="shared" si="31"/>
        <v>1.1208314709543719E-2</v>
      </c>
      <c r="F190" s="179">
        <v>0</v>
      </c>
      <c r="G190" s="501">
        <f t="shared" si="32"/>
        <v>0</v>
      </c>
      <c r="H190" s="179">
        <v>0</v>
      </c>
      <c r="I190" s="501">
        <f t="shared" si="33"/>
        <v>0</v>
      </c>
      <c r="J190" s="179">
        <f t="shared" si="28"/>
        <v>0</v>
      </c>
      <c r="K190" s="178">
        <v>0</v>
      </c>
      <c r="L190" s="501">
        <f t="shared" si="34"/>
        <v>0</v>
      </c>
      <c r="M190" s="179">
        <f t="shared" si="29"/>
        <v>0</v>
      </c>
      <c r="N190" s="181"/>
    </row>
    <row r="191" spans="1:14" ht="18">
      <c r="A191" s="27"/>
      <c r="B191" s="176" t="s">
        <v>588</v>
      </c>
      <c r="C191" s="199" t="s">
        <v>589</v>
      </c>
      <c r="D191" s="178">
        <v>2693551</v>
      </c>
      <c r="E191" s="501">
        <f t="shared" si="31"/>
        <v>2.0499070562900404E-4</v>
      </c>
      <c r="F191" s="179">
        <v>0</v>
      </c>
      <c r="G191" s="501">
        <f t="shared" si="32"/>
        <v>0</v>
      </c>
      <c r="H191" s="179">
        <v>0</v>
      </c>
      <c r="I191" s="501">
        <f t="shared" si="33"/>
        <v>0</v>
      </c>
      <c r="J191" s="179">
        <f t="shared" si="28"/>
        <v>0</v>
      </c>
      <c r="K191" s="178">
        <v>0</v>
      </c>
      <c r="L191" s="501">
        <f t="shared" si="34"/>
        <v>0</v>
      </c>
      <c r="M191" s="179">
        <f t="shared" si="29"/>
        <v>0</v>
      </c>
      <c r="N191" s="181"/>
    </row>
    <row r="192" spans="1:14">
      <c r="A192" s="27"/>
      <c r="B192" s="176" t="s">
        <v>590</v>
      </c>
      <c r="C192" s="199" t="s">
        <v>591</v>
      </c>
      <c r="D192" s="178">
        <v>149270935</v>
      </c>
      <c r="E192" s="501">
        <f t="shared" si="31"/>
        <v>1.1360154047779751E-2</v>
      </c>
      <c r="F192" s="179">
        <v>0</v>
      </c>
      <c r="G192" s="501">
        <f t="shared" si="32"/>
        <v>0</v>
      </c>
      <c r="H192" s="179">
        <v>0</v>
      </c>
      <c r="I192" s="501">
        <f t="shared" si="33"/>
        <v>0</v>
      </c>
      <c r="J192" s="179">
        <f t="shared" si="28"/>
        <v>0</v>
      </c>
      <c r="K192" s="178">
        <v>0</v>
      </c>
      <c r="L192" s="501">
        <f t="shared" si="34"/>
        <v>0</v>
      </c>
      <c r="M192" s="179">
        <f t="shared" si="29"/>
        <v>0</v>
      </c>
      <c r="N192" s="181"/>
    </row>
    <row r="193" spans="1:14" ht="18">
      <c r="A193" s="27"/>
      <c r="B193" s="176" t="s">
        <v>592</v>
      </c>
      <c r="C193" s="199" t="s">
        <v>593</v>
      </c>
      <c r="D193" s="178">
        <v>2393000</v>
      </c>
      <c r="E193" s="501">
        <f t="shared" si="31"/>
        <v>1.8211749418154945E-4</v>
      </c>
      <c r="F193" s="179">
        <v>0</v>
      </c>
      <c r="G193" s="501">
        <f t="shared" si="32"/>
        <v>0</v>
      </c>
      <c r="H193" s="179">
        <v>0</v>
      </c>
      <c r="I193" s="501">
        <f t="shared" si="33"/>
        <v>0</v>
      </c>
      <c r="J193" s="179">
        <f t="shared" si="28"/>
        <v>0</v>
      </c>
      <c r="K193" s="178">
        <v>0</v>
      </c>
      <c r="L193" s="501">
        <f t="shared" si="34"/>
        <v>0</v>
      </c>
      <c r="M193" s="179">
        <f t="shared" si="29"/>
        <v>0</v>
      </c>
      <c r="N193" s="181"/>
    </row>
    <row r="194" spans="1:14" ht="18">
      <c r="A194" s="27"/>
      <c r="B194" s="176" t="s">
        <v>594</v>
      </c>
      <c r="C194" s="199" t="s">
        <v>595</v>
      </c>
      <c r="D194" s="178">
        <v>50000000</v>
      </c>
      <c r="E194" s="501">
        <f t="shared" si="31"/>
        <v>3.8052130000323743E-3</v>
      </c>
      <c r="F194" s="179">
        <v>82552300</v>
      </c>
      <c r="G194" s="501">
        <f t="shared" si="32"/>
        <v>5.8299317517980127E-3</v>
      </c>
      <c r="H194" s="179">
        <v>76099098</v>
      </c>
      <c r="I194" s="501">
        <f t="shared" si="33"/>
        <v>5.0630215265061763E-3</v>
      </c>
      <c r="J194" s="179">
        <f t="shared" si="28"/>
        <v>-6453202</v>
      </c>
      <c r="K194" s="178">
        <v>75537098</v>
      </c>
      <c r="L194" s="501">
        <f t="shared" si="34"/>
        <v>4.9319959234217252E-3</v>
      </c>
      <c r="M194" s="179">
        <f t="shared" si="29"/>
        <v>562000</v>
      </c>
      <c r="N194" s="181">
        <f>K194/H194</f>
        <v>0.99261489275470782</v>
      </c>
    </row>
    <row r="195" spans="1:14" ht="18">
      <c r="A195" s="27"/>
      <c r="B195" s="176" t="s">
        <v>596</v>
      </c>
      <c r="C195" s="199" t="s">
        <v>597</v>
      </c>
      <c r="D195" s="178">
        <v>0</v>
      </c>
      <c r="E195" s="501">
        <f t="shared" si="31"/>
        <v>0</v>
      </c>
      <c r="F195" s="179">
        <v>3000300</v>
      </c>
      <c r="G195" s="501">
        <f t="shared" si="32"/>
        <v>2.1188439613335517E-4</v>
      </c>
      <c r="H195" s="179">
        <v>2541524</v>
      </c>
      <c r="I195" s="501">
        <f t="shared" si="33"/>
        <v>1.690925524785075E-4</v>
      </c>
      <c r="J195" s="179">
        <f t="shared" si="28"/>
        <v>-458776</v>
      </c>
      <c r="K195" s="178">
        <v>2541524</v>
      </c>
      <c r="L195" s="501">
        <f t="shared" si="34"/>
        <v>1.6594211770325722E-4</v>
      </c>
      <c r="M195" s="179">
        <f t="shared" si="29"/>
        <v>0</v>
      </c>
      <c r="N195" s="181">
        <f>K195/H195</f>
        <v>1</v>
      </c>
    </row>
    <row r="196" spans="1:14" ht="18">
      <c r="A196" s="27"/>
      <c r="B196" s="176" t="s">
        <v>598</v>
      </c>
      <c r="C196" s="199" t="s">
        <v>599</v>
      </c>
      <c r="D196" s="178">
        <v>117694716</v>
      </c>
      <c r="E196" s="501">
        <f t="shared" si="31"/>
        <v>8.9570692671663652E-3</v>
      </c>
      <c r="F196" s="179">
        <v>57504500</v>
      </c>
      <c r="G196" s="501">
        <f t="shared" si="32"/>
        <v>4.0610293162185521E-3</v>
      </c>
      <c r="H196" s="179">
        <v>56568208</v>
      </c>
      <c r="I196" s="501">
        <f t="shared" si="33"/>
        <v>3.7635932927861894E-3</v>
      </c>
      <c r="J196" s="179">
        <f t="shared" si="28"/>
        <v>-936292</v>
      </c>
      <c r="K196" s="178">
        <v>56523127</v>
      </c>
      <c r="L196" s="501">
        <f t="shared" si="34"/>
        <v>3.6905287510919263E-3</v>
      </c>
      <c r="M196" s="179">
        <f t="shared" si="29"/>
        <v>45081</v>
      </c>
      <c r="N196" s="181">
        <f>K196/H196</f>
        <v>0.99920306826760363</v>
      </c>
    </row>
    <row r="197" spans="1:14" ht="18">
      <c r="A197" s="27"/>
      <c r="B197" s="176" t="s">
        <v>600</v>
      </c>
      <c r="C197" s="199" t="s">
        <v>601</v>
      </c>
      <c r="D197" s="178">
        <v>1182866</v>
      </c>
      <c r="E197" s="501">
        <f t="shared" si="31"/>
        <v>9.0021141609925891E-5</v>
      </c>
      <c r="F197" s="179">
        <v>1529100</v>
      </c>
      <c r="G197" s="501">
        <f t="shared" si="32"/>
        <v>1.07986678041367E-4</v>
      </c>
      <c r="H197" s="179">
        <v>1132201</v>
      </c>
      <c r="I197" s="501">
        <f t="shared" si="33"/>
        <v>7.5327542454337897E-5</v>
      </c>
      <c r="J197" s="179">
        <f t="shared" si="28"/>
        <v>-396899</v>
      </c>
      <c r="K197" s="178">
        <v>1132200.78</v>
      </c>
      <c r="L197" s="501">
        <f t="shared" si="34"/>
        <v>7.3924068825822475E-5</v>
      </c>
      <c r="M197" s="179">
        <f t="shared" si="29"/>
        <v>0.21999999997206032</v>
      </c>
      <c r="N197" s="181">
        <f>K197/H197</f>
        <v>0.99999980568821267</v>
      </c>
    </row>
    <row r="198" spans="1:14">
      <c r="A198" s="27"/>
      <c r="B198" s="176" t="s">
        <v>602</v>
      </c>
      <c r="C198" s="199" t="s">
        <v>603</v>
      </c>
      <c r="D198" s="178">
        <v>148597822.34</v>
      </c>
      <c r="E198" s="501">
        <f t="shared" si="31"/>
        <v>1.1308927306893384E-2</v>
      </c>
      <c r="F198" s="179">
        <v>0</v>
      </c>
      <c r="G198" s="501">
        <f t="shared" si="32"/>
        <v>0</v>
      </c>
      <c r="H198" s="179">
        <v>0</v>
      </c>
      <c r="I198" s="501">
        <f t="shared" si="33"/>
        <v>0</v>
      </c>
      <c r="J198" s="179">
        <f t="shared" si="28"/>
        <v>0</v>
      </c>
      <c r="K198" s="178">
        <v>0</v>
      </c>
      <c r="L198" s="501">
        <f t="shared" si="34"/>
        <v>0</v>
      </c>
      <c r="M198" s="179">
        <f t="shared" si="29"/>
        <v>0</v>
      </c>
      <c r="N198" s="181"/>
    </row>
    <row r="199" spans="1:14" ht="18">
      <c r="A199" s="27"/>
      <c r="B199" s="176" t="s">
        <v>604</v>
      </c>
      <c r="C199" s="199" t="s">
        <v>605</v>
      </c>
      <c r="D199" s="178">
        <v>115073792.64</v>
      </c>
      <c r="E199" s="501">
        <f t="shared" si="31"/>
        <v>8.7576058343351547E-3</v>
      </c>
      <c r="F199" s="179">
        <v>113875333</v>
      </c>
      <c r="G199" s="501">
        <f t="shared" si="32"/>
        <v>8.0419978559443175E-3</v>
      </c>
      <c r="H199" s="179">
        <v>176954788</v>
      </c>
      <c r="I199" s="501">
        <f t="shared" si="33"/>
        <v>1.1773147440753331E-2</v>
      </c>
      <c r="J199" s="179">
        <f t="shared" si="28"/>
        <v>63079455</v>
      </c>
      <c r="K199" s="178">
        <v>176337348.87</v>
      </c>
      <c r="L199" s="501">
        <f t="shared" si="34"/>
        <v>1.1513482895170723E-2</v>
      </c>
      <c r="M199" s="179">
        <f t="shared" si="29"/>
        <v>617439.12999999523</v>
      </c>
      <c r="N199" s="181">
        <f>K199/H199</f>
        <v>0.99651075205718653</v>
      </c>
    </row>
    <row r="200" spans="1:14">
      <c r="A200" s="27"/>
      <c r="B200" s="176" t="s">
        <v>606</v>
      </c>
      <c r="C200" s="199" t="s">
        <v>607</v>
      </c>
      <c r="D200" s="178">
        <v>1355270</v>
      </c>
      <c r="E200" s="501">
        <f t="shared" si="31"/>
        <v>1.0314182045107753E-4</v>
      </c>
      <c r="F200" s="179">
        <v>1000000</v>
      </c>
      <c r="G200" s="501">
        <f t="shared" si="32"/>
        <v>7.0621069937457979E-5</v>
      </c>
      <c r="H200" s="179">
        <v>1772432</v>
      </c>
      <c r="I200" s="501">
        <f t="shared" si="33"/>
        <v>1.1792336054059925E-4</v>
      </c>
      <c r="J200" s="179">
        <f t="shared" si="28"/>
        <v>772432</v>
      </c>
      <c r="K200" s="178">
        <v>1772431.56</v>
      </c>
      <c r="L200" s="501">
        <f t="shared" si="34"/>
        <v>1.1572625186718199E-4</v>
      </c>
      <c r="M200" s="179">
        <f t="shared" si="29"/>
        <v>0.43999999994412065</v>
      </c>
      <c r="N200" s="181">
        <f>K200/H200</f>
        <v>0.99999975175352285</v>
      </c>
    </row>
    <row r="201" spans="1:14">
      <c r="A201" s="27"/>
      <c r="B201" s="176" t="s">
        <v>608</v>
      </c>
      <c r="C201" s="199" t="s">
        <v>609</v>
      </c>
      <c r="D201" s="178">
        <v>10019154</v>
      </c>
      <c r="E201" s="501">
        <f t="shared" si="31"/>
        <v>7.6250030100252731E-4</v>
      </c>
      <c r="F201" s="179">
        <v>0</v>
      </c>
      <c r="G201" s="501">
        <f t="shared" si="32"/>
        <v>0</v>
      </c>
      <c r="H201" s="179">
        <v>0</v>
      </c>
      <c r="I201" s="501">
        <f t="shared" si="33"/>
        <v>0</v>
      </c>
      <c r="J201" s="179">
        <f t="shared" si="28"/>
        <v>0</v>
      </c>
      <c r="K201" s="178">
        <v>0</v>
      </c>
      <c r="L201" s="501">
        <f t="shared" si="34"/>
        <v>0</v>
      </c>
      <c r="M201" s="179">
        <f t="shared" si="29"/>
        <v>0</v>
      </c>
      <c r="N201" s="181"/>
    </row>
    <row r="202" spans="1:14">
      <c r="A202" s="27"/>
      <c r="B202" s="176" t="s">
        <v>610</v>
      </c>
      <c r="C202" s="199" t="s">
        <v>611</v>
      </c>
      <c r="D202" s="178">
        <v>2673051</v>
      </c>
      <c r="E202" s="501">
        <f t="shared" si="31"/>
        <v>2.0343056829899076E-4</v>
      </c>
      <c r="F202" s="179">
        <v>0</v>
      </c>
      <c r="G202" s="501">
        <f t="shared" si="32"/>
        <v>0</v>
      </c>
      <c r="H202" s="179">
        <v>0</v>
      </c>
      <c r="I202" s="501">
        <f t="shared" si="33"/>
        <v>0</v>
      </c>
      <c r="J202" s="179">
        <f t="shared" si="28"/>
        <v>0</v>
      </c>
      <c r="K202" s="178">
        <v>0</v>
      </c>
      <c r="L202" s="501">
        <f t="shared" si="34"/>
        <v>0</v>
      </c>
      <c r="M202" s="179">
        <f t="shared" si="29"/>
        <v>0</v>
      </c>
      <c r="N202" s="181"/>
    </row>
    <row r="203" spans="1:14">
      <c r="A203" s="27"/>
      <c r="B203" s="176" t="s">
        <v>612</v>
      </c>
      <c r="C203" s="199" t="s">
        <v>613</v>
      </c>
      <c r="D203" s="178">
        <v>295516290</v>
      </c>
      <c r="E203" s="501">
        <f t="shared" si="31"/>
        <v>2.2490048568586742E-2</v>
      </c>
      <c r="F203" s="179">
        <v>145279812</v>
      </c>
      <c r="G203" s="501">
        <f t="shared" si="32"/>
        <v>1.0259815763752747E-2</v>
      </c>
      <c r="H203" s="179">
        <v>189521880</v>
      </c>
      <c r="I203" s="501">
        <f t="shared" si="33"/>
        <v>1.2609260601011597E-2</v>
      </c>
      <c r="J203" s="179">
        <f t="shared" si="28"/>
        <v>44242068</v>
      </c>
      <c r="K203" s="178">
        <v>189233618.63</v>
      </c>
      <c r="L203" s="501">
        <f t="shared" si="34"/>
        <v>1.235551087304812E-2</v>
      </c>
      <c r="M203" s="179">
        <f t="shared" si="29"/>
        <v>288261.37000000477</v>
      </c>
      <c r="N203" s="181">
        <f t="shared" ref="N203:N216" si="36">K203/H203</f>
        <v>0.99847900743703044</v>
      </c>
    </row>
    <row r="204" spans="1:14">
      <c r="A204" s="27"/>
      <c r="B204" s="176" t="s">
        <v>614</v>
      </c>
      <c r="C204" s="199" t="s">
        <v>615</v>
      </c>
      <c r="D204" s="178">
        <v>1029552</v>
      </c>
      <c r="E204" s="501">
        <f t="shared" si="31"/>
        <v>7.8353293092186629E-5</v>
      </c>
      <c r="F204" s="179">
        <v>1300867</v>
      </c>
      <c r="G204" s="501">
        <f t="shared" si="32"/>
        <v>9.1868619386331146E-5</v>
      </c>
      <c r="H204" s="179">
        <v>3306670</v>
      </c>
      <c r="I204" s="501">
        <f t="shared" si="33"/>
        <v>2.1999920933428381E-4</v>
      </c>
      <c r="J204" s="179">
        <f t="shared" si="28"/>
        <v>2005803</v>
      </c>
      <c r="K204" s="178">
        <v>3306670</v>
      </c>
      <c r="L204" s="501">
        <f t="shared" si="34"/>
        <v>2.159003111305774E-4</v>
      </c>
      <c r="M204" s="179">
        <f t="shared" si="29"/>
        <v>0</v>
      </c>
      <c r="N204" s="181">
        <f t="shared" si="36"/>
        <v>1</v>
      </c>
    </row>
    <row r="205" spans="1:14">
      <c r="A205" s="27"/>
      <c r="B205" s="176" t="s">
        <v>616</v>
      </c>
      <c r="C205" s="199" t="s">
        <v>617</v>
      </c>
      <c r="D205" s="178">
        <v>23256720</v>
      </c>
      <c r="E205" s="501">
        <f t="shared" si="31"/>
        <v>1.7699354656422585E-3</v>
      </c>
      <c r="F205" s="179">
        <v>46493000</v>
      </c>
      <c r="G205" s="501">
        <f t="shared" si="32"/>
        <v>3.2833854046022339E-3</v>
      </c>
      <c r="H205" s="179">
        <v>46168006</v>
      </c>
      <c r="I205" s="501">
        <f t="shared" si="33"/>
        <v>3.071647553744544E-3</v>
      </c>
      <c r="J205" s="179">
        <f t="shared" si="28"/>
        <v>-324994</v>
      </c>
      <c r="K205" s="178">
        <v>46051882</v>
      </c>
      <c r="L205" s="501">
        <f t="shared" si="34"/>
        <v>3.0068363797865032E-3</v>
      </c>
      <c r="M205" s="179">
        <f t="shared" si="29"/>
        <v>116124</v>
      </c>
      <c r="N205" s="181">
        <f t="shared" si="36"/>
        <v>0.99748475166980355</v>
      </c>
    </row>
    <row r="206" spans="1:14">
      <c r="A206" s="27"/>
      <c r="B206" s="176" t="s">
        <v>618</v>
      </c>
      <c r="C206" s="199" t="s">
        <v>619</v>
      </c>
      <c r="D206" s="178">
        <v>0</v>
      </c>
      <c r="E206" s="501">
        <f t="shared" si="31"/>
        <v>0</v>
      </c>
      <c r="F206" s="179">
        <v>1470500</v>
      </c>
      <c r="G206" s="501">
        <f t="shared" si="32"/>
        <v>1.0384828334303197E-4</v>
      </c>
      <c r="H206" s="179">
        <v>1470500</v>
      </c>
      <c r="I206" s="501">
        <f t="shared" si="33"/>
        <v>9.7835235244540388E-5</v>
      </c>
      <c r="J206" s="179">
        <f t="shared" si="28"/>
        <v>0</v>
      </c>
      <c r="K206" s="178">
        <v>1356547.11</v>
      </c>
      <c r="L206" s="501">
        <f t="shared" si="34"/>
        <v>8.8572171735397121E-5</v>
      </c>
      <c r="M206" s="179">
        <f t="shared" si="29"/>
        <v>113952.8899999999</v>
      </c>
      <c r="N206" s="181">
        <f t="shared" si="36"/>
        <v>0.92250738524311471</v>
      </c>
    </row>
    <row r="207" spans="1:14">
      <c r="A207" s="27"/>
      <c r="B207" s="176" t="s">
        <v>620</v>
      </c>
      <c r="C207" s="199" t="s">
        <v>621</v>
      </c>
      <c r="D207" s="178">
        <v>13135200</v>
      </c>
      <c r="E207" s="501">
        <f t="shared" si="31"/>
        <v>9.9964467596050485E-4</v>
      </c>
      <c r="F207" s="179">
        <v>49532000</v>
      </c>
      <c r="G207" s="501">
        <f t="shared" si="32"/>
        <v>3.4980028361421686E-3</v>
      </c>
      <c r="H207" s="179">
        <v>49758106</v>
      </c>
      <c r="I207" s="501">
        <f t="shared" si="33"/>
        <v>3.3105039142011399E-3</v>
      </c>
      <c r="J207" s="179">
        <f t="shared" si="28"/>
        <v>226106</v>
      </c>
      <c r="K207" s="178">
        <v>49522879.899999999</v>
      </c>
      <c r="L207" s="501">
        <f t="shared" si="34"/>
        <v>3.2334660484693717E-3</v>
      </c>
      <c r="M207" s="179">
        <f t="shared" si="29"/>
        <v>235226.10000000149</v>
      </c>
      <c r="N207" s="181">
        <f t="shared" si="36"/>
        <v>0.99527260744209189</v>
      </c>
    </row>
    <row r="208" spans="1:14" ht="18">
      <c r="A208" s="27"/>
      <c r="B208" s="176" t="s">
        <v>622</v>
      </c>
      <c r="C208" s="199" t="s">
        <v>623</v>
      </c>
      <c r="D208" s="178"/>
      <c r="E208" s="501">
        <f t="shared" si="31"/>
        <v>0</v>
      </c>
      <c r="F208" s="179">
        <v>1507500</v>
      </c>
      <c r="G208" s="501">
        <f t="shared" si="32"/>
        <v>1.0646126293071791E-4</v>
      </c>
      <c r="H208" s="179">
        <v>1507500</v>
      </c>
      <c r="I208" s="501">
        <f t="shared" si="33"/>
        <v>1.002969174642262E-4</v>
      </c>
      <c r="J208" s="179">
        <f t="shared" si="28"/>
        <v>0</v>
      </c>
      <c r="K208" s="178">
        <v>902149.24</v>
      </c>
      <c r="L208" s="501">
        <f t="shared" si="34"/>
        <v>5.8903459251214648E-5</v>
      </c>
      <c r="M208" s="179">
        <f t="shared" si="29"/>
        <v>605350.76</v>
      </c>
      <c r="N208" s="181">
        <f t="shared" si="36"/>
        <v>0.59844062354892202</v>
      </c>
    </row>
    <row r="209" spans="1:14">
      <c r="A209" s="27"/>
      <c r="B209" s="176" t="s">
        <v>624</v>
      </c>
      <c r="C209" s="199" t="s">
        <v>625</v>
      </c>
      <c r="D209" s="178"/>
      <c r="E209" s="501">
        <f t="shared" si="31"/>
        <v>0</v>
      </c>
      <c r="F209" s="179">
        <v>58158759</v>
      </c>
      <c r="G209" s="501">
        <f t="shared" si="32"/>
        <v>4.1072337868147636E-3</v>
      </c>
      <c r="H209" s="179">
        <v>68654459</v>
      </c>
      <c r="I209" s="501">
        <f t="shared" si="33"/>
        <v>4.5677151627688903E-3</v>
      </c>
      <c r="J209" s="179">
        <f t="shared" ref="J209:J272" si="37">H209-F209</f>
        <v>10495700</v>
      </c>
      <c r="K209" s="178">
        <v>68653116.599999994</v>
      </c>
      <c r="L209" s="501">
        <f t="shared" si="34"/>
        <v>4.4825244835510671E-3</v>
      </c>
      <c r="M209" s="179">
        <f t="shared" ref="M209:M272" si="38">H209-K209</f>
        <v>1342.4000000059605</v>
      </c>
      <c r="N209" s="181">
        <f t="shared" si="36"/>
        <v>0.9999804470092758</v>
      </c>
    </row>
    <row r="210" spans="1:14" ht="18">
      <c r="A210" s="27"/>
      <c r="B210" s="176" t="s">
        <v>626</v>
      </c>
      <c r="C210" s="199" t="s">
        <v>627</v>
      </c>
      <c r="D210" s="178"/>
      <c r="E210" s="501">
        <f t="shared" si="31"/>
        <v>0</v>
      </c>
      <c r="F210" s="179">
        <v>2247600</v>
      </c>
      <c r="G210" s="501">
        <f t="shared" si="32"/>
        <v>1.5872791679143056E-4</v>
      </c>
      <c r="H210" s="179">
        <v>2247600</v>
      </c>
      <c r="I210" s="501">
        <f t="shared" si="33"/>
        <v>1.4953721505313089E-4</v>
      </c>
      <c r="J210" s="179">
        <f t="shared" si="37"/>
        <v>0</v>
      </c>
      <c r="K210" s="178">
        <v>1284002</v>
      </c>
      <c r="L210" s="501">
        <f t="shared" si="34"/>
        <v>8.3835529790479132E-5</v>
      </c>
      <c r="M210" s="179">
        <f t="shared" si="38"/>
        <v>963598</v>
      </c>
      <c r="N210" s="181">
        <f t="shared" si="36"/>
        <v>0.57127691760099664</v>
      </c>
    </row>
    <row r="211" spans="1:14" ht="18">
      <c r="A211" s="27"/>
      <c r="B211" s="176" t="s">
        <v>628</v>
      </c>
      <c r="C211" s="199" t="s">
        <v>587</v>
      </c>
      <c r="D211" s="178"/>
      <c r="E211" s="501">
        <f t="shared" si="31"/>
        <v>0</v>
      </c>
      <c r="F211" s="179">
        <v>93492690</v>
      </c>
      <c r="G211" s="501">
        <f t="shared" si="32"/>
        <v>6.6025537991310787E-3</v>
      </c>
      <c r="H211" s="179">
        <v>287836188</v>
      </c>
      <c r="I211" s="501">
        <f t="shared" si="33"/>
        <v>1.9150303410317409E-2</v>
      </c>
      <c r="J211" s="179">
        <f t="shared" si="37"/>
        <v>194343498</v>
      </c>
      <c r="K211" s="178">
        <v>287836188</v>
      </c>
      <c r="L211" s="501">
        <f t="shared" si="34"/>
        <v>1.8793506017788095E-2</v>
      </c>
      <c r="M211" s="179">
        <f t="shared" si="38"/>
        <v>0</v>
      </c>
      <c r="N211" s="181">
        <f t="shared" si="36"/>
        <v>1</v>
      </c>
    </row>
    <row r="212" spans="1:14" ht="18">
      <c r="A212" s="27"/>
      <c r="B212" s="176" t="s">
        <v>629</v>
      </c>
      <c r="C212" s="199" t="s">
        <v>630</v>
      </c>
      <c r="D212" s="178"/>
      <c r="E212" s="501">
        <f t="shared" si="31"/>
        <v>0</v>
      </c>
      <c r="F212" s="179">
        <v>1495000</v>
      </c>
      <c r="G212" s="501">
        <f t="shared" si="32"/>
        <v>1.0557849955649968E-4</v>
      </c>
      <c r="H212" s="179">
        <v>1997530</v>
      </c>
      <c r="I212" s="501">
        <f t="shared" si="33"/>
        <v>1.3289956984564893E-4</v>
      </c>
      <c r="J212" s="179">
        <f t="shared" si="37"/>
        <v>502530</v>
      </c>
      <c r="K212" s="178">
        <v>1997530</v>
      </c>
      <c r="L212" s="501">
        <f t="shared" si="34"/>
        <v>1.3042346181888796E-4</v>
      </c>
      <c r="M212" s="179">
        <f t="shared" si="38"/>
        <v>0</v>
      </c>
      <c r="N212" s="181">
        <f t="shared" si="36"/>
        <v>1</v>
      </c>
    </row>
    <row r="213" spans="1:14" ht="18">
      <c r="A213" s="27"/>
      <c r="B213" s="176" t="s">
        <v>631</v>
      </c>
      <c r="C213" s="199" t="s">
        <v>632</v>
      </c>
      <c r="D213" s="178"/>
      <c r="E213" s="501">
        <f t="shared" si="31"/>
        <v>0</v>
      </c>
      <c r="F213" s="179">
        <v>80000000</v>
      </c>
      <c r="G213" s="501">
        <f t="shared" si="32"/>
        <v>5.6496855949966385E-3</v>
      </c>
      <c r="H213" s="179">
        <v>80000000</v>
      </c>
      <c r="I213" s="501">
        <f t="shared" si="33"/>
        <v>5.3225561506720373E-3</v>
      </c>
      <c r="J213" s="179">
        <f t="shared" si="37"/>
        <v>0</v>
      </c>
      <c r="K213" s="178">
        <v>73519307</v>
      </c>
      <c r="L213" s="501">
        <f t="shared" si="34"/>
        <v>4.8002495729554014E-3</v>
      </c>
      <c r="M213" s="179">
        <f t="shared" si="38"/>
        <v>6480693</v>
      </c>
      <c r="N213" s="181">
        <f t="shared" si="36"/>
        <v>0.91899133749999995</v>
      </c>
    </row>
    <row r="214" spans="1:14" ht="18">
      <c r="A214" s="27"/>
      <c r="B214" s="176" t="s">
        <v>633</v>
      </c>
      <c r="C214" s="199" t="s">
        <v>634</v>
      </c>
      <c r="D214" s="178"/>
      <c r="E214" s="501">
        <f t="shared" si="31"/>
        <v>0</v>
      </c>
      <c r="F214" s="179">
        <v>1120000</v>
      </c>
      <c r="G214" s="501">
        <f t="shared" si="32"/>
        <v>7.909559832995294E-5</v>
      </c>
      <c r="H214" s="179">
        <v>952090</v>
      </c>
      <c r="I214" s="501">
        <f t="shared" si="33"/>
        <v>6.3344406068666751E-5</v>
      </c>
      <c r="J214" s="179">
        <f t="shared" si="37"/>
        <v>-167910</v>
      </c>
      <c r="K214" s="178">
        <v>952086.01</v>
      </c>
      <c r="L214" s="501">
        <f t="shared" si="34"/>
        <v>6.2163949163983719E-5</v>
      </c>
      <c r="M214" s="179">
        <f t="shared" si="38"/>
        <v>3.9899999999906868</v>
      </c>
      <c r="N214" s="181">
        <f t="shared" si="36"/>
        <v>0.99999580921971665</v>
      </c>
    </row>
    <row r="215" spans="1:14">
      <c r="A215" s="27"/>
      <c r="B215" s="176" t="s">
        <v>635</v>
      </c>
      <c r="C215" s="199" t="s">
        <v>636</v>
      </c>
      <c r="D215" s="178"/>
      <c r="E215" s="501">
        <f t="shared" si="31"/>
        <v>0</v>
      </c>
      <c r="F215" s="179">
        <v>20000000</v>
      </c>
      <c r="G215" s="501">
        <f t="shared" si="32"/>
        <v>1.4124213987491596E-3</v>
      </c>
      <c r="H215" s="179">
        <v>0</v>
      </c>
      <c r="I215" s="501">
        <f t="shared" si="33"/>
        <v>0</v>
      </c>
      <c r="J215" s="179">
        <f t="shared" si="37"/>
        <v>-20000000</v>
      </c>
      <c r="K215" s="178">
        <v>0</v>
      </c>
      <c r="L215" s="501">
        <f t="shared" si="34"/>
        <v>0</v>
      </c>
      <c r="M215" s="179">
        <f t="shared" si="38"/>
        <v>0</v>
      </c>
      <c r="N215" s="181" t="e">
        <f t="shared" si="36"/>
        <v>#DIV/0!</v>
      </c>
    </row>
    <row r="216" spans="1:14">
      <c r="A216" s="27"/>
      <c r="B216" s="176" t="s">
        <v>637</v>
      </c>
      <c r="C216" s="199" t="s">
        <v>638</v>
      </c>
      <c r="D216" s="178"/>
      <c r="E216" s="501">
        <f t="shared" si="31"/>
        <v>0</v>
      </c>
      <c r="F216" s="179">
        <v>450000</v>
      </c>
      <c r="G216" s="501">
        <f t="shared" si="32"/>
        <v>3.1779481471856093E-5</v>
      </c>
      <c r="H216" s="179">
        <v>0</v>
      </c>
      <c r="I216" s="501">
        <f t="shared" si="33"/>
        <v>0</v>
      </c>
      <c r="J216" s="179">
        <f t="shared" si="37"/>
        <v>-450000</v>
      </c>
      <c r="K216" s="178">
        <v>0</v>
      </c>
      <c r="L216" s="501">
        <f t="shared" si="34"/>
        <v>0</v>
      </c>
      <c r="M216" s="179">
        <f t="shared" si="38"/>
        <v>0</v>
      </c>
      <c r="N216" s="181" t="e">
        <f t="shared" si="36"/>
        <v>#DIV/0!</v>
      </c>
    </row>
    <row r="217" spans="1:14">
      <c r="A217" s="27"/>
      <c r="B217" s="176" t="s">
        <v>639</v>
      </c>
      <c r="C217" s="199" t="s">
        <v>640</v>
      </c>
      <c r="D217" s="178">
        <v>6270361</v>
      </c>
      <c r="E217" s="501">
        <f t="shared" si="31"/>
        <v>4.7720118384192E-4</v>
      </c>
      <c r="F217" s="179">
        <v>0</v>
      </c>
      <c r="G217" s="501">
        <f t="shared" si="32"/>
        <v>0</v>
      </c>
      <c r="H217" s="179">
        <v>0</v>
      </c>
      <c r="I217" s="501">
        <f t="shared" si="33"/>
        <v>0</v>
      </c>
      <c r="J217" s="179">
        <f t="shared" si="37"/>
        <v>0</v>
      </c>
      <c r="K217" s="178">
        <v>0</v>
      </c>
      <c r="L217" s="501">
        <f t="shared" si="34"/>
        <v>0</v>
      </c>
      <c r="M217" s="179">
        <f t="shared" si="38"/>
        <v>0</v>
      </c>
      <c r="N217" s="181"/>
    </row>
    <row r="218" spans="1:14" ht="18">
      <c r="A218" s="27"/>
      <c r="B218" s="176" t="s">
        <v>641</v>
      </c>
      <c r="C218" s="199" t="s">
        <v>642</v>
      </c>
      <c r="D218" s="178">
        <v>0</v>
      </c>
      <c r="E218" s="501">
        <f t="shared" si="31"/>
        <v>0</v>
      </c>
      <c r="F218" s="179">
        <v>0</v>
      </c>
      <c r="G218" s="501">
        <f t="shared" si="32"/>
        <v>0</v>
      </c>
      <c r="H218" s="179">
        <v>0</v>
      </c>
      <c r="I218" s="501">
        <f t="shared" si="33"/>
        <v>0</v>
      </c>
      <c r="J218" s="179">
        <f t="shared" si="37"/>
        <v>0</v>
      </c>
      <c r="K218" s="178">
        <v>0</v>
      </c>
      <c r="L218" s="501">
        <f t="shared" si="34"/>
        <v>0</v>
      </c>
      <c r="M218" s="179">
        <f t="shared" si="38"/>
        <v>0</v>
      </c>
      <c r="N218" s="181"/>
    </row>
    <row r="219" spans="1:14">
      <c r="A219" s="27"/>
      <c r="B219" s="176" t="s">
        <v>643</v>
      </c>
      <c r="C219" s="199" t="s">
        <v>644</v>
      </c>
      <c r="D219" s="178">
        <v>30714458</v>
      </c>
      <c r="E219" s="501">
        <f t="shared" si="31"/>
        <v>2.3375010974109674E-3</v>
      </c>
      <c r="F219" s="179">
        <v>0</v>
      </c>
      <c r="G219" s="501">
        <f t="shared" si="32"/>
        <v>0</v>
      </c>
      <c r="H219" s="179">
        <v>0</v>
      </c>
      <c r="I219" s="501">
        <f t="shared" si="33"/>
        <v>0</v>
      </c>
      <c r="J219" s="179">
        <f t="shared" si="37"/>
        <v>0</v>
      </c>
      <c r="K219" s="178">
        <v>0</v>
      </c>
      <c r="L219" s="501">
        <f t="shared" si="34"/>
        <v>0</v>
      </c>
      <c r="M219" s="179">
        <f t="shared" si="38"/>
        <v>0</v>
      </c>
      <c r="N219" s="181"/>
    </row>
    <row r="220" spans="1:14" ht="18">
      <c r="A220" s="27"/>
      <c r="B220" s="176" t="s">
        <v>645</v>
      </c>
      <c r="C220" s="199" t="s">
        <v>646</v>
      </c>
      <c r="D220" s="178">
        <v>982678</v>
      </c>
      <c r="E220" s="501">
        <f t="shared" si="31"/>
        <v>7.4785982008916278E-5</v>
      </c>
      <c r="F220" s="179">
        <v>0</v>
      </c>
      <c r="G220" s="501">
        <f t="shared" si="32"/>
        <v>0</v>
      </c>
      <c r="H220" s="179">
        <v>0</v>
      </c>
      <c r="I220" s="501">
        <f t="shared" si="33"/>
        <v>0</v>
      </c>
      <c r="J220" s="179">
        <f t="shared" si="37"/>
        <v>0</v>
      </c>
      <c r="K220" s="178">
        <v>0</v>
      </c>
      <c r="L220" s="501">
        <f t="shared" si="34"/>
        <v>0</v>
      </c>
      <c r="M220" s="179">
        <f t="shared" si="38"/>
        <v>0</v>
      </c>
      <c r="N220" s="181"/>
    </row>
    <row r="221" spans="1:14">
      <c r="A221" s="27"/>
      <c r="B221" s="176" t="s">
        <v>647</v>
      </c>
      <c r="C221" s="199" t="s">
        <v>648</v>
      </c>
      <c r="D221" s="178">
        <v>16482341</v>
      </c>
      <c r="E221" s="501">
        <f t="shared" si="31"/>
        <v>1.2543763648833321E-3</v>
      </c>
      <c r="F221" s="179">
        <v>0</v>
      </c>
      <c r="G221" s="501">
        <f t="shared" si="32"/>
        <v>0</v>
      </c>
      <c r="H221" s="179">
        <v>0</v>
      </c>
      <c r="I221" s="501">
        <f t="shared" si="33"/>
        <v>0</v>
      </c>
      <c r="J221" s="179">
        <f t="shared" si="37"/>
        <v>0</v>
      </c>
      <c r="K221" s="178">
        <v>0</v>
      </c>
      <c r="L221" s="501">
        <f t="shared" si="34"/>
        <v>0</v>
      </c>
      <c r="M221" s="179">
        <f t="shared" si="38"/>
        <v>0</v>
      </c>
      <c r="N221" s="181"/>
    </row>
    <row r="222" spans="1:14" ht="18">
      <c r="A222" s="27"/>
      <c r="B222" s="176" t="s">
        <v>649</v>
      </c>
      <c r="C222" s="199" t="s">
        <v>650</v>
      </c>
      <c r="D222" s="178">
        <v>609587</v>
      </c>
      <c r="E222" s="501">
        <f t="shared" si="31"/>
        <v>4.6392167541014698E-5</v>
      </c>
      <c r="F222" s="179">
        <v>0</v>
      </c>
      <c r="G222" s="501">
        <f t="shared" si="32"/>
        <v>0</v>
      </c>
      <c r="H222" s="179">
        <v>0</v>
      </c>
      <c r="I222" s="501">
        <f t="shared" si="33"/>
        <v>0</v>
      </c>
      <c r="J222" s="179">
        <f t="shared" si="37"/>
        <v>0</v>
      </c>
      <c r="K222" s="178">
        <v>0</v>
      </c>
      <c r="L222" s="501">
        <f t="shared" si="34"/>
        <v>0</v>
      </c>
      <c r="M222" s="179">
        <f t="shared" si="38"/>
        <v>0</v>
      </c>
      <c r="N222" s="181"/>
    </row>
    <row r="223" spans="1:14" ht="18">
      <c r="A223" s="27"/>
      <c r="B223" s="176" t="s">
        <v>651</v>
      </c>
      <c r="C223" s="199" t="s">
        <v>652</v>
      </c>
      <c r="D223" s="178">
        <v>7696002</v>
      </c>
      <c r="E223" s="501">
        <f t="shared" si="31"/>
        <v>5.8569853717350311E-4</v>
      </c>
      <c r="F223" s="179">
        <v>36065420</v>
      </c>
      <c r="G223" s="501">
        <f t="shared" si="32"/>
        <v>2.5469785481437956E-3</v>
      </c>
      <c r="H223" s="179">
        <v>36065412</v>
      </c>
      <c r="I223" s="501">
        <f t="shared" si="33"/>
        <v>2.3995022558390136E-3</v>
      </c>
      <c r="J223" s="179">
        <f t="shared" si="37"/>
        <v>-8</v>
      </c>
      <c r="K223" s="178">
        <v>29417607</v>
      </c>
      <c r="L223" s="501">
        <f t="shared" si="34"/>
        <v>1.9207451919958905E-3</v>
      </c>
      <c r="M223" s="179">
        <f t="shared" si="38"/>
        <v>6647805</v>
      </c>
      <c r="N223" s="181">
        <f>K223/H223</f>
        <v>0.81567367093990217</v>
      </c>
    </row>
    <row r="224" spans="1:14" ht="18">
      <c r="A224" s="27"/>
      <c r="B224" s="176" t="s">
        <v>653</v>
      </c>
      <c r="C224" s="199" t="s">
        <v>654</v>
      </c>
      <c r="D224" s="178">
        <v>360555</v>
      </c>
      <c r="E224" s="501">
        <f t="shared" si="31"/>
        <v>2.7439771464533456E-5</v>
      </c>
      <c r="F224" s="179">
        <v>682000</v>
      </c>
      <c r="G224" s="501">
        <f t="shared" si="32"/>
        <v>4.8163569697346345E-5</v>
      </c>
      <c r="H224" s="179">
        <v>0</v>
      </c>
      <c r="I224" s="501">
        <f t="shared" si="33"/>
        <v>0</v>
      </c>
      <c r="J224" s="179">
        <f t="shared" si="37"/>
        <v>-682000</v>
      </c>
      <c r="K224" s="178">
        <v>0</v>
      </c>
      <c r="L224" s="501">
        <f t="shared" si="34"/>
        <v>0</v>
      </c>
      <c r="M224" s="179">
        <f t="shared" si="38"/>
        <v>0</v>
      </c>
      <c r="N224" s="181" t="e">
        <f>K224/H224</f>
        <v>#DIV/0!</v>
      </c>
    </row>
    <row r="225" spans="1:14">
      <c r="A225" s="27"/>
      <c r="B225" s="176" t="s">
        <v>655</v>
      </c>
      <c r="C225" s="199" t="s">
        <v>656</v>
      </c>
      <c r="D225" s="178">
        <v>320000000</v>
      </c>
      <c r="E225" s="501">
        <f t="shared" si="31"/>
        <v>2.4353363200207197E-2</v>
      </c>
      <c r="F225" s="179">
        <v>53207000</v>
      </c>
      <c r="G225" s="501">
        <f t="shared" si="32"/>
        <v>3.7575352681623268E-3</v>
      </c>
      <c r="H225" s="179">
        <v>53207000</v>
      </c>
      <c r="I225" s="501">
        <f t="shared" si="33"/>
        <v>3.5399655638600888E-3</v>
      </c>
      <c r="J225" s="179">
        <f t="shared" si="37"/>
        <v>0</v>
      </c>
      <c r="K225" s="178">
        <v>53204879.689999998</v>
      </c>
      <c r="L225" s="501">
        <f t="shared" si="34"/>
        <v>3.4738725299881565E-3</v>
      </c>
      <c r="M225" s="179">
        <f t="shared" si="38"/>
        <v>2120.3100000023842</v>
      </c>
      <c r="N225" s="181">
        <f>K225/H225</f>
        <v>0.99996014979232051</v>
      </c>
    </row>
    <row r="226" spans="1:14" ht="18">
      <c r="A226" s="27"/>
      <c r="B226" s="176" t="s">
        <v>657</v>
      </c>
      <c r="C226" s="199" t="s">
        <v>658</v>
      </c>
      <c r="D226" s="178">
        <v>3273528</v>
      </c>
      <c r="E226" s="501">
        <f t="shared" si="31"/>
        <v>2.4912942603139956E-4</v>
      </c>
      <c r="F226" s="179">
        <v>0</v>
      </c>
      <c r="G226" s="501">
        <f t="shared" si="32"/>
        <v>0</v>
      </c>
      <c r="H226" s="179">
        <v>0</v>
      </c>
      <c r="I226" s="501">
        <f t="shared" si="33"/>
        <v>0</v>
      </c>
      <c r="J226" s="179">
        <f t="shared" si="37"/>
        <v>0</v>
      </c>
      <c r="K226" s="178">
        <v>0</v>
      </c>
      <c r="L226" s="501">
        <f t="shared" si="34"/>
        <v>0</v>
      </c>
      <c r="M226" s="179">
        <f t="shared" si="38"/>
        <v>0</v>
      </c>
      <c r="N226" s="181"/>
    </row>
    <row r="227" spans="1:14">
      <c r="A227" s="27"/>
      <c r="B227" s="176" t="s">
        <v>659</v>
      </c>
      <c r="C227" s="199" t="s">
        <v>660</v>
      </c>
      <c r="D227" s="178">
        <v>51932393</v>
      </c>
      <c r="E227" s="501">
        <f t="shared" si="31"/>
        <v>3.9522763393278057E-3</v>
      </c>
      <c r="F227" s="179">
        <v>0</v>
      </c>
      <c r="G227" s="501">
        <f t="shared" si="32"/>
        <v>0</v>
      </c>
      <c r="H227" s="179">
        <v>0</v>
      </c>
      <c r="I227" s="501">
        <f t="shared" si="33"/>
        <v>0</v>
      </c>
      <c r="J227" s="179">
        <f t="shared" si="37"/>
        <v>0</v>
      </c>
      <c r="K227" s="178">
        <v>0</v>
      </c>
      <c r="L227" s="501">
        <f t="shared" si="34"/>
        <v>0</v>
      </c>
      <c r="M227" s="179">
        <f t="shared" si="38"/>
        <v>0</v>
      </c>
      <c r="N227" s="181"/>
    </row>
    <row r="228" spans="1:14" ht="18">
      <c r="A228" s="27"/>
      <c r="B228" s="176" t="s">
        <v>661</v>
      </c>
      <c r="C228" s="199" t="s">
        <v>662</v>
      </c>
      <c r="D228" s="178">
        <v>1642833</v>
      </c>
      <c r="E228" s="501">
        <f t="shared" si="31"/>
        <v>1.2502658976964372E-4</v>
      </c>
      <c r="F228" s="179">
        <v>0</v>
      </c>
      <c r="G228" s="501">
        <f t="shared" si="32"/>
        <v>0</v>
      </c>
      <c r="H228" s="179">
        <v>0</v>
      </c>
      <c r="I228" s="501">
        <f t="shared" si="33"/>
        <v>0</v>
      </c>
      <c r="J228" s="179">
        <f t="shared" si="37"/>
        <v>0</v>
      </c>
      <c r="K228" s="178">
        <v>0</v>
      </c>
      <c r="L228" s="501">
        <f t="shared" si="34"/>
        <v>0</v>
      </c>
      <c r="M228" s="179">
        <f t="shared" si="38"/>
        <v>0</v>
      </c>
      <c r="N228" s="181"/>
    </row>
    <row r="229" spans="1:14" ht="18">
      <c r="A229" s="27"/>
      <c r="B229" s="176" t="s">
        <v>663</v>
      </c>
      <c r="C229" s="199" t="s">
        <v>664</v>
      </c>
      <c r="D229" s="178">
        <v>180754641</v>
      </c>
      <c r="E229" s="501">
        <f t="shared" si="31"/>
        <v>1.3756198194987697E-2</v>
      </c>
      <c r="F229" s="179">
        <v>0</v>
      </c>
      <c r="G229" s="501">
        <f t="shared" si="32"/>
        <v>0</v>
      </c>
      <c r="H229" s="179">
        <v>0</v>
      </c>
      <c r="I229" s="501">
        <f t="shared" si="33"/>
        <v>0</v>
      </c>
      <c r="J229" s="179">
        <f t="shared" si="37"/>
        <v>0</v>
      </c>
      <c r="K229" s="178">
        <v>0</v>
      </c>
      <c r="L229" s="501">
        <f t="shared" si="34"/>
        <v>0</v>
      </c>
      <c r="M229" s="179">
        <f t="shared" si="38"/>
        <v>0</v>
      </c>
      <c r="N229" s="181"/>
    </row>
    <row r="230" spans="1:14">
      <c r="A230" s="27"/>
      <c r="B230" s="176" t="s">
        <v>665</v>
      </c>
      <c r="C230" s="199" t="s">
        <v>666</v>
      </c>
      <c r="D230" s="178">
        <v>2422852</v>
      </c>
      <c r="E230" s="501">
        <f t="shared" si="31"/>
        <v>1.8438935855108878E-4</v>
      </c>
      <c r="F230" s="179">
        <v>0</v>
      </c>
      <c r="G230" s="501">
        <f t="shared" si="32"/>
        <v>0</v>
      </c>
      <c r="H230" s="179">
        <v>0</v>
      </c>
      <c r="I230" s="501">
        <f t="shared" si="33"/>
        <v>0</v>
      </c>
      <c r="J230" s="179">
        <f t="shared" si="37"/>
        <v>0</v>
      </c>
      <c r="K230" s="178">
        <v>0</v>
      </c>
      <c r="L230" s="501">
        <f t="shared" si="34"/>
        <v>0</v>
      </c>
      <c r="M230" s="179">
        <f t="shared" si="38"/>
        <v>0</v>
      </c>
      <c r="N230" s="181"/>
    </row>
    <row r="231" spans="1:14">
      <c r="A231" s="27"/>
      <c r="B231" s="176" t="s">
        <v>667</v>
      </c>
      <c r="C231" s="199" t="s">
        <v>668</v>
      </c>
      <c r="D231" s="178">
        <v>58896716.93</v>
      </c>
      <c r="E231" s="501">
        <f t="shared" ref="E231:E294" si="39">D231/$D$454</f>
        <v>4.482291058425257E-3</v>
      </c>
      <c r="F231" s="179">
        <v>0</v>
      </c>
      <c r="G231" s="501">
        <f t="shared" ref="G231:G294" si="40">F231/$F$454</f>
        <v>0</v>
      </c>
      <c r="H231" s="179">
        <v>0</v>
      </c>
      <c r="I231" s="501">
        <f t="shared" ref="I231:I294" si="41">H231/$H$454</f>
        <v>0</v>
      </c>
      <c r="J231" s="179">
        <f t="shared" si="37"/>
        <v>0</v>
      </c>
      <c r="K231" s="178">
        <v>0</v>
      </c>
      <c r="L231" s="501">
        <f t="shared" ref="L231:L294" si="42">K231/$K$454</f>
        <v>0</v>
      </c>
      <c r="M231" s="179">
        <f t="shared" si="38"/>
        <v>0</v>
      </c>
      <c r="N231" s="181"/>
    </row>
    <row r="232" spans="1:14">
      <c r="A232" s="27"/>
      <c r="B232" s="176" t="s">
        <v>669</v>
      </c>
      <c r="C232" s="199" t="s">
        <v>670</v>
      </c>
      <c r="D232" s="178">
        <v>3081166.82</v>
      </c>
      <c r="E232" s="501">
        <f t="shared" si="39"/>
        <v>2.344899207746482E-4</v>
      </c>
      <c r="F232" s="179">
        <v>0</v>
      </c>
      <c r="G232" s="501">
        <f t="shared" si="40"/>
        <v>0</v>
      </c>
      <c r="H232" s="179">
        <v>0</v>
      </c>
      <c r="I232" s="501">
        <f t="shared" si="41"/>
        <v>0</v>
      </c>
      <c r="J232" s="179">
        <f t="shared" si="37"/>
        <v>0</v>
      </c>
      <c r="K232" s="178">
        <v>0</v>
      </c>
      <c r="L232" s="501">
        <f t="shared" si="42"/>
        <v>0</v>
      </c>
      <c r="M232" s="179">
        <f t="shared" si="38"/>
        <v>0</v>
      </c>
      <c r="N232" s="181"/>
    </row>
    <row r="233" spans="1:14">
      <c r="A233" s="27"/>
      <c r="B233" s="176" t="s">
        <v>671</v>
      </c>
      <c r="C233" s="199" t="s">
        <v>672</v>
      </c>
      <c r="D233" s="178">
        <v>380000000</v>
      </c>
      <c r="E233" s="501">
        <f t="shared" si="39"/>
        <v>2.8919618800246044E-2</v>
      </c>
      <c r="F233" s="179">
        <v>110000000</v>
      </c>
      <c r="G233" s="501">
        <f t="shared" si="40"/>
        <v>7.7683176931203782E-3</v>
      </c>
      <c r="H233" s="179">
        <v>226890810</v>
      </c>
      <c r="I233" s="501">
        <f t="shared" si="41"/>
        <v>1.5095488453705758E-2</v>
      </c>
      <c r="J233" s="179">
        <f t="shared" si="37"/>
        <v>116890810</v>
      </c>
      <c r="K233" s="178">
        <v>226890810</v>
      </c>
      <c r="L233" s="501">
        <f t="shared" si="42"/>
        <v>1.4814238031514703E-2</v>
      </c>
      <c r="M233" s="179">
        <f t="shared" si="38"/>
        <v>0</v>
      </c>
      <c r="N233" s="181">
        <f>K233/H233</f>
        <v>1</v>
      </c>
    </row>
    <row r="234" spans="1:14" ht="18">
      <c r="A234" s="27"/>
      <c r="B234" s="176" t="s">
        <v>673</v>
      </c>
      <c r="C234" s="199" t="s">
        <v>674</v>
      </c>
      <c r="D234" s="178">
        <v>1993823</v>
      </c>
      <c r="E234" s="501">
        <f t="shared" si="39"/>
        <v>1.5173842398727097E-4</v>
      </c>
      <c r="F234" s="179">
        <v>3000000</v>
      </c>
      <c r="G234" s="501">
        <f t="shared" si="40"/>
        <v>2.1186320981237395E-4</v>
      </c>
      <c r="H234" s="179">
        <v>5649165</v>
      </c>
      <c r="I234" s="501">
        <f t="shared" si="41"/>
        <v>3.7584997396138999E-4</v>
      </c>
      <c r="J234" s="179">
        <f t="shared" si="37"/>
        <v>2649165</v>
      </c>
      <c r="K234" s="178">
        <v>5466640</v>
      </c>
      <c r="L234" s="501">
        <f t="shared" si="42"/>
        <v>3.5692986504212986E-4</v>
      </c>
      <c r="M234" s="179">
        <f t="shared" si="38"/>
        <v>182525</v>
      </c>
      <c r="N234" s="181">
        <f>K234/H234</f>
        <v>0.96768991523526038</v>
      </c>
    </row>
    <row r="235" spans="1:14" ht="18">
      <c r="A235" s="27"/>
      <c r="B235" s="176" t="s">
        <v>675</v>
      </c>
      <c r="C235" s="199" t="s">
        <v>676</v>
      </c>
      <c r="D235" s="178">
        <v>2100332</v>
      </c>
      <c r="E235" s="501">
        <f t="shared" si="39"/>
        <v>1.5984421261567994E-4</v>
      </c>
      <c r="F235" s="179">
        <v>0</v>
      </c>
      <c r="G235" s="501">
        <f t="shared" si="40"/>
        <v>0</v>
      </c>
      <c r="H235" s="179">
        <v>0</v>
      </c>
      <c r="I235" s="501">
        <f t="shared" si="41"/>
        <v>0</v>
      </c>
      <c r="J235" s="179">
        <f t="shared" si="37"/>
        <v>0</v>
      </c>
      <c r="K235" s="178">
        <v>0</v>
      </c>
      <c r="L235" s="501">
        <f t="shared" si="42"/>
        <v>0</v>
      </c>
      <c r="M235" s="179">
        <f t="shared" si="38"/>
        <v>0</v>
      </c>
      <c r="N235" s="181"/>
    </row>
    <row r="236" spans="1:14" ht="18">
      <c r="A236" s="27"/>
      <c r="B236" s="176" t="s">
        <v>677</v>
      </c>
      <c r="C236" s="199" t="s">
        <v>678</v>
      </c>
      <c r="D236" s="178">
        <v>294942389</v>
      </c>
      <c r="E236" s="501">
        <f t="shared" si="39"/>
        <v>2.2446372257668112E-2</v>
      </c>
      <c r="F236" s="179">
        <v>0</v>
      </c>
      <c r="G236" s="501">
        <f t="shared" si="40"/>
        <v>0</v>
      </c>
      <c r="H236" s="179">
        <v>0</v>
      </c>
      <c r="I236" s="501">
        <f t="shared" si="41"/>
        <v>0</v>
      </c>
      <c r="J236" s="179">
        <f t="shared" si="37"/>
        <v>0</v>
      </c>
      <c r="K236" s="178">
        <v>0</v>
      </c>
      <c r="L236" s="501">
        <f t="shared" si="42"/>
        <v>0</v>
      </c>
      <c r="M236" s="179">
        <f t="shared" si="38"/>
        <v>0</v>
      </c>
      <c r="N236" s="181"/>
    </row>
    <row r="237" spans="1:14">
      <c r="A237" s="27"/>
      <c r="B237" s="176" t="s">
        <v>679</v>
      </c>
      <c r="C237" s="199" t="s">
        <v>680</v>
      </c>
      <c r="D237" s="178">
        <v>698449</v>
      </c>
      <c r="E237" s="501">
        <f t="shared" si="39"/>
        <v>5.3154944293192237E-5</v>
      </c>
      <c r="F237" s="179">
        <v>0</v>
      </c>
      <c r="G237" s="501">
        <f t="shared" si="40"/>
        <v>0</v>
      </c>
      <c r="H237" s="179">
        <v>0</v>
      </c>
      <c r="I237" s="501">
        <f t="shared" si="41"/>
        <v>0</v>
      </c>
      <c r="J237" s="179">
        <f t="shared" si="37"/>
        <v>0</v>
      </c>
      <c r="K237" s="178">
        <v>0</v>
      </c>
      <c r="L237" s="501">
        <f t="shared" si="42"/>
        <v>0</v>
      </c>
      <c r="M237" s="179">
        <f t="shared" si="38"/>
        <v>0</v>
      </c>
      <c r="N237" s="181"/>
    </row>
    <row r="238" spans="1:14">
      <c r="A238" s="27"/>
      <c r="B238" s="176" t="s">
        <v>681</v>
      </c>
      <c r="C238" s="199" t="s">
        <v>682</v>
      </c>
      <c r="D238" s="178">
        <v>493316260</v>
      </c>
      <c r="E238" s="501">
        <f t="shared" si="39"/>
        <v>3.7543468913587015E-2</v>
      </c>
      <c r="F238" s="179">
        <v>100000000</v>
      </c>
      <c r="G238" s="501">
        <f t="shared" si="40"/>
        <v>7.0621069937457977E-3</v>
      </c>
      <c r="H238" s="179">
        <v>100000000</v>
      </c>
      <c r="I238" s="501">
        <f t="shared" si="41"/>
        <v>6.6531951883400465E-3</v>
      </c>
      <c r="J238" s="179">
        <f t="shared" si="37"/>
        <v>0</v>
      </c>
      <c r="K238" s="178">
        <v>100000000</v>
      </c>
      <c r="L238" s="501">
        <f t="shared" si="42"/>
        <v>6.5292366982667577E-3</v>
      </c>
      <c r="M238" s="179">
        <f t="shared" si="38"/>
        <v>0</v>
      </c>
      <c r="N238" s="181">
        <f t="shared" ref="N238:N254" si="43">K238/H238</f>
        <v>1</v>
      </c>
    </row>
    <row r="239" spans="1:14" ht="18">
      <c r="A239" s="27"/>
      <c r="B239" s="176" t="s">
        <v>683</v>
      </c>
      <c r="C239" s="199" t="s">
        <v>684</v>
      </c>
      <c r="D239" s="178">
        <v>4021133</v>
      </c>
      <c r="E239" s="501">
        <f t="shared" si="39"/>
        <v>3.0602535132918365E-4</v>
      </c>
      <c r="F239" s="179">
        <v>1000000</v>
      </c>
      <c r="G239" s="501">
        <f t="shared" si="40"/>
        <v>7.0621069937457979E-5</v>
      </c>
      <c r="H239" s="179">
        <v>1000000</v>
      </c>
      <c r="I239" s="501">
        <f t="shared" si="41"/>
        <v>6.6531951883400461E-5</v>
      </c>
      <c r="J239" s="179">
        <f t="shared" si="37"/>
        <v>0</v>
      </c>
      <c r="K239" s="178">
        <v>807620</v>
      </c>
      <c r="L239" s="501">
        <f t="shared" si="42"/>
        <v>5.2731421422541985E-5</v>
      </c>
      <c r="M239" s="179">
        <f t="shared" si="38"/>
        <v>192380</v>
      </c>
      <c r="N239" s="181">
        <f t="shared" si="43"/>
        <v>0.80762</v>
      </c>
    </row>
    <row r="240" spans="1:14">
      <c r="A240" s="27"/>
      <c r="B240" s="176" t="s">
        <v>685</v>
      </c>
      <c r="C240" s="199" t="s">
        <v>686</v>
      </c>
      <c r="D240" s="178">
        <v>0</v>
      </c>
      <c r="E240" s="501">
        <f t="shared" si="39"/>
        <v>0</v>
      </c>
      <c r="F240" s="179">
        <v>13656000</v>
      </c>
      <c r="G240" s="501">
        <f t="shared" si="40"/>
        <v>9.6440133106592623E-4</v>
      </c>
      <c r="H240" s="179">
        <v>13656000</v>
      </c>
      <c r="I240" s="501">
        <f t="shared" si="41"/>
        <v>9.0856033491971673E-4</v>
      </c>
      <c r="J240" s="179">
        <f t="shared" si="37"/>
        <v>0</v>
      </c>
      <c r="K240" s="178">
        <v>13656000</v>
      </c>
      <c r="L240" s="501">
        <f t="shared" si="42"/>
        <v>8.9163256351530837E-4</v>
      </c>
      <c r="M240" s="179">
        <f t="shared" si="38"/>
        <v>0</v>
      </c>
      <c r="N240" s="181">
        <f t="shared" si="43"/>
        <v>1</v>
      </c>
    </row>
    <row r="241" spans="1:14">
      <c r="A241" s="27"/>
      <c r="B241" s="176" t="s">
        <v>687</v>
      </c>
      <c r="C241" s="199" t="s">
        <v>688</v>
      </c>
      <c r="D241" s="178">
        <v>108548068.68000001</v>
      </c>
      <c r="E241" s="501">
        <f t="shared" si="39"/>
        <v>8.2609704413908608E-3</v>
      </c>
      <c r="F241" s="179">
        <v>81967580</v>
      </c>
      <c r="G241" s="501">
        <f t="shared" si="40"/>
        <v>5.7886381997841818E-3</v>
      </c>
      <c r="H241" s="179">
        <v>81967580</v>
      </c>
      <c r="I241" s="501">
        <f t="shared" si="41"/>
        <v>5.4534630885587779E-3</v>
      </c>
      <c r="J241" s="179">
        <f t="shared" si="37"/>
        <v>0</v>
      </c>
      <c r="K241" s="178">
        <v>81967579.989999995</v>
      </c>
      <c r="L241" s="501">
        <f t="shared" si="42"/>
        <v>5.3518573133882388E-3</v>
      </c>
      <c r="M241" s="179">
        <f t="shared" si="38"/>
        <v>1.000000536441803E-2</v>
      </c>
      <c r="N241" s="181">
        <f t="shared" si="43"/>
        <v>0.99999999987800048</v>
      </c>
    </row>
    <row r="242" spans="1:14" ht="18">
      <c r="A242" s="27"/>
      <c r="B242" s="176" t="s">
        <v>689</v>
      </c>
      <c r="C242" s="199" t="s">
        <v>690</v>
      </c>
      <c r="D242" s="178">
        <v>891822</v>
      </c>
      <c r="E242" s="501">
        <f t="shared" si="39"/>
        <v>6.7871453362297439E-5</v>
      </c>
      <c r="F242" s="179">
        <v>1122877</v>
      </c>
      <c r="G242" s="501">
        <f t="shared" si="40"/>
        <v>7.9298775148163009E-5</v>
      </c>
      <c r="H242" s="179">
        <v>1122877</v>
      </c>
      <c r="I242" s="501">
        <f t="shared" si="41"/>
        <v>7.4707198534977061E-5</v>
      </c>
      <c r="J242" s="179">
        <f t="shared" si="37"/>
        <v>0</v>
      </c>
      <c r="K242" s="178">
        <v>1122877</v>
      </c>
      <c r="L242" s="501">
        <f t="shared" si="42"/>
        <v>7.331529716039682E-5</v>
      </c>
      <c r="M242" s="179">
        <f t="shared" si="38"/>
        <v>0</v>
      </c>
      <c r="N242" s="181">
        <f t="shared" si="43"/>
        <v>1</v>
      </c>
    </row>
    <row r="243" spans="1:14" ht="18">
      <c r="A243" s="27"/>
      <c r="B243" s="176" t="s">
        <v>691</v>
      </c>
      <c r="C243" s="199" t="s">
        <v>692</v>
      </c>
      <c r="D243" s="178">
        <v>82810521</v>
      </c>
      <c r="E243" s="501">
        <f t="shared" si="39"/>
        <v>6.3022334209730793E-3</v>
      </c>
      <c r="F243" s="179">
        <v>120794346</v>
      </c>
      <c r="G243" s="501">
        <f t="shared" si="40"/>
        <v>8.5306259569154982E-3</v>
      </c>
      <c r="H243" s="179">
        <v>227274300</v>
      </c>
      <c r="I243" s="501">
        <f t="shared" si="41"/>
        <v>1.5121002791933522E-2</v>
      </c>
      <c r="J243" s="179">
        <f t="shared" si="37"/>
        <v>106479954</v>
      </c>
      <c r="K243" s="178">
        <v>177188189</v>
      </c>
      <c r="L243" s="501">
        <f t="shared" si="42"/>
        <v>1.1569036261182263E-2</v>
      </c>
      <c r="M243" s="179">
        <f t="shared" si="38"/>
        <v>50086111</v>
      </c>
      <c r="N243" s="181">
        <f t="shared" si="43"/>
        <v>0.77962263661135467</v>
      </c>
    </row>
    <row r="244" spans="1:14">
      <c r="A244" s="27"/>
      <c r="B244" s="176" t="s">
        <v>693</v>
      </c>
      <c r="C244" s="199" t="s">
        <v>694</v>
      </c>
      <c r="D244" s="178">
        <v>944924</v>
      </c>
      <c r="E244" s="501">
        <f t="shared" si="39"/>
        <v>7.1912741776851828E-5</v>
      </c>
      <c r="F244" s="179">
        <v>1210342</v>
      </c>
      <c r="G244" s="501">
        <f t="shared" si="40"/>
        <v>8.547564703024277E-5</v>
      </c>
      <c r="H244" s="179">
        <v>2160000</v>
      </c>
      <c r="I244" s="501">
        <f t="shared" si="41"/>
        <v>1.43709016068145E-4</v>
      </c>
      <c r="J244" s="179">
        <f t="shared" si="37"/>
        <v>949658</v>
      </c>
      <c r="K244" s="178">
        <v>2160000</v>
      </c>
      <c r="L244" s="501">
        <f t="shared" si="42"/>
        <v>1.4103151268256197E-4</v>
      </c>
      <c r="M244" s="179">
        <f t="shared" si="38"/>
        <v>0</v>
      </c>
      <c r="N244" s="181">
        <f t="shared" si="43"/>
        <v>1</v>
      </c>
    </row>
    <row r="245" spans="1:14" ht="18">
      <c r="A245" s="27"/>
      <c r="B245" s="176" t="s">
        <v>695</v>
      </c>
      <c r="C245" s="199" t="s">
        <v>696</v>
      </c>
      <c r="D245" s="178">
        <v>24547568</v>
      </c>
      <c r="E245" s="501">
        <f t="shared" si="39"/>
        <v>1.8681744974555744E-3</v>
      </c>
      <c r="F245" s="179">
        <v>60345000</v>
      </c>
      <c r="G245" s="501">
        <f t="shared" si="40"/>
        <v>4.2616284653759018E-3</v>
      </c>
      <c r="H245" s="179">
        <v>95978052</v>
      </c>
      <c r="I245" s="501">
        <f t="shared" si="41"/>
        <v>6.3856071375265082E-3</v>
      </c>
      <c r="J245" s="179">
        <f t="shared" si="37"/>
        <v>35633052</v>
      </c>
      <c r="K245" s="178">
        <v>95846807.180000007</v>
      </c>
      <c r="L245" s="501">
        <f t="shared" si="42"/>
        <v>6.2580649085135377E-3</v>
      </c>
      <c r="M245" s="179">
        <f t="shared" si="38"/>
        <v>131244.81999999285</v>
      </c>
      <c r="N245" s="181">
        <f t="shared" si="43"/>
        <v>0.99863255382595184</v>
      </c>
    </row>
    <row r="246" spans="1:14" ht="18">
      <c r="A246" s="27"/>
      <c r="B246" s="176" t="s">
        <v>697</v>
      </c>
      <c r="C246" s="199" t="s">
        <v>698</v>
      </c>
      <c r="D246" s="178">
        <v>458905</v>
      </c>
      <c r="E246" s="501">
        <f t="shared" si="39"/>
        <v>3.4924625435597138E-5</v>
      </c>
      <c r="F246" s="179">
        <v>619295</v>
      </c>
      <c r="G246" s="501">
        <f t="shared" si="40"/>
        <v>4.3735275506918041E-5</v>
      </c>
      <c r="H246" s="179">
        <v>1605410</v>
      </c>
      <c r="I246" s="501">
        <f t="shared" si="41"/>
        <v>1.0681106087312995E-4</v>
      </c>
      <c r="J246" s="179">
        <f t="shared" si="37"/>
        <v>986115</v>
      </c>
      <c r="K246" s="178">
        <v>1605409</v>
      </c>
      <c r="L246" s="501">
        <f t="shared" si="42"/>
        <v>1.0482095358527737E-4</v>
      </c>
      <c r="M246" s="179">
        <f t="shared" si="38"/>
        <v>1</v>
      </c>
      <c r="N246" s="181">
        <f t="shared" si="43"/>
        <v>0.99999937710615983</v>
      </c>
    </row>
    <row r="247" spans="1:14" ht="18">
      <c r="A247" s="27"/>
      <c r="B247" s="176" t="s">
        <v>699</v>
      </c>
      <c r="C247" s="199" t="s">
        <v>700</v>
      </c>
      <c r="D247" s="178"/>
      <c r="E247" s="501">
        <f t="shared" si="39"/>
        <v>0</v>
      </c>
      <c r="F247" s="179">
        <v>90000000</v>
      </c>
      <c r="G247" s="501">
        <f t="shared" si="40"/>
        <v>6.3558962943712181E-3</v>
      </c>
      <c r="H247" s="179">
        <v>90000000</v>
      </c>
      <c r="I247" s="501">
        <f t="shared" si="41"/>
        <v>5.9878756695060419E-3</v>
      </c>
      <c r="J247" s="179">
        <f t="shared" si="37"/>
        <v>0</v>
      </c>
      <c r="K247" s="178">
        <v>89804631.120000005</v>
      </c>
      <c r="L247" s="501">
        <f t="shared" si="42"/>
        <v>5.8635569318301294E-3</v>
      </c>
      <c r="M247" s="179">
        <f t="shared" si="38"/>
        <v>195368.87999999523</v>
      </c>
      <c r="N247" s="181">
        <f t="shared" si="43"/>
        <v>0.99782923466666673</v>
      </c>
    </row>
    <row r="248" spans="1:14" ht="18">
      <c r="A248" s="27"/>
      <c r="B248" s="176" t="s">
        <v>701</v>
      </c>
      <c r="C248" s="199" t="s">
        <v>702</v>
      </c>
      <c r="D248" s="178"/>
      <c r="E248" s="501">
        <f t="shared" si="39"/>
        <v>0</v>
      </c>
      <c r="F248" s="179">
        <v>1095000</v>
      </c>
      <c r="G248" s="501">
        <f t="shared" si="40"/>
        <v>7.7330071581516491E-5</v>
      </c>
      <c r="H248" s="179">
        <v>1095000</v>
      </c>
      <c r="I248" s="501">
        <f t="shared" si="41"/>
        <v>7.285248731232351E-5</v>
      </c>
      <c r="J248" s="179">
        <f t="shared" si="37"/>
        <v>0</v>
      </c>
      <c r="K248" s="178">
        <v>1095000</v>
      </c>
      <c r="L248" s="501">
        <f t="shared" si="42"/>
        <v>7.1495141846020992E-5</v>
      </c>
      <c r="M248" s="179">
        <f t="shared" si="38"/>
        <v>0</v>
      </c>
      <c r="N248" s="181">
        <f t="shared" si="43"/>
        <v>1</v>
      </c>
    </row>
    <row r="249" spans="1:14">
      <c r="A249" s="27"/>
      <c r="B249" s="176" t="s">
        <v>703</v>
      </c>
      <c r="C249" s="199" t="s">
        <v>704</v>
      </c>
      <c r="D249" s="178"/>
      <c r="E249" s="501">
        <f t="shared" si="39"/>
        <v>0</v>
      </c>
      <c r="F249" s="179">
        <v>54000000</v>
      </c>
      <c r="G249" s="501">
        <f t="shared" si="40"/>
        <v>3.8135377766227311E-3</v>
      </c>
      <c r="H249" s="179">
        <v>0</v>
      </c>
      <c r="I249" s="501">
        <f t="shared" si="41"/>
        <v>0</v>
      </c>
      <c r="J249" s="179">
        <f t="shared" si="37"/>
        <v>-54000000</v>
      </c>
      <c r="K249" s="178">
        <v>0</v>
      </c>
      <c r="L249" s="501">
        <f t="shared" si="42"/>
        <v>0</v>
      </c>
      <c r="M249" s="179">
        <f t="shared" si="38"/>
        <v>0</v>
      </c>
      <c r="N249" s="181" t="e">
        <f t="shared" si="43"/>
        <v>#DIV/0!</v>
      </c>
    </row>
    <row r="250" spans="1:14" ht="18">
      <c r="A250" s="27"/>
      <c r="B250" s="176" t="s">
        <v>705</v>
      </c>
      <c r="C250" s="199" t="s">
        <v>706</v>
      </c>
      <c r="D250" s="178"/>
      <c r="E250" s="501">
        <f t="shared" si="39"/>
        <v>0</v>
      </c>
      <c r="F250" s="179">
        <v>791900</v>
      </c>
      <c r="G250" s="501">
        <f t="shared" si="40"/>
        <v>5.5924825283472978E-5</v>
      </c>
      <c r="H250" s="179">
        <v>0</v>
      </c>
      <c r="I250" s="501">
        <f t="shared" si="41"/>
        <v>0</v>
      </c>
      <c r="J250" s="179">
        <f t="shared" si="37"/>
        <v>-791900</v>
      </c>
      <c r="K250" s="178">
        <v>0</v>
      </c>
      <c r="L250" s="501">
        <f t="shared" si="42"/>
        <v>0</v>
      </c>
      <c r="M250" s="179">
        <f t="shared" si="38"/>
        <v>0</v>
      </c>
      <c r="N250" s="181" t="e">
        <f t="shared" si="43"/>
        <v>#DIV/0!</v>
      </c>
    </row>
    <row r="251" spans="1:14">
      <c r="A251" s="27"/>
      <c r="B251" s="176" t="s">
        <v>707</v>
      </c>
      <c r="C251" s="199" t="s">
        <v>708</v>
      </c>
      <c r="D251" s="178"/>
      <c r="E251" s="501">
        <f t="shared" si="39"/>
        <v>0</v>
      </c>
      <c r="F251" s="179">
        <v>8365000</v>
      </c>
      <c r="G251" s="501">
        <f t="shared" si="40"/>
        <v>5.9074525002683598E-4</v>
      </c>
      <c r="H251" s="179">
        <v>8365000</v>
      </c>
      <c r="I251" s="501">
        <f t="shared" si="41"/>
        <v>5.5653977750464486E-4</v>
      </c>
      <c r="J251" s="179">
        <f t="shared" si="37"/>
        <v>0</v>
      </c>
      <c r="K251" s="178">
        <v>8365000</v>
      </c>
      <c r="L251" s="501">
        <f t="shared" si="42"/>
        <v>5.4617064981001429E-4</v>
      </c>
      <c r="M251" s="179">
        <f t="shared" si="38"/>
        <v>0</v>
      </c>
      <c r="N251" s="181">
        <f t="shared" si="43"/>
        <v>1</v>
      </c>
    </row>
    <row r="252" spans="1:14">
      <c r="A252" s="27"/>
      <c r="B252" s="176" t="s">
        <v>709</v>
      </c>
      <c r="C252" s="199" t="s">
        <v>710</v>
      </c>
      <c r="D252" s="178"/>
      <c r="E252" s="501">
        <f t="shared" si="39"/>
        <v>0</v>
      </c>
      <c r="F252" s="179">
        <v>1859300</v>
      </c>
      <c r="G252" s="501">
        <f t="shared" si="40"/>
        <v>1.3130575533471564E-4</v>
      </c>
      <c r="H252" s="179">
        <v>0</v>
      </c>
      <c r="I252" s="501">
        <f t="shared" si="41"/>
        <v>0</v>
      </c>
      <c r="J252" s="179">
        <f t="shared" si="37"/>
        <v>-1859300</v>
      </c>
      <c r="K252" s="178">
        <v>0</v>
      </c>
      <c r="L252" s="501">
        <f t="shared" si="42"/>
        <v>0</v>
      </c>
      <c r="M252" s="179">
        <f t="shared" si="38"/>
        <v>0</v>
      </c>
      <c r="N252" s="181" t="e">
        <f t="shared" si="43"/>
        <v>#DIV/0!</v>
      </c>
    </row>
    <row r="253" spans="1:14">
      <c r="A253" s="27"/>
      <c r="B253" s="176" t="s">
        <v>711</v>
      </c>
      <c r="C253" s="199" t="s">
        <v>712</v>
      </c>
      <c r="D253" s="178">
        <v>20225381</v>
      </c>
      <c r="E253" s="501">
        <f t="shared" si="39"/>
        <v>1.5392376542361556E-3</v>
      </c>
      <c r="F253" s="179">
        <v>51763090</v>
      </c>
      <c r="G253" s="501">
        <f t="shared" si="40"/>
        <v>3.6555647990689317E-3</v>
      </c>
      <c r="H253" s="179">
        <v>50042526</v>
      </c>
      <c r="I253" s="501">
        <f t="shared" si="41"/>
        <v>3.3294269319558167E-3</v>
      </c>
      <c r="J253" s="179">
        <f t="shared" si="37"/>
        <v>-1720564</v>
      </c>
      <c r="K253" s="178">
        <v>50042526</v>
      </c>
      <c r="L253" s="501">
        <f t="shared" si="42"/>
        <v>3.2673949723316838E-3</v>
      </c>
      <c r="M253" s="179">
        <f t="shared" si="38"/>
        <v>0</v>
      </c>
      <c r="N253" s="181">
        <f t="shared" si="43"/>
        <v>1</v>
      </c>
    </row>
    <row r="254" spans="1:14" ht="18">
      <c r="A254" s="27"/>
      <c r="B254" s="176" t="s">
        <v>713</v>
      </c>
      <c r="C254" s="199" t="s">
        <v>714</v>
      </c>
      <c r="D254" s="178">
        <v>0</v>
      </c>
      <c r="E254" s="501">
        <f t="shared" si="39"/>
        <v>0</v>
      </c>
      <c r="F254" s="179">
        <v>2246740</v>
      </c>
      <c r="G254" s="501">
        <f t="shared" si="40"/>
        <v>1.5866718267128435E-4</v>
      </c>
      <c r="H254" s="179">
        <v>2246740</v>
      </c>
      <c r="I254" s="501">
        <f t="shared" si="41"/>
        <v>1.4947999757451117E-4</v>
      </c>
      <c r="J254" s="179">
        <f t="shared" si="37"/>
        <v>0</v>
      </c>
      <c r="K254" s="178">
        <v>2246732</v>
      </c>
      <c r="L254" s="501">
        <f t="shared" si="42"/>
        <v>1.4669445025570268E-4</v>
      </c>
      <c r="M254" s="179">
        <f t="shared" si="38"/>
        <v>8</v>
      </c>
      <c r="N254" s="181">
        <f t="shared" si="43"/>
        <v>0.99999643928536452</v>
      </c>
    </row>
    <row r="255" spans="1:14" ht="18">
      <c r="A255" s="27"/>
      <c r="B255" s="176" t="s">
        <v>715</v>
      </c>
      <c r="C255" s="199" t="s">
        <v>716</v>
      </c>
      <c r="D255" s="178">
        <v>54931326.640000001</v>
      </c>
      <c r="E255" s="501">
        <f t="shared" si="39"/>
        <v>4.1805079647910534E-3</v>
      </c>
      <c r="F255" s="179">
        <v>0</v>
      </c>
      <c r="G255" s="501">
        <f t="shared" si="40"/>
        <v>0</v>
      </c>
      <c r="H255" s="179">
        <v>0</v>
      </c>
      <c r="I255" s="501">
        <f t="shared" si="41"/>
        <v>0</v>
      </c>
      <c r="J255" s="179">
        <f t="shared" si="37"/>
        <v>0</v>
      </c>
      <c r="K255" s="178">
        <v>0</v>
      </c>
      <c r="L255" s="501">
        <f t="shared" si="42"/>
        <v>0</v>
      </c>
      <c r="M255" s="179">
        <f t="shared" si="38"/>
        <v>0</v>
      </c>
      <c r="N255" s="181"/>
    </row>
    <row r="256" spans="1:14" ht="18">
      <c r="A256" s="27"/>
      <c r="B256" s="176" t="s">
        <v>717</v>
      </c>
      <c r="C256" s="199" t="s">
        <v>716</v>
      </c>
      <c r="D256" s="178">
        <v>785332.96</v>
      </c>
      <c r="E256" s="501">
        <f t="shared" si="39"/>
        <v>5.9767183774918093E-5</v>
      </c>
      <c r="F256" s="179">
        <v>0</v>
      </c>
      <c r="G256" s="501">
        <f t="shared" si="40"/>
        <v>0</v>
      </c>
      <c r="H256" s="179">
        <v>0</v>
      </c>
      <c r="I256" s="501">
        <f t="shared" si="41"/>
        <v>0</v>
      </c>
      <c r="J256" s="179">
        <f t="shared" si="37"/>
        <v>0</v>
      </c>
      <c r="K256" s="178">
        <v>0</v>
      </c>
      <c r="L256" s="501">
        <f t="shared" si="42"/>
        <v>0</v>
      </c>
      <c r="M256" s="179">
        <f t="shared" si="38"/>
        <v>0</v>
      </c>
      <c r="N256" s="181"/>
    </row>
    <row r="257" spans="1:14">
      <c r="A257" s="27"/>
      <c r="B257" s="176" t="s">
        <v>718</v>
      </c>
      <c r="C257" s="199" t="s">
        <v>719</v>
      </c>
      <c r="D257" s="178">
        <v>97600335</v>
      </c>
      <c r="E257" s="501">
        <f t="shared" si="39"/>
        <v>7.4278012709902948E-3</v>
      </c>
      <c r="F257" s="179">
        <v>0</v>
      </c>
      <c r="G257" s="501">
        <f t="shared" si="40"/>
        <v>0</v>
      </c>
      <c r="H257" s="179">
        <v>0</v>
      </c>
      <c r="I257" s="501">
        <f t="shared" si="41"/>
        <v>0</v>
      </c>
      <c r="J257" s="179">
        <f t="shared" si="37"/>
        <v>0</v>
      </c>
      <c r="K257" s="178">
        <v>0</v>
      </c>
      <c r="L257" s="501">
        <f t="shared" si="42"/>
        <v>0</v>
      </c>
      <c r="M257" s="179">
        <f t="shared" si="38"/>
        <v>0</v>
      </c>
      <c r="N257" s="181"/>
    </row>
    <row r="258" spans="1:14" ht="18">
      <c r="A258" s="27"/>
      <c r="B258" s="176" t="s">
        <v>720</v>
      </c>
      <c r="C258" s="199" t="s">
        <v>721</v>
      </c>
      <c r="D258" s="178">
        <v>3124340</v>
      </c>
      <c r="E258" s="501">
        <f t="shared" si="39"/>
        <v>2.3777558369042297E-4</v>
      </c>
      <c r="F258" s="179">
        <v>0</v>
      </c>
      <c r="G258" s="501">
        <f t="shared" si="40"/>
        <v>0</v>
      </c>
      <c r="H258" s="179">
        <v>0</v>
      </c>
      <c r="I258" s="501">
        <f t="shared" si="41"/>
        <v>0</v>
      </c>
      <c r="J258" s="179">
        <f t="shared" si="37"/>
        <v>0</v>
      </c>
      <c r="K258" s="178">
        <v>0</v>
      </c>
      <c r="L258" s="501">
        <f t="shared" si="42"/>
        <v>0</v>
      </c>
      <c r="M258" s="179">
        <f t="shared" si="38"/>
        <v>0</v>
      </c>
      <c r="N258" s="181"/>
    </row>
    <row r="259" spans="1:14">
      <c r="A259" s="27"/>
      <c r="B259" s="176" t="s">
        <v>722</v>
      </c>
      <c r="C259" s="199" t="s">
        <v>723</v>
      </c>
      <c r="D259" s="178">
        <v>273051310.33999997</v>
      </c>
      <c r="E259" s="501">
        <f t="shared" si="39"/>
        <v>2.0780367915632845E-2</v>
      </c>
      <c r="F259" s="179">
        <v>1118000</v>
      </c>
      <c r="G259" s="501">
        <f t="shared" si="40"/>
        <v>7.8954356190078019E-5</v>
      </c>
      <c r="H259" s="179">
        <v>692332</v>
      </c>
      <c r="I259" s="501">
        <f t="shared" si="41"/>
        <v>4.606219931133841E-5</v>
      </c>
      <c r="J259" s="179">
        <f t="shared" si="37"/>
        <v>-425668</v>
      </c>
      <c r="K259" s="178">
        <v>692331.8</v>
      </c>
      <c r="L259" s="501">
        <f t="shared" si="42"/>
        <v>4.5203981959370811E-5</v>
      </c>
      <c r="M259" s="179">
        <f t="shared" si="38"/>
        <v>0.19999999995343387</v>
      </c>
      <c r="N259" s="181">
        <f>K259/H259</f>
        <v>0.99999971112125408</v>
      </c>
    </row>
    <row r="260" spans="1:14" ht="18">
      <c r="A260" s="27"/>
      <c r="B260" s="176" t="s">
        <v>724</v>
      </c>
      <c r="C260" s="199" t="s">
        <v>725</v>
      </c>
      <c r="D260" s="178">
        <v>3432226.6</v>
      </c>
      <c r="E260" s="501">
        <f t="shared" si="39"/>
        <v>2.6120706554753833E-4</v>
      </c>
      <c r="F260" s="179">
        <v>0</v>
      </c>
      <c r="G260" s="501">
        <f t="shared" si="40"/>
        <v>0</v>
      </c>
      <c r="H260" s="179">
        <v>0</v>
      </c>
      <c r="I260" s="501">
        <f t="shared" si="41"/>
        <v>0</v>
      </c>
      <c r="J260" s="179">
        <f t="shared" si="37"/>
        <v>0</v>
      </c>
      <c r="K260" s="178">
        <v>0</v>
      </c>
      <c r="L260" s="501">
        <f t="shared" si="42"/>
        <v>0</v>
      </c>
      <c r="M260" s="179">
        <f t="shared" si="38"/>
        <v>0</v>
      </c>
      <c r="N260" s="181"/>
    </row>
    <row r="261" spans="1:14">
      <c r="A261" s="27"/>
      <c r="B261" s="176" t="s">
        <v>726</v>
      </c>
      <c r="C261" s="199" t="s">
        <v>727</v>
      </c>
      <c r="D261" s="178">
        <v>79999999.590000004</v>
      </c>
      <c r="E261" s="501">
        <f t="shared" si="39"/>
        <v>6.0883407688490524E-3</v>
      </c>
      <c r="F261" s="179">
        <v>78977100</v>
      </c>
      <c r="G261" s="501">
        <f t="shared" si="40"/>
        <v>5.5774473025576128E-3</v>
      </c>
      <c r="H261" s="179">
        <v>78441483</v>
      </c>
      <c r="I261" s="501">
        <f t="shared" si="41"/>
        <v>5.2188649726185752E-3</v>
      </c>
      <c r="J261" s="179">
        <f t="shared" si="37"/>
        <v>-535617</v>
      </c>
      <c r="K261" s="178">
        <v>78277821.849999994</v>
      </c>
      <c r="L261" s="501">
        <f t="shared" si="42"/>
        <v>5.110944270834074E-3</v>
      </c>
      <c r="M261" s="179">
        <f t="shared" si="38"/>
        <v>163661.15000000596</v>
      </c>
      <c r="N261" s="181">
        <f>K261/H261</f>
        <v>0.99791358929305296</v>
      </c>
    </row>
    <row r="262" spans="1:14">
      <c r="A262" s="27"/>
      <c r="B262" s="176" t="s">
        <v>728</v>
      </c>
      <c r="C262" s="199" t="s">
        <v>729</v>
      </c>
      <c r="D262" s="178">
        <v>871000</v>
      </c>
      <c r="E262" s="501">
        <f t="shared" si="39"/>
        <v>6.6286810460563958E-5</v>
      </c>
      <c r="F262" s="179">
        <v>1000900</v>
      </c>
      <c r="G262" s="501">
        <f t="shared" si="40"/>
        <v>7.0684628900401689E-5</v>
      </c>
      <c r="H262" s="179">
        <v>1000900</v>
      </c>
      <c r="I262" s="501">
        <f t="shared" si="41"/>
        <v>6.6591830640095524E-5</v>
      </c>
      <c r="J262" s="179">
        <f t="shared" si="37"/>
        <v>0</v>
      </c>
      <c r="K262" s="178">
        <v>1000864</v>
      </c>
      <c r="L262" s="501">
        <f t="shared" si="42"/>
        <v>6.5348779587740607E-5</v>
      </c>
      <c r="M262" s="179">
        <f t="shared" si="38"/>
        <v>36</v>
      </c>
      <c r="N262" s="181">
        <f>K262/H262</f>
        <v>0.99996403237086617</v>
      </c>
    </row>
    <row r="263" spans="1:14" ht="18">
      <c r="A263" s="27"/>
      <c r="B263" s="176" t="s">
        <v>730</v>
      </c>
      <c r="C263" s="199" t="s">
        <v>731</v>
      </c>
      <c r="D263" s="178">
        <v>276954</v>
      </c>
      <c r="E263" s="501">
        <f t="shared" si="39"/>
        <v>2.1077379224219323E-5</v>
      </c>
      <c r="F263" s="179">
        <v>0</v>
      </c>
      <c r="G263" s="501">
        <f t="shared" si="40"/>
        <v>0</v>
      </c>
      <c r="H263" s="179">
        <v>0</v>
      </c>
      <c r="I263" s="501">
        <f t="shared" si="41"/>
        <v>0</v>
      </c>
      <c r="J263" s="179">
        <f t="shared" si="37"/>
        <v>0</v>
      </c>
      <c r="K263" s="178">
        <v>0</v>
      </c>
      <c r="L263" s="501">
        <f t="shared" si="42"/>
        <v>0</v>
      </c>
      <c r="M263" s="179">
        <f t="shared" si="38"/>
        <v>0</v>
      </c>
      <c r="N263" s="181"/>
    </row>
    <row r="264" spans="1:14">
      <c r="A264" s="27"/>
      <c r="B264" s="176" t="s">
        <v>732</v>
      </c>
      <c r="C264" s="199" t="s">
        <v>733</v>
      </c>
      <c r="D264" s="178">
        <v>10687709.470000001</v>
      </c>
      <c r="E264" s="501">
        <f t="shared" si="39"/>
        <v>8.1338022031626246E-4</v>
      </c>
      <c r="F264" s="179">
        <v>0</v>
      </c>
      <c r="G264" s="501">
        <f t="shared" si="40"/>
        <v>0</v>
      </c>
      <c r="H264" s="179">
        <v>0</v>
      </c>
      <c r="I264" s="501">
        <f t="shared" si="41"/>
        <v>0</v>
      </c>
      <c r="J264" s="179">
        <f t="shared" si="37"/>
        <v>0</v>
      </c>
      <c r="K264" s="178">
        <v>0</v>
      </c>
      <c r="L264" s="501">
        <f t="shared" si="42"/>
        <v>0</v>
      </c>
      <c r="M264" s="179">
        <f t="shared" si="38"/>
        <v>0</v>
      </c>
      <c r="N264" s="181"/>
    </row>
    <row r="265" spans="1:14">
      <c r="A265" s="27"/>
      <c r="B265" s="176" t="s">
        <v>734</v>
      </c>
      <c r="C265" s="199" t="s">
        <v>733</v>
      </c>
      <c r="D265" s="178">
        <v>8988850</v>
      </c>
      <c r="E265" s="501">
        <f t="shared" si="39"/>
        <v>6.8408977750682013E-4</v>
      </c>
      <c r="F265" s="179">
        <v>0</v>
      </c>
      <c r="G265" s="501">
        <f t="shared" si="40"/>
        <v>0</v>
      </c>
      <c r="H265" s="179">
        <v>0</v>
      </c>
      <c r="I265" s="501">
        <f t="shared" si="41"/>
        <v>0</v>
      </c>
      <c r="J265" s="179">
        <f t="shared" si="37"/>
        <v>0</v>
      </c>
      <c r="K265" s="178">
        <v>0</v>
      </c>
      <c r="L265" s="501">
        <f t="shared" si="42"/>
        <v>0</v>
      </c>
      <c r="M265" s="179">
        <f t="shared" si="38"/>
        <v>0</v>
      </c>
      <c r="N265" s="181"/>
    </row>
    <row r="266" spans="1:14" ht="18">
      <c r="A266" s="27"/>
      <c r="B266" s="176" t="s">
        <v>735</v>
      </c>
      <c r="C266" s="199" t="s">
        <v>736</v>
      </c>
      <c r="D266" s="178">
        <v>157963654</v>
      </c>
      <c r="E266" s="501">
        <f t="shared" si="39"/>
        <v>1.202170699466832E-2</v>
      </c>
      <c r="F266" s="179">
        <v>173863943</v>
      </c>
      <c r="G266" s="501">
        <f t="shared" si="40"/>
        <v>1.2278457678205209E-2</v>
      </c>
      <c r="H266" s="179">
        <v>206802058</v>
      </c>
      <c r="I266" s="501">
        <f t="shared" si="41"/>
        <v>1.3758944572244192E-2</v>
      </c>
      <c r="J266" s="179">
        <f t="shared" si="37"/>
        <v>32938115</v>
      </c>
      <c r="K266" s="178">
        <v>206794835</v>
      </c>
      <c r="L266" s="501">
        <f t="shared" si="42"/>
        <v>1.3502124256940189E-2</v>
      </c>
      <c r="M266" s="179">
        <f t="shared" si="38"/>
        <v>7223</v>
      </c>
      <c r="N266" s="181">
        <f t="shared" ref="N266:N277" si="44">K266/H266</f>
        <v>0.99996507288143144</v>
      </c>
    </row>
    <row r="267" spans="1:14" ht="18">
      <c r="A267" s="27"/>
      <c r="B267" s="176" t="s">
        <v>737</v>
      </c>
      <c r="C267" s="199" t="s">
        <v>738</v>
      </c>
      <c r="D267" s="178">
        <v>1413951</v>
      </c>
      <c r="E267" s="501">
        <f t="shared" si="39"/>
        <v>1.0760769453217552E-4</v>
      </c>
      <c r="F267" s="179">
        <v>2489390</v>
      </c>
      <c r="G267" s="501">
        <f t="shared" si="40"/>
        <v>1.7580338529160852E-4</v>
      </c>
      <c r="H267" s="179">
        <v>2489390</v>
      </c>
      <c r="I267" s="501">
        <f t="shared" si="41"/>
        <v>1.6562397569901829E-4</v>
      </c>
      <c r="J267" s="179">
        <f t="shared" si="37"/>
        <v>0</v>
      </c>
      <c r="K267" s="178">
        <v>2489390</v>
      </c>
      <c r="L267" s="501">
        <f t="shared" si="42"/>
        <v>1.6253816544298285E-4</v>
      </c>
      <c r="M267" s="179">
        <f t="shared" si="38"/>
        <v>0</v>
      </c>
      <c r="N267" s="181">
        <f t="shared" si="44"/>
        <v>1</v>
      </c>
    </row>
    <row r="268" spans="1:14">
      <c r="A268" s="27"/>
      <c r="B268" s="176" t="s">
        <v>739</v>
      </c>
      <c r="C268" s="199" t="s">
        <v>740</v>
      </c>
      <c r="D268" s="178">
        <v>19983354</v>
      </c>
      <c r="E268" s="501">
        <f t="shared" si="39"/>
        <v>1.520818368500979E-3</v>
      </c>
      <c r="F268" s="179">
        <v>50999100</v>
      </c>
      <c r="G268" s="501">
        <f t="shared" si="40"/>
        <v>3.6016110078474135E-3</v>
      </c>
      <c r="H268" s="179">
        <v>50999100</v>
      </c>
      <c r="I268" s="501">
        <f t="shared" si="41"/>
        <v>3.3930696672967286E-3</v>
      </c>
      <c r="J268" s="179">
        <f t="shared" si="37"/>
        <v>0</v>
      </c>
      <c r="K268" s="178">
        <v>50999100</v>
      </c>
      <c r="L268" s="501">
        <f t="shared" si="42"/>
        <v>3.3298519529857619E-3</v>
      </c>
      <c r="M268" s="179">
        <f t="shared" si="38"/>
        <v>0</v>
      </c>
      <c r="N268" s="181">
        <f t="shared" si="44"/>
        <v>1</v>
      </c>
    </row>
    <row r="269" spans="1:14" ht="18">
      <c r="A269" s="27"/>
      <c r="B269" s="176" t="s">
        <v>741</v>
      </c>
      <c r="C269" s="199" t="s">
        <v>742</v>
      </c>
      <c r="D269" s="178">
        <v>398568</v>
      </c>
      <c r="E269" s="501">
        <f t="shared" si="39"/>
        <v>3.0332722699938068E-5</v>
      </c>
      <c r="F269" s="179">
        <v>1345500</v>
      </c>
      <c r="G269" s="501">
        <f t="shared" si="40"/>
        <v>9.502064960084971E-5</v>
      </c>
      <c r="H269" s="179">
        <v>1345500</v>
      </c>
      <c r="I269" s="501">
        <f t="shared" si="41"/>
        <v>8.951874125911532E-5</v>
      </c>
      <c r="J269" s="179">
        <f t="shared" si="37"/>
        <v>0</v>
      </c>
      <c r="K269" s="178">
        <v>1345500</v>
      </c>
      <c r="L269" s="501">
        <f t="shared" si="42"/>
        <v>8.7850879775179229E-5</v>
      </c>
      <c r="M269" s="179">
        <f t="shared" si="38"/>
        <v>0</v>
      </c>
      <c r="N269" s="181">
        <f t="shared" si="44"/>
        <v>1</v>
      </c>
    </row>
    <row r="270" spans="1:14">
      <c r="A270" s="27"/>
      <c r="B270" s="176" t="s">
        <v>743</v>
      </c>
      <c r="C270" s="199" t="s">
        <v>744</v>
      </c>
      <c r="D270" s="178">
        <v>69931332</v>
      </c>
      <c r="E270" s="501">
        <f t="shared" si="39"/>
        <v>5.3220722727196001E-3</v>
      </c>
      <c r="F270" s="179">
        <v>10512600</v>
      </c>
      <c r="G270" s="501">
        <f t="shared" si="40"/>
        <v>7.4241105982452078E-4</v>
      </c>
      <c r="H270" s="179">
        <v>10512600</v>
      </c>
      <c r="I270" s="501">
        <f t="shared" si="41"/>
        <v>6.9942379736943569E-4</v>
      </c>
      <c r="J270" s="179">
        <f t="shared" si="37"/>
        <v>0</v>
      </c>
      <c r="K270" s="178">
        <v>10488348</v>
      </c>
      <c r="L270" s="501">
        <f t="shared" si="42"/>
        <v>6.8480906665792753E-4</v>
      </c>
      <c r="M270" s="179">
        <f t="shared" si="38"/>
        <v>24252</v>
      </c>
      <c r="N270" s="181">
        <f t="shared" si="44"/>
        <v>0.99769305404942643</v>
      </c>
    </row>
    <row r="271" spans="1:14" ht="18">
      <c r="A271" s="27"/>
      <c r="B271" s="176" t="s">
        <v>745</v>
      </c>
      <c r="C271" s="199" t="s">
        <v>746</v>
      </c>
      <c r="D271" s="178">
        <v>423388</v>
      </c>
      <c r="E271" s="501">
        <f t="shared" si="39"/>
        <v>3.2221630433154142E-5</v>
      </c>
      <c r="F271" s="179">
        <v>1441450</v>
      </c>
      <c r="G271" s="501">
        <f t="shared" si="40"/>
        <v>1.0179674126134881E-4</v>
      </c>
      <c r="H271" s="179">
        <v>1441450</v>
      </c>
      <c r="I271" s="501">
        <f t="shared" si="41"/>
        <v>9.5902482042327594E-5</v>
      </c>
      <c r="J271" s="179">
        <f t="shared" si="37"/>
        <v>0</v>
      </c>
      <c r="K271" s="178">
        <v>1441450</v>
      </c>
      <c r="L271" s="501">
        <f t="shared" si="42"/>
        <v>9.4115682387166172E-5</v>
      </c>
      <c r="M271" s="179">
        <f t="shared" si="38"/>
        <v>0</v>
      </c>
      <c r="N271" s="181">
        <f t="shared" si="44"/>
        <v>1</v>
      </c>
    </row>
    <row r="272" spans="1:14">
      <c r="A272" s="27"/>
      <c r="B272" s="176" t="s">
        <v>747</v>
      </c>
      <c r="C272" s="199" t="s">
        <v>748</v>
      </c>
      <c r="D272" s="178"/>
      <c r="E272" s="501">
        <f t="shared" si="39"/>
        <v>0</v>
      </c>
      <c r="F272" s="179">
        <v>162590000</v>
      </c>
      <c r="G272" s="501">
        <f t="shared" si="40"/>
        <v>1.1482279761131293E-2</v>
      </c>
      <c r="H272" s="179">
        <v>409454357</v>
      </c>
      <c r="I272" s="501">
        <f t="shared" si="41"/>
        <v>2.7241797578372678E-2</v>
      </c>
      <c r="J272" s="179">
        <f t="shared" si="37"/>
        <v>246864357</v>
      </c>
      <c r="K272" s="178">
        <v>409451356.39999998</v>
      </c>
      <c r="L272" s="501">
        <f t="shared" si="42"/>
        <v>2.6734048223619813E-2</v>
      </c>
      <c r="M272" s="179">
        <f t="shared" si="38"/>
        <v>3000.6000000238419</v>
      </c>
      <c r="N272" s="181">
        <f t="shared" si="44"/>
        <v>0.99999267171065898</v>
      </c>
    </row>
    <row r="273" spans="1:14">
      <c r="A273" s="27"/>
      <c r="B273" s="176" t="s">
        <v>749</v>
      </c>
      <c r="C273" s="199" t="s">
        <v>750</v>
      </c>
      <c r="D273" s="178"/>
      <c r="E273" s="501">
        <f t="shared" si="39"/>
        <v>0</v>
      </c>
      <c r="F273" s="179">
        <v>1583000</v>
      </c>
      <c r="G273" s="501">
        <f t="shared" si="40"/>
        <v>1.1179315371099598E-4</v>
      </c>
      <c r="H273" s="179">
        <v>3528525</v>
      </c>
      <c r="I273" s="501">
        <f t="shared" si="41"/>
        <v>2.3475965551937562E-4</v>
      </c>
      <c r="J273" s="179">
        <f t="shared" ref="J273:J336" si="45">H273-F273</f>
        <v>1945525</v>
      </c>
      <c r="K273" s="178">
        <v>3528524</v>
      </c>
      <c r="L273" s="501">
        <f t="shared" si="42"/>
        <v>2.3038568391515012E-4</v>
      </c>
      <c r="M273" s="179">
        <f t="shared" ref="M273:M336" si="46">H273-K273</f>
        <v>1</v>
      </c>
      <c r="N273" s="181">
        <f t="shared" si="44"/>
        <v>0.99999971659546127</v>
      </c>
    </row>
    <row r="274" spans="1:14">
      <c r="A274" s="27"/>
      <c r="B274" s="176" t="s">
        <v>751</v>
      </c>
      <c r="C274" s="199" t="s">
        <v>752</v>
      </c>
      <c r="D274" s="178"/>
      <c r="E274" s="501">
        <f t="shared" si="39"/>
        <v>0</v>
      </c>
      <c r="F274" s="179">
        <v>361277000</v>
      </c>
      <c r="G274" s="501">
        <f t="shared" si="40"/>
        <v>2.5513768283795007E-2</v>
      </c>
      <c r="H274" s="179">
        <v>364178751</v>
      </c>
      <c r="I274" s="501">
        <f t="shared" si="41"/>
        <v>2.4229523138488879E-2</v>
      </c>
      <c r="J274" s="179">
        <f t="shared" si="45"/>
        <v>2901751</v>
      </c>
      <c r="K274" s="178">
        <v>364178751</v>
      </c>
      <c r="L274" s="501">
        <f t="shared" si="42"/>
        <v>2.3778092657581518E-2</v>
      </c>
      <c r="M274" s="179">
        <f t="shared" si="46"/>
        <v>0</v>
      </c>
      <c r="N274" s="181">
        <f t="shared" si="44"/>
        <v>1</v>
      </c>
    </row>
    <row r="275" spans="1:14">
      <c r="A275" s="27"/>
      <c r="B275" s="176" t="s">
        <v>753</v>
      </c>
      <c r="C275" s="199" t="s">
        <v>754</v>
      </c>
      <c r="D275" s="178"/>
      <c r="E275" s="501">
        <f t="shared" si="39"/>
        <v>0</v>
      </c>
      <c r="F275" s="179">
        <v>3252570</v>
      </c>
      <c r="G275" s="501">
        <f t="shared" si="40"/>
        <v>2.2969997344647771E-4</v>
      </c>
      <c r="H275" s="179">
        <v>3252570</v>
      </c>
      <c r="I275" s="501">
        <f t="shared" si="41"/>
        <v>2.1639983073739184E-4</v>
      </c>
      <c r="J275" s="179">
        <f t="shared" si="45"/>
        <v>0</v>
      </c>
      <c r="K275" s="178">
        <v>3252570</v>
      </c>
      <c r="L275" s="501">
        <f t="shared" si="42"/>
        <v>2.1236799407681507E-4</v>
      </c>
      <c r="M275" s="179">
        <f t="shared" si="46"/>
        <v>0</v>
      </c>
      <c r="N275" s="181">
        <f t="shared" si="44"/>
        <v>1</v>
      </c>
    </row>
    <row r="276" spans="1:14">
      <c r="A276" s="27"/>
      <c r="B276" s="176" t="s">
        <v>755</v>
      </c>
      <c r="C276" s="199" t="s">
        <v>756</v>
      </c>
      <c r="D276" s="178">
        <v>45000000</v>
      </c>
      <c r="E276" s="501">
        <f t="shared" si="39"/>
        <v>3.4246917000291372E-3</v>
      </c>
      <c r="F276" s="179">
        <v>10164570</v>
      </c>
      <c r="G276" s="501">
        <f t="shared" si="40"/>
        <v>7.1783280885418725E-4</v>
      </c>
      <c r="H276" s="179">
        <v>5881550</v>
      </c>
      <c r="I276" s="501">
        <f t="shared" si="41"/>
        <v>3.9131100159981401E-4</v>
      </c>
      <c r="J276" s="179">
        <f t="shared" si="45"/>
        <v>-4283020</v>
      </c>
      <c r="K276" s="178">
        <v>5881550</v>
      </c>
      <c r="L276" s="501">
        <f t="shared" si="42"/>
        <v>3.8402032102690851E-4</v>
      </c>
      <c r="M276" s="179">
        <f t="shared" si="46"/>
        <v>0</v>
      </c>
      <c r="N276" s="181">
        <f t="shared" si="44"/>
        <v>1</v>
      </c>
    </row>
    <row r="277" spans="1:14">
      <c r="A277" s="27"/>
      <c r="B277" s="176" t="s">
        <v>757</v>
      </c>
      <c r="C277" s="199" t="s">
        <v>758</v>
      </c>
      <c r="D277" s="178">
        <v>1000000</v>
      </c>
      <c r="E277" s="501">
        <f t="shared" si="39"/>
        <v>7.6104260000647492E-5</v>
      </c>
      <c r="F277" s="179">
        <v>326100</v>
      </c>
      <c r="G277" s="501">
        <f t="shared" si="40"/>
        <v>2.3029530906605048E-5</v>
      </c>
      <c r="H277" s="179">
        <v>256695</v>
      </c>
      <c r="I277" s="501">
        <f t="shared" si="41"/>
        <v>1.7078419388709482E-5</v>
      </c>
      <c r="J277" s="179">
        <f t="shared" si="45"/>
        <v>-69405</v>
      </c>
      <c r="K277" s="178">
        <v>256695</v>
      </c>
      <c r="L277" s="501">
        <f t="shared" si="42"/>
        <v>1.6760224142615854E-5</v>
      </c>
      <c r="M277" s="179">
        <f t="shared" si="46"/>
        <v>0</v>
      </c>
      <c r="N277" s="181">
        <f t="shared" si="44"/>
        <v>1</v>
      </c>
    </row>
    <row r="278" spans="1:14">
      <c r="A278" s="27"/>
      <c r="B278" s="176" t="s">
        <v>759</v>
      </c>
      <c r="C278" s="199" t="s">
        <v>760</v>
      </c>
      <c r="D278" s="178">
        <v>111486260</v>
      </c>
      <c r="E278" s="501">
        <f t="shared" si="39"/>
        <v>8.4845793175397869E-3</v>
      </c>
      <c r="F278" s="179">
        <v>0</v>
      </c>
      <c r="G278" s="501">
        <f t="shared" si="40"/>
        <v>0</v>
      </c>
      <c r="H278" s="179">
        <v>0</v>
      </c>
      <c r="I278" s="501">
        <f t="shared" si="41"/>
        <v>0</v>
      </c>
      <c r="J278" s="179">
        <f t="shared" si="45"/>
        <v>0</v>
      </c>
      <c r="K278" s="178">
        <v>0</v>
      </c>
      <c r="L278" s="501">
        <f t="shared" si="42"/>
        <v>0</v>
      </c>
      <c r="M278" s="179">
        <f t="shared" si="46"/>
        <v>0</v>
      </c>
      <c r="N278" s="181"/>
    </row>
    <row r="279" spans="1:14">
      <c r="A279" s="27"/>
      <c r="B279" s="176" t="s">
        <v>761</v>
      </c>
      <c r="C279" s="199" t="s">
        <v>762</v>
      </c>
      <c r="D279" s="178">
        <v>2107192</v>
      </c>
      <c r="E279" s="501">
        <f t="shared" si="39"/>
        <v>1.6036628783928439E-4</v>
      </c>
      <c r="F279" s="179">
        <v>0</v>
      </c>
      <c r="G279" s="501">
        <f t="shared" si="40"/>
        <v>0</v>
      </c>
      <c r="H279" s="179">
        <v>0</v>
      </c>
      <c r="I279" s="501">
        <f t="shared" si="41"/>
        <v>0</v>
      </c>
      <c r="J279" s="179">
        <f t="shared" si="45"/>
        <v>0</v>
      </c>
      <c r="K279" s="178">
        <v>0</v>
      </c>
      <c r="L279" s="501">
        <f t="shared" si="42"/>
        <v>0</v>
      </c>
      <c r="M279" s="179">
        <f t="shared" si="46"/>
        <v>0</v>
      </c>
      <c r="N279" s="181"/>
    </row>
    <row r="280" spans="1:14">
      <c r="A280" s="27"/>
      <c r="B280" s="176" t="s">
        <v>763</v>
      </c>
      <c r="C280" s="199" t="s">
        <v>764</v>
      </c>
      <c r="D280" s="178">
        <v>42738080</v>
      </c>
      <c r="E280" s="501">
        <f t="shared" si="39"/>
        <v>3.2525499522484723E-3</v>
      </c>
      <c r="F280" s="179">
        <v>0</v>
      </c>
      <c r="G280" s="501">
        <f t="shared" si="40"/>
        <v>0</v>
      </c>
      <c r="H280" s="179">
        <v>0</v>
      </c>
      <c r="I280" s="501">
        <f t="shared" si="41"/>
        <v>0</v>
      </c>
      <c r="J280" s="179">
        <f t="shared" si="45"/>
        <v>0</v>
      </c>
      <c r="K280" s="178">
        <v>0</v>
      </c>
      <c r="L280" s="501">
        <f t="shared" si="42"/>
        <v>0</v>
      </c>
      <c r="M280" s="179">
        <f t="shared" si="46"/>
        <v>0</v>
      </c>
      <c r="N280" s="181"/>
    </row>
    <row r="281" spans="1:14" ht="18">
      <c r="A281" s="27"/>
      <c r="B281" s="176" t="s">
        <v>765</v>
      </c>
      <c r="C281" s="199" t="s">
        <v>766</v>
      </c>
      <c r="D281" s="178">
        <v>860557</v>
      </c>
      <c r="E281" s="501">
        <f t="shared" si="39"/>
        <v>6.5492053673377201E-5</v>
      </c>
      <c r="F281" s="179">
        <v>0</v>
      </c>
      <c r="G281" s="501">
        <f t="shared" si="40"/>
        <v>0</v>
      </c>
      <c r="H281" s="179">
        <v>0</v>
      </c>
      <c r="I281" s="501">
        <f t="shared" si="41"/>
        <v>0</v>
      </c>
      <c r="J281" s="179">
        <f t="shared" si="45"/>
        <v>0</v>
      </c>
      <c r="K281" s="178">
        <v>0</v>
      </c>
      <c r="L281" s="501">
        <f t="shared" si="42"/>
        <v>0</v>
      </c>
      <c r="M281" s="179">
        <f t="shared" si="46"/>
        <v>0</v>
      </c>
      <c r="N281" s="181"/>
    </row>
    <row r="282" spans="1:14">
      <c r="A282" s="27"/>
      <c r="B282" s="176" t="s">
        <v>767</v>
      </c>
      <c r="C282" s="199" t="s">
        <v>768</v>
      </c>
      <c r="D282" s="178">
        <v>25124377</v>
      </c>
      <c r="E282" s="501">
        <f t="shared" si="39"/>
        <v>1.9120721195622877E-3</v>
      </c>
      <c r="F282" s="179">
        <v>3858000</v>
      </c>
      <c r="G282" s="501">
        <f t="shared" si="40"/>
        <v>2.7245608781871288E-4</v>
      </c>
      <c r="H282" s="179">
        <v>3787000</v>
      </c>
      <c r="I282" s="501">
        <f t="shared" si="41"/>
        <v>2.5195650178243755E-4</v>
      </c>
      <c r="J282" s="179">
        <f t="shared" si="45"/>
        <v>-71000</v>
      </c>
      <c r="K282" s="178">
        <v>3780000</v>
      </c>
      <c r="L282" s="501">
        <f t="shared" si="42"/>
        <v>2.4680514719448344E-4</v>
      </c>
      <c r="M282" s="179">
        <f t="shared" si="46"/>
        <v>7000</v>
      </c>
      <c r="N282" s="181">
        <f>K282/H282</f>
        <v>0.99815157116451014</v>
      </c>
    </row>
    <row r="283" spans="1:14" ht="18">
      <c r="A283" s="27"/>
      <c r="B283" s="176" t="s">
        <v>769</v>
      </c>
      <c r="C283" s="199" t="s">
        <v>770</v>
      </c>
      <c r="D283" s="178">
        <v>1481448</v>
      </c>
      <c r="E283" s="501">
        <f t="shared" si="39"/>
        <v>1.1274450376943923E-4</v>
      </c>
      <c r="F283" s="179">
        <v>0</v>
      </c>
      <c r="G283" s="501">
        <f t="shared" si="40"/>
        <v>0</v>
      </c>
      <c r="H283" s="179">
        <v>0</v>
      </c>
      <c r="I283" s="501">
        <f t="shared" si="41"/>
        <v>0</v>
      </c>
      <c r="J283" s="179">
        <f t="shared" si="45"/>
        <v>0</v>
      </c>
      <c r="K283" s="178">
        <v>0</v>
      </c>
      <c r="L283" s="501">
        <f t="shared" si="42"/>
        <v>0</v>
      </c>
      <c r="M283" s="179">
        <f t="shared" si="46"/>
        <v>0</v>
      </c>
      <c r="N283" s="181"/>
    </row>
    <row r="284" spans="1:14" ht="18">
      <c r="A284" s="27"/>
      <c r="B284" s="176" t="s">
        <v>771</v>
      </c>
      <c r="C284" s="199" t="s">
        <v>772</v>
      </c>
      <c r="D284" s="178">
        <v>9057156</v>
      </c>
      <c r="E284" s="501">
        <f t="shared" si="39"/>
        <v>6.8928815509042437E-4</v>
      </c>
      <c r="F284" s="179">
        <v>7494600</v>
      </c>
      <c r="G284" s="501">
        <f t="shared" si="40"/>
        <v>5.2927667075327255E-4</v>
      </c>
      <c r="H284" s="179">
        <v>7343724</v>
      </c>
      <c r="I284" s="501">
        <f t="shared" si="41"/>
        <v>4.8859229181297324E-4</v>
      </c>
      <c r="J284" s="179">
        <f t="shared" si="45"/>
        <v>-150876</v>
      </c>
      <c r="K284" s="178">
        <v>7343724</v>
      </c>
      <c r="L284" s="501">
        <f t="shared" si="42"/>
        <v>4.7948912242742344E-4</v>
      </c>
      <c r="M284" s="179">
        <f t="shared" si="46"/>
        <v>0</v>
      </c>
      <c r="N284" s="181">
        <f>K284/H284</f>
        <v>1</v>
      </c>
    </row>
    <row r="285" spans="1:14" ht="18">
      <c r="A285" s="27"/>
      <c r="B285" s="176" t="s">
        <v>773</v>
      </c>
      <c r="C285" s="199" t="s">
        <v>774</v>
      </c>
      <c r="D285" s="178">
        <v>120000</v>
      </c>
      <c r="E285" s="501">
        <f t="shared" si="39"/>
        <v>9.1325112000776994E-6</v>
      </c>
      <c r="F285" s="179">
        <v>110900</v>
      </c>
      <c r="G285" s="501">
        <f t="shared" si="40"/>
        <v>7.8318766560640903E-6</v>
      </c>
      <c r="H285" s="179">
        <v>110900</v>
      </c>
      <c r="I285" s="501">
        <f t="shared" si="41"/>
        <v>7.3783934638691118E-6</v>
      </c>
      <c r="J285" s="179">
        <f t="shared" si="45"/>
        <v>0</v>
      </c>
      <c r="K285" s="178">
        <v>110820</v>
      </c>
      <c r="L285" s="501">
        <f t="shared" si="42"/>
        <v>7.2357001090192212E-6</v>
      </c>
      <c r="M285" s="179">
        <f t="shared" si="46"/>
        <v>80</v>
      </c>
      <c r="N285" s="181">
        <f>K285/H285</f>
        <v>0.9992786293958521</v>
      </c>
    </row>
    <row r="286" spans="1:14" ht="18">
      <c r="A286" s="27"/>
      <c r="B286" s="176" t="s">
        <v>775</v>
      </c>
      <c r="C286" s="199" t="s">
        <v>776</v>
      </c>
      <c r="D286" s="178">
        <v>12360000</v>
      </c>
      <c r="E286" s="501">
        <f t="shared" si="39"/>
        <v>9.4064865360800299E-4</v>
      </c>
      <c r="F286" s="179">
        <v>0</v>
      </c>
      <c r="G286" s="501">
        <f t="shared" si="40"/>
        <v>0</v>
      </c>
      <c r="H286" s="179">
        <v>0</v>
      </c>
      <c r="I286" s="501">
        <f t="shared" si="41"/>
        <v>0</v>
      </c>
      <c r="J286" s="179">
        <f t="shared" si="45"/>
        <v>0</v>
      </c>
      <c r="K286" s="178">
        <v>0</v>
      </c>
      <c r="L286" s="501">
        <f t="shared" si="42"/>
        <v>0</v>
      </c>
      <c r="M286" s="179">
        <f t="shared" si="46"/>
        <v>0</v>
      </c>
      <c r="N286" s="181"/>
    </row>
    <row r="287" spans="1:14" ht="18">
      <c r="A287" s="27"/>
      <c r="B287" s="176" t="s">
        <v>777</v>
      </c>
      <c r="C287" s="199" t="s">
        <v>778</v>
      </c>
      <c r="D287" s="178"/>
      <c r="E287" s="501">
        <f t="shared" si="39"/>
        <v>0</v>
      </c>
      <c r="F287" s="179">
        <v>100000000</v>
      </c>
      <c r="G287" s="501">
        <f t="shared" si="40"/>
        <v>7.0621069937457977E-3</v>
      </c>
      <c r="H287" s="179">
        <v>177375296</v>
      </c>
      <c r="I287" s="501">
        <f t="shared" si="41"/>
        <v>1.1801124658775915E-2</v>
      </c>
      <c r="J287" s="179">
        <f t="shared" si="45"/>
        <v>77375296</v>
      </c>
      <c r="K287" s="178">
        <v>177241376</v>
      </c>
      <c r="L287" s="501">
        <f t="shared" si="42"/>
        <v>1.1572508966304969E-2</v>
      </c>
      <c r="M287" s="179">
        <f t="shared" si="46"/>
        <v>133920</v>
      </c>
      <c r="N287" s="181">
        <f t="shared" ref="N287:N302" si="47">K287/H287</f>
        <v>0.99924499068912054</v>
      </c>
    </row>
    <row r="288" spans="1:14" ht="18">
      <c r="A288" s="27"/>
      <c r="B288" s="176" t="s">
        <v>779</v>
      </c>
      <c r="C288" s="199" t="s">
        <v>780</v>
      </c>
      <c r="D288" s="178"/>
      <c r="E288" s="501">
        <f t="shared" si="39"/>
        <v>0</v>
      </c>
      <c r="F288" s="179">
        <v>817500</v>
      </c>
      <c r="G288" s="501">
        <f t="shared" si="40"/>
        <v>5.7732724673871897E-5</v>
      </c>
      <c r="H288" s="179">
        <v>2720370</v>
      </c>
      <c r="I288" s="501">
        <f t="shared" si="41"/>
        <v>1.8099152594504612E-4</v>
      </c>
      <c r="J288" s="179">
        <f t="shared" si="45"/>
        <v>1902870</v>
      </c>
      <c r="K288" s="178">
        <v>2720095</v>
      </c>
      <c r="L288" s="501">
        <f t="shared" si="42"/>
        <v>1.7760144096771915E-4</v>
      </c>
      <c r="M288" s="179">
        <f t="shared" si="46"/>
        <v>275</v>
      </c>
      <c r="N288" s="181">
        <f t="shared" si="47"/>
        <v>0.99989891080992654</v>
      </c>
    </row>
    <row r="289" spans="1:14">
      <c r="A289" s="27"/>
      <c r="B289" s="176" t="s">
        <v>781</v>
      </c>
      <c r="C289" s="199" t="s">
        <v>782</v>
      </c>
      <c r="D289" s="178"/>
      <c r="E289" s="501">
        <f t="shared" si="39"/>
        <v>0</v>
      </c>
      <c r="F289" s="179">
        <v>96270000</v>
      </c>
      <c r="G289" s="501">
        <f t="shared" si="40"/>
        <v>6.7986904028790795E-3</v>
      </c>
      <c r="H289" s="179">
        <v>96270000</v>
      </c>
      <c r="I289" s="501">
        <f t="shared" si="41"/>
        <v>6.4050310078149625E-3</v>
      </c>
      <c r="J289" s="179">
        <f t="shared" si="45"/>
        <v>0</v>
      </c>
      <c r="K289" s="178">
        <v>96267463</v>
      </c>
      <c r="L289" s="501">
        <f t="shared" si="42"/>
        <v>6.2855305226863726E-3</v>
      </c>
      <c r="M289" s="179">
        <f t="shared" si="46"/>
        <v>2537</v>
      </c>
      <c r="N289" s="181">
        <f t="shared" si="47"/>
        <v>0.99997364703438252</v>
      </c>
    </row>
    <row r="290" spans="1:14">
      <c r="A290" s="27"/>
      <c r="B290" s="176" t="s">
        <v>783</v>
      </c>
      <c r="C290" s="199" t="s">
        <v>784</v>
      </c>
      <c r="D290" s="178"/>
      <c r="E290" s="501">
        <f t="shared" si="39"/>
        <v>0</v>
      </c>
      <c r="F290" s="179">
        <v>970000</v>
      </c>
      <c r="G290" s="501">
        <f t="shared" si="40"/>
        <v>6.8502437839334235E-5</v>
      </c>
      <c r="H290" s="179">
        <v>970000</v>
      </c>
      <c r="I290" s="501">
        <f t="shared" si="41"/>
        <v>6.4535993326898455E-5</v>
      </c>
      <c r="J290" s="179">
        <f t="shared" si="45"/>
        <v>0</v>
      </c>
      <c r="K290" s="178">
        <v>0</v>
      </c>
      <c r="L290" s="501">
        <f t="shared" si="42"/>
        <v>0</v>
      </c>
      <c r="M290" s="179">
        <f t="shared" si="46"/>
        <v>970000</v>
      </c>
      <c r="N290" s="181">
        <f t="shared" si="47"/>
        <v>0</v>
      </c>
    </row>
    <row r="291" spans="1:14" ht="18">
      <c r="A291" s="27"/>
      <c r="B291" s="176" t="s">
        <v>785</v>
      </c>
      <c r="C291" s="199" t="s">
        <v>786</v>
      </c>
      <c r="D291" s="178"/>
      <c r="E291" s="501">
        <f t="shared" si="39"/>
        <v>0</v>
      </c>
      <c r="F291" s="179">
        <v>39875000</v>
      </c>
      <c r="G291" s="501">
        <f t="shared" si="40"/>
        <v>2.816015163756137E-3</v>
      </c>
      <c r="H291" s="179">
        <v>0</v>
      </c>
      <c r="I291" s="501">
        <f t="shared" si="41"/>
        <v>0</v>
      </c>
      <c r="J291" s="179">
        <f t="shared" si="45"/>
        <v>-39875000</v>
      </c>
      <c r="K291" s="178">
        <v>0</v>
      </c>
      <c r="L291" s="501">
        <f t="shared" si="42"/>
        <v>0</v>
      </c>
      <c r="M291" s="179">
        <f t="shared" si="46"/>
        <v>0</v>
      </c>
      <c r="N291" s="181" t="e">
        <f t="shared" si="47"/>
        <v>#DIV/0!</v>
      </c>
    </row>
    <row r="292" spans="1:14">
      <c r="A292" s="27"/>
      <c r="B292" s="176" t="s">
        <v>787</v>
      </c>
      <c r="C292" s="199" t="s">
        <v>788</v>
      </c>
      <c r="D292" s="178"/>
      <c r="E292" s="501">
        <f t="shared" si="39"/>
        <v>0</v>
      </c>
      <c r="F292" s="179">
        <v>728000</v>
      </c>
      <c r="G292" s="501">
        <f t="shared" si="40"/>
        <v>5.1412138914469407E-5</v>
      </c>
      <c r="H292" s="179">
        <v>0</v>
      </c>
      <c r="I292" s="501">
        <f t="shared" si="41"/>
        <v>0</v>
      </c>
      <c r="J292" s="179">
        <f t="shared" si="45"/>
        <v>-728000</v>
      </c>
      <c r="K292" s="178">
        <v>0</v>
      </c>
      <c r="L292" s="501">
        <f t="shared" si="42"/>
        <v>0</v>
      </c>
      <c r="M292" s="179">
        <f t="shared" si="46"/>
        <v>0</v>
      </c>
      <c r="N292" s="181" t="e">
        <f t="shared" si="47"/>
        <v>#DIV/0!</v>
      </c>
    </row>
    <row r="293" spans="1:14" ht="18">
      <c r="A293" s="27"/>
      <c r="B293" s="176" t="s">
        <v>789</v>
      </c>
      <c r="C293" s="199" t="s">
        <v>790</v>
      </c>
      <c r="D293" s="178"/>
      <c r="E293" s="501">
        <f t="shared" si="39"/>
        <v>0</v>
      </c>
      <c r="F293" s="179">
        <v>63100000</v>
      </c>
      <c r="G293" s="501">
        <f t="shared" si="40"/>
        <v>4.4561895130535989E-3</v>
      </c>
      <c r="H293" s="179">
        <v>0</v>
      </c>
      <c r="I293" s="501">
        <f t="shared" si="41"/>
        <v>0</v>
      </c>
      <c r="J293" s="179">
        <f t="shared" si="45"/>
        <v>-63100000</v>
      </c>
      <c r="K293" s="178">
        <v>0</v>
      </c>
      <c r="L293" s="501">
        <f t="shared" si="42"/>
        <v>0</v>
      </c>
      <c r="M293" s="179">
        <f t="shared" si="46"/>
        <v>0</v>
      </c>
      <c r="N293" s="181" t="e">
        <f t="shared" si="47"/>
        <v>#DIV/0!</v>
      </c>
    </row>
    <row r="294" spans="1:14">
      <c r="A294" s="27"/>
      <c r="B294" s="176" t="s">
        <v>791</v>
      </c>
      <c r="C294" s="199" t="s">
        <v>792</v>
      </c>
      <c r="D294" s="178"/>
      <c r="E294" s="501">
        <f t="shared" si="39"/>
        <v>0</v>
      </c>
      <c r="F294" s="179">
        <v>922000</v>
      </c>
      <c r="G294" s="501">
        <f t="shared" si="40"/>
        <v>6.5112626482336259E-5</v>
      </c>
      <c r="H294" s="179">
        <v>0</v>
      </c>
      <c r="I294" s="501">
        <f t="shared" si="41"/>
        <v>0</v>
      </c>
      <c r="J294" s="179">
        <f t="shared" si="45"/>
        <v>-922000</v>
      </c>
      <c r="K294" s="178">
        <v>0</v>
      </c>
      <c r="L294" s="501">
        <f t="shared" si="42"/>
        <v>0</v>
      </c>
      <c r="M294" s="179">
        <f t="shared" si="46"/>
        <v>0</v>
      </c>
      <c r="N294" s="181" t="e">
        <f t="shared" si="47"/>
        <v>#DIV/0!</v>
      </c>
    </row>
    <row r="295" spans="1:14">
      <c r="A295" s="27"/>
      <c r="B295" s="176" t="s">
        <v>793</v>
      </c>
      <c r="C295" s="199" t="s">
        <v>794</v>
      </c>
      <c r="D295" s="178"/>
      <c r="E295" s="501">
        <f t="shared" ref="E295:E358" si="48">D295/$D$454</f>
        <v>0</v>
      </c>
      <c r="F295" s="179">
        <v>14500000</v>
      </c>
      <c r="G295" s="501">
        <f t="shared" ref="G295:G358" si="49">F295/$F$454</f>
        <v>1.0240055140931408E-3</v>
      </c>
      <c r="H295" s="179">
        <v>0</v>
      </c>
      <c r="I295" s="501">
        <f t="shared" ref="I295:I358" si="50">H295/$H$454</f>
        <v>0</v>
      </c>
      <c r="J295" s="179">
        <f t="shared" si="45"/>
        <v>-14500000</v>
      </c>
      <c r="K295" s="178">
        <v>0</v>
      </c>
      <c r="L295" s="501">
        <f t="shared" ref="L295:L358" si="51">K295/$K$454</f>
        <v>0</v>
      </c>
      <c r="M295" s="179">
        <f t="shared" si="46"/>
        <v>0</v>
      </c>
      <c r="N295" s="181" t="e">
        <f t="shared" si="47"/>
        <v>#DIV/0!</v>
      </c>
    </row>
    <row r="296" spans="1:14" ht="18">
      <c r="A296" s="27"/>
      <c r="B296" s="176" t="s">
        <v>795</v>
      </c>
      <c r="C296" s="199" t="s">
        <v>796</v>
      </c>
      <c r="D296" s="178"/>
      <c r="E296" s="501">
        <f t="shared" si="48"/>
        <v>0</v>
      </c>
      <c r="F296" s="179">
        <v>377000</v>
      </c>
      <c r="G296" s="501">
        <f t="shared" si="49"/>
        <v>2.6624143366421658E-5</v>
      </c>
      <c r="H296" s="179">
        <v>0</v>
      </c>
      <c r="I296" s="501">
        <f t="shared" si="50"/>
        <v>0</v>
      </c>
      <c r="J296" s="179">
        <f t="shared" si="45"/>
        <v>-377000</v>
      </c>
      <c r="K296" s="178">
        <v>0</v>
      </c>
      <c r="L296" s="501">
        <f t="shared" si="51"/>
        <v>0</v>
      </c>
      <c r="M296" s="179">
        <f t="shared" si="46"/>
        <v>0</v>
      </c>
      <c r="N296" s="181" t="e">
        <f t="shared" si="47"/>
        <v>#DIV/0!</v>
      </c>
    </row>
    <row r="297" spans="1:14" ht="18">
      <c r="A297" s="27"/>
      <c r="B297" s="176" t="s">
        <v>797</v>
      </c>
      <c r="C297" s="199" t="s">
        <v>798</v>
      </c>
      <c r="D297" s="178"/>
      <c r="E297" s="501">
        <f t="shared" si="48"/>
        <v>0</v>
      </c>
      <c r="F297" s="179">
        <v>6103000</v>
      </c>
      <c r="G297" s="501">
        <f t="shared" si="49"/>
        <v>4.3100038982830604E-4</v>
      </c>
      <c r="H297" s="179">
        <v>6103000</v>
      </c>
      <c r="I297" s="501">
        <f t="shared" si="50"/>
        <v>4.0604450234439302E-4</v>
      </c>
      <c r="J297" s="179">
        <f t="shared" si="45"/>
        <v>0</v>
      </c>
      <c r="K297" s="178">
        <v>6103000</v>
      </c>
      <c r="L297" s="501">
        <f t="shared" si="51"/>
        <v>3.9847931569522021E-4</v>
      </c>
      <c r="M297" s="179">
        <f t="shared" si="46"/>
        <v>0</v>
      </c>
      <c r="N297" s="181">
        <f t="shared" si="47"/>
        <v>1</v>
      </c>
    </row>
    <row r="298" spans="1:14">
      <c r="A298" s="27"/>
      <c r="B298" s="176" t="s">
        <v>799</v>
      </c>
      <c r="C298" s="199" t="s">
        <v>800</v>
      </c>
      <c r="D298" s="178"/>
      <c r="E298" s="501">
        <f t="shared" si="48"/>
        <v>0</v>
      </c>
      <c r="F298" s="179">
        <v>159000</v>
      </c>
      <c r="G298" s="501">
        <f t="shared" si="49"/>
        <v>1.1228750120055819E-5</v>
      </c>
      <c r="H298" s="179">
        <v>159000</v>
      </c>
      <c r="I298" s="501">
        <f t="shared" si="50"/>
        <v>1.0578580349460674E-5</v>
      </c>
      <c r="J298" s="179">
        <f t="shared" si="45"/>
        <v>0</v>
      </c>
      <c r="K298" s="178">
        <v>159000</v>
      </c>
      <c r="L298" s="501">
        <f t="shared" si="51"/>
        <v>1.0381486350244145E-5</v>
      </c>
      <c r="M298" s="179">
        <f t="shared" si="46"/>
        <v>0</v>
      </c>
      <c r="N298" s="181">
        <f t="shared" si="47"/>
        <v>1</v>
      </c>
    </row>
    <row r="299" spans="1:14">
      <c r="A299" s="27"/>
      <c r="B299" s="176" t="s">
        <v>801</v>
      </c>
      <c r="C299" s="199" t="s">
        <v>802</v>
      </c>
      <c r="D299" s="178">
        <v>370000000</v>
      </c>
      <c r="E299" s="501">
        <f t="shared" si="48"/>
        <v>2.8158576200239573E-2</v>
      </c>
      <c r="F299" s="179">
        <v>49894400</v>
      </c>
      <c r="G299" s="501">
        <f t="shared" si="49"/>
        <v>3.5235959118875035E-3</v>
      </c>
      <c r="H299" s="179">
        <v>49894400</v>
      </c>
      <c r="I299" s="501">
        <f t="shared" si="50"/>
        <v>3.3195718200511363E-3</v>
      </c>
      <c r="J299" s="179">
        <f t="shared" si="45"/>
        <v>0</v>
      </c>
      <c r="K299" s="178">
        <v>41646981</v>
      </c>
      <c r="L299" s="501">
        <f t="shared" si="51"/>
        <v>2.719229967172184E-3</v>
      </c>
      <c r="M299" s="179">
        <f t="shared" si="46"/>
        <v>8247419</v>
      </c>
      <c r="N299" s="181">
        <f t="shared" si="47"/>
        <v>0.83470251170472032</v>
      </c>
    </row>
    <row r="300" spans="1:14" ht="18">
      <c r="A300" s="27"/>
      <c r="B300" s="176" t="s">
        <v>803</v>
      </c>
      <c r="C300" s="199" t="s">
        <v>804</v>
      </c>
      <c r="D300" s="178">
        <v>500000</v>
      </c>
      <c r="E300" s="501">
        <f t="shared" si="48"/>
        <v>3.8052130000323746E-5</v>
      </c>
      <c r="F300" s="179">
        <v>1610770</v>
      </c>
      <c r="G300" s="501">
        <f t="shared" si="49"/>
        <v>1.137543008231592E-4</v>
      </c>
      <c r="H300" s="179">
        <v>1610770</v>
      </c>
      <c r="I300" s="501">
        <f t="shared" si="50"/>
        <v>1.0716767213522497E-4</v>
      </c>
      <c r="J300" s="179">
        <f t="shared" si="45"/>
        <v>0</v>
      </c>
      <c r="K300" s="178">
        <v>1610770</v>
      </c>
      <c r="L300" s="501">
        <f t="shared" si="51"/>
        <v>1.0517098596467145E-4</v>
      </c>
      <c r="M300" s="179">
        <f t="shared" si="46"/>
        <v>0</v>
      </c>
      <c r="N300" s="181">
        <f t="shared" si="47"/>
        <v>1</v>
      </c>
    </row>
    <row r="301" spans="1:14" ht="18">
      <c r="A301" s="27"/>
      <c r="B301" s="176" t="s">
        <v>805</v>
      </c>
      <c r="C301" s="199" t="s">
        <v>806</v>
      </c>
      <c r="D301" s="178">
        <v>4280039</v>
      </c>
      <c r="E301" s="501">
        <f t="shared" si="48"/>
        <v>3.2572920086891126E-4</v>
      </c>
      <c r="F301" s="179">
        <v>4179900</v>
      </c>
      <c r="G301" s="501">
        <f t="shared" si="49"/>
        <v>2.9518901023158062E-4</v>
      </c>
      <c r="H301" s="179">
        <v>4179900</v>
      </c>
      <c r="I301" s="501">
        <f t="shared" si="50"/>
        <v>2.7809690567742561E-4</v>
      </c>
      <c r="J301" s="179">
        <f t="shared" si="45"/>
        <v>0</v>
      </c>
      <c r="K301" s="178">
        <v>4179899</v>
      </c>
      <c r="L301" s="501">
        <f t="shared" si="51"/>
        <v>2.7291549945848524E-4</v>
      </c>
      <c r="M301" s="179">
        <f t="shared" si="46"/>
        <v>1</v>
      </c>
      <c r="N301" s="181">
        <f t="shared" si="47"/>
        <v>0.99999976075982677</v>
      </c>
    </row>
    <row r="302" spans="1:14" ht="18">
      <c r="A302" s="27"/>
      <c r="B302" s="176" t="s">
        <v>807</v>
      </c>
      <c r="C302" s="199" t="s">
        <v>808</v>
      </c>
      <c r="D302" s="178">
        <v>0</v>
      </c>
      <c r="E302" s="501">
        <f t="shared" si="48"/>
        <v>0</v>
      </c>
      <c r="F302" s="179">
        <v>826800</v>
      </c>
      <c r="G302" s="501">
        <f t="shared" si="49"/>
        <v>5.8389500624290259E-5</v>
      </c>
      <c r="H302" s="179">
        <v>826800</v>
      </c>
      <c r="I302" s="501">
        <f t="shared" si="50"/>
        <v>5.5008617817195507E-5</v>
      </c>
      <c r="J302" s="179">
        <f t="shared" si="45"/>
        <v>0</v>
      </c>
      <c r="K302" s="178">
        <v>826800</v>
      </c>
      <c r="L302" s="501">
        <f t="shared" si="51"/>
        <v>5.3983729021269548E-5</v>
      </c>
      <c r="M302" s="179">
        <f t="shared" si="46"/>
        <v>0</v>
      </c>
      <c r="N302" s="181">
        <f t="shared" si="47"/>
        <v>1</v>
      </c>
    </row>
    <row r="303" spans="1:14">
      <c r="A303" s="27"/>
      <c r="B303" s="176" t="s">
        <v>809</v>
      </c>
      <c r="C303" s="199" t="s">
        <v>810</v>
      </c>
      <c r="D303" s="178">
        <v>272124472</v>
      </c>
      <c r="E303" s="501">
        <f t="shared" si="48"/>
        <v>2.0709831569626917E-2</v>
      </c>
      <c r="F303" s="179">
        <v>0</v>
      </c>
      <c r="G303" s="501">
        <f t="shared" si="49"/>
        <v>0</v>
      </c>
      <c r="H303" s="179">
        <v>0</v>
      </c>
      <c r="I303" s="501">
        <f t="shared" si="50"/>
        <v>0</v>
      </c>
      <c r="J303" s="179">
        <f t="shared" si="45"/>
        <v>0</v>
      </c>
      <c r="K303" s="178">
        <v>0</v>
      </c>
      <c r="L303" s="501">
        <f t="shared" si="51"/>
        <v>0</v>
      </c>
      <c r="M303" s="179">
        <f t="shared" si="46"/>
        <v>0</v>
      </c>
      <c r="N303" s="181"/>
    </row>
    <row r="304" spans="1:14">
      <c r="A304" s="27"/>
      <c r="B304" s="176" t="s">
        <v>811</v>
      </c>
      <c r="C304" s="199" t="s">
        <v>812</v>
      </c>
      <c r="D304" s="178">
        <v>2526069</v>
      </c>
      <c r="E304" s="501">
        <f t="shared" si="48"/>
        <v>1.9224461195557559E-4</v>
      </c>
      <c r="F304" s="179">
        <v>0</v>
      </c>
      <c r="G304" s="501">
        <f t="shared" si="49"/>
        <v>0</v>
      </c>
      <c r="H304" s="179">
        <v>0</v>
      </c>
      <c r="I304" s="501">
        <f t="shared" si="50"/>
        <v>0</v>
      </c>
      <c r="J304" s="179">
        <f t="shared" si="45"/>
        <v>0</v>
      </c>
      <c r="K304" s="178">
        <v>0</v>
      </c>
      <c r="L304" s="501">
        <f t="shared" si="51"/>
        <v>0</v>
      </c>
      <c r="M304" s="179">
        <f t="shared" si="46"/>
        <v>0</v>
      </c>
      <c r="N304" s="181"/>
    </row>
    <row r="305" spans="1:14">
      <c r="A305" s="27"/>
      <c r="B305" s="176" t="s">
        <v>813</v>
      </c>
      <c r="C305" s="199" t="s">
        <v>814</v>
      </c>
      <c r="D305" s="178">
        <v>22930532.84</v>
      </c>
      <c r="E305" s="501">
        <f t="shared" si="48"/>
        <v>1.7451112332087456E-3</v>
      </c>
      <c r="F305" s="179">
        <v>0</v>
      </c>
      <c r="G305" s="501">
        <f t="shared" si="49"/>
        <v>0</v>
      </c>
      <c r="H305" s="179">
        <v>0</v>
      </c>
      <c r="I305" s="501">
        <f t="shared" si="50"/>
        <v>0</v>
      </c>
      <c r="J305" s="179">
        <f t="shared" si="45"/>
        <v>0</v>
      </c>
      <c r="K305" s="178">
        <v>0</v>
      </c>
      <c r="L305" s="501">
        <f t="shared" si="51"/>
        <v>0</v>
      </c>
      <c r="M305" s="179">
        <f t="shared" si="46"/>
        <v>0</v>
      </c>
      <c r="N305" s="181"/>
    </row>
    <row r="306" spans="1:14">
      <c r="A306" s="27"/>
      <c r="B306" s="176" t="s">
        <v>815</v>
      </c>
      <c r="C306" s="199" t="s">
        <v>816</v>
      </c>
      <c r="D306" s="178">
        <v>940460.2</v>
      </c>
      <c r="E306" s="501">
        <f t="shared" si="48"/>
        <v>7.157302758106093E-5</v>
      </c>
      <c r="F306" s="179">
        <v>0</v>
      </c>
      <c r="G306" s="501">
        <f t="shared" si="49"/>
        <v>0</v>
      </c>
      <c r="H306" s="179">
        <v>0</v>
      </c>
      <c r="I306" s="501">
        <f t="shared" si="50"/>
        <v>0</v>
      </c>
      <c r="J306" s="179">
        <f t="shared" si="45"/>
        <v>0</v>
      </c>
      <c r="K306" s="178">
        <v>0</v>
      </c>
      <c r="L306" s="501">
        <f t="shared" si="51"/>
        <v>0</v>
      </c>
      <c r="M306" s="179">
        <f t="shared" si="46"/>
        <v>0</v>
      </c>
      <c r="N306" s="181"/>
    </row>
    <row r="307" spans="1:14" ht="18">
      <c r="A307" s="27"/>
      <c r="B307" s="176" t="s">
        <v>817</v>
      </c>
      <c r="C307" s="199" t="s">
        <v>818</v>
      </c>
      <c r="D307" s="178">
        <v>0</v>
      </c>
      <c r="E307" s="501">
        <f t="shared" si="48"/>
        <v>0</v>
      </c>
      <c r="F307" s="179">
        <v>35970000</v>
      </c>
      <c r="G307" s="501">
        <f t="shared" si="49"/>
        <v>2.5402398856503635E-3</v>
      </c>
      <c r="H307" s="179">
        <v>35970000</v>
      </c>
      <c r="I307" s="501">
        <f t="shared" si="50"/>
        <v>2.3931543092459147E-3</v>
      </c>
      <c r="J307" s="179">
        <f t="shared" si="45"/>
        <v>0</v>
      </c>
      <c r="K307" s="178">
        <v>35970000</v>
      </c>
      <c r="L307" s="501">
        <f t="shared" si="51"/>
        <v>2.3485664403665525E-3</v>
      </c>
      <c r="M307" s="179">
        <f t="shared" si="46"/>
        <v>0</v>
      </c>
      <c r="N307" s="181">
        <f t="shared" ref="N307:N312" si="52">K307/H307</f>
        <v>1</v>
      </c>
    </row>
    <row r="308" spans="1:14">
      <c r="A308" s="27"/>
      <c r="B308" s="176" t="s">
        <v>819</v>
      </c>
      <c r="C308" s="199" t="s">
        <v>820</v>
      </c>
      <c r="D308" s="178">
        <v>0</v>
      </c>
      <c r="E308" s="501">
        <f t="shared" si="48"/>
        <v>0</v>
      </c>
      <c r="F308" s="179">
        <v>650000</v>
      </c>
      <c r="G308" s="501">
        <f t="shared" si="49"/>
        <v>4.5903695459347687E-5</v>
      </c>
      <c r="H308" s="179">
        <v>650000</v>
      </c>
      <c r="I308" s="501">
        <f t="shared" si="50"/>
        <v>4.3245768724210301E-5</v>
      </c>
      <c r="J308" s="179">
        <f t="shared" si="45"/>
        <v>0</v>
      </c>
      <c r="K308" s="178">
        <v>650000</v>
      </c>
      <c r="L308" s="501">
        <f t="shared" si="51"/>
        <v>4.2440038538733924E-5</v>
      </c>
      <c r="M308" s="179">
        <f t="shared" si="46"/>
        <v>0</v>
      </c>
      <c r="N308" s="181">
        <f t="shared" si="52"/>
        <v>1</v>
      </c>
    </row>
    <row r="309" spans="1:14">
      <c r="A309" s="27"/>
      <c r="B309" s="176" t="s">
        <v>821</v>
      </c>
      <c r="C309" s="199" t="s">
        <v>822</v>
      </c>
      <c r="D309" s="178">
        <v>177777590</v>
      </c>
      <c r="E309" s="501">
        <f t="shared" si="48"/>
        <v>1.3529631931648509E-2</v>
      </c>
      <c r="F309" s="179">
        <v>210000000</v>
      </c>
      <c r="G309" s="501">
        <f t="shared" si="49"/>
        <v>1.4830424686866175E-2</v>
      </c>
      <c r="H309" s="179">
        <v>355021574</v>
      </c>
      <c r="I309" s="501">
        <f t="shared" si="50"/>
        <v>2.3620278278937097E-2</v>
      </c>
      <c r="J309" s="179">
        <f t="shared" si="45"/>
        <v>145021574</v>
      </c>
      <c r="K309" s="178">
        <v>355021574</v>
      </c>
      <c r="L309" s="501">
        <f t="shared" si="51"/>
        <v>2.3180198896372274E-2</v>
      </c>
      <c r="M309" s="179">
        <f t="shared" si="46"/>
        <v>0</v>
      </c>
      <c r="N309" s="181">
        <f t="shared" si="52"/>
        <v>1</v>
      </c>
    </row>
    <row r="310" spans="1:14">
      <c r="A310" s="27"/>
      <c r="B310" s="176" t="s">
        <v>823</v>
      </c>
      <c r="C310" s="199" t="s">
        <v>824</v>
      </c>
      <c r="D310" s="178">
        <v>572082</v>
      </c>
      <c r="E310" s="501">
        <f t="shared" si="48"/>
        <v>4.3537877269690417E-5</v>
      </c>
      <c r="F310" s="179">
        <v>1419000</v>
      </c>
      <c r="G310" s="501">
        <f t="shared" si="49"/>
        <v>1.0021129824125287E-4</v>
      </c>
      <c r="H310" s="179">
        <v>3725451</v>
      </c>
      <c r="I310" s="501">
        <f t="shared" si="50"/>
        <v>2.4786152667596612E-4</v>
      </c>
      <c r="J310" s="179">
        <f t="shared" si="45"/>
        <v>2306451</v>
      </c>
      <c r="K310" s="178">
        <v>3512550</v>
      </c>
      <c r="L310" s="501">
        <f t="shared" si="51"/>
        <v>2.2934270364496901E-4</v>
      </c>
      <c r="M310" s="179">
        <f t="shared" si="46"/>
        <v>212901</v>
      </c>
      <c r="N310" s="181">
        <f t="shared" si="52"/>
        <v>0.94285228821960076</v>
      </c>
    </row>
    <row r="311" spans="1:14" ht="18">
      <c r="A311" s="27"/>
      <c r="B311" s="176" t="s">
        <v>825</v>
      </c>
      <c r="C311" s="199" t="s">
        <v>826</v>
      </c>
      <c r="D311" s="178">
        <v>0</v>
      </c>
      <c r="E311" s="501">
        <f t="shared" si="48"/>
        <v>0</v>
      </c>
      <c r="F311" s="179">
        <v>1450000</v>
      </c>
      <c r="G311" s="501">
        <f t="shared" si="49"/>
        <v>1.0240055140931408E-4</v>
      </c>
      <c r="H311" s="179">
        <v>3382145</v>
      </c>
      <c r="I311" s="501">
        <f t="shared" si="50"/>
        <v>2.2502070840268348E-4</v>
      </c>
      <c r="J311" s="179">
        <f t="shared" si="45"/>
        <v>1932145</v>
      </c>
      <c r="K311" s="178">
        <v>3382145</v>
      </c>
      <c r="L311" s="501">
        <f t="shared" si="51"/>
        <v>2.2082825252859423E-4</v>
      </c>
      <c r="M311" s="179">
        <f t="shared" si="46"/>
        <v>0</v>
      </c>
      <c r="N311" s="181">
        <f t="shared" si="52"/>
        <v>1</v>
      </c>
    </row>
    <row r="312" spans="1:14">
      <c r="A312" s="27"/>
      <c r="B312" s="176" t="s">
        <v>827</v>
      </c>
      <c r="C312" s="199" t="s">
        <v>828</v>
      </c>
      <c r="D312" s="178">
        <v>0</v>
      </c>
      <c r="E312" s="501">
        <f t="shared" si="48"/>
        <v>0</v>
      </c>
      <c r="F312" s="179">
        <v>188000000</v>
      </c>
      <c r="G312" s="501">
        <f t="shared" si="49"/>
        <v>1.3276761148242101E-2</v>
      </c>
      <c r="H312" s="179">
        <v>501549766</v>
      </c>
      <c r="I312" s="501">
        <f t="shared" si="50"/>
        <v>3.3369084898642765E-2</v>
      </c>
      <c r="J312" s="179">
        <f t="shared" si="45"/>
        <v>313549766</v>
      </c>
      <c r="K312" s="178">
        <v>501549766</v>
      </c>
      <c r="L312" s="501">
        <f t="shared" si="51"/>
        <v>3.2747371381743051E-2</v>
      </c>
      <c r="M312" s="179">
        <f t="shared" si="46"/>
        <v>0</v>
      </c>
      <c r="N312" s="181">
        <f t="shared" si="52"/>
        <v>1</v>
      </c>
    </row>
    <row r="313" spans="1:14">
      <c r="A313" s="27"/>
      <c r="B313" s="176" t="s">
        <v>829</v>
      </c>
      <c r="C313" s="199" t="s">
        <v>830</v>
      </c>
      <c r="D313" s="178">
        <v>79862274</v>
      </c>
      <c r="E313" s="501">
        <f t="shared" si="48"/>
        <v>6.0778592647389501E-3</v>
      </c>
      <c r="F313" s="179">
        <v>0</v>
      </c>
      <c r="G313" s="501">
        <f t="shared" si="49"/>
        <v>0</v>
      </c>
      <c r="H313" s="179">
        <v>0</v>
      </c>
      <c r="I313" s="501">
        <f t="shared" si="50"/>
        <v>0</v>
      </c>
      <c r="J313" s="179">
        <f t="shared" si="45"/>
        <v>0</v>
      </c>
      <c r="K313" s="178">
        <v>0</v>
      </c>
      <c r="L313" s="501">
        <f t="shared" si="51"/>
        <v>0</v>
      </c>
      <c r="M313" s="179">
        <f t="shared" si="46"/>
        <v>0</v>
      </c>
      <c r="N313" s="181"/>
    </row>
    <row r="314" spans="1:14">
      <c r="A314" s="27"/>
      <c r="B314" s="176" t="s">
        <v>831</v>
      </c>
      <c r="C314" s="199" t="s">
        <v>832</v>
      </c>
      <c r="D314" s="178">
        <v>0</v>
      </c>
      <c r="E314" s="501">
        <f t="shared" si="48"/>
        <v>0</v>
      </c>
      <c r="F314" s="179">
        <v>1590100</v>
      </c>
      <c r="G314" s="501">
        <f t="shared" si="49"/>
        <v>1.1229456330755194E-4</v>
      </c>
      <c r="H314" s="179">
        <v>1590100</v>
      </c>
      <c r="I314" s="501">
        <f t="shared" si="50"/>
        <v>1.0579245668979508E-4</v>
      </c>
      <c r="J314" s="179">
        <f t="shared" si="45"/>
        <v>0</v>
      </c>
      <c r="K314" s="178">
        <v>1590028</v>
      </c>
      <c r="L314" s="501">
        <f t="shared" si="51"/>
        <v>1.0381669168871696E-4</v>
      </c>
      <c r="M314" s="179">
        <f t="shared" si="46"/>
        <v>72</v>
      </c>
      <c r="N314" s="181">
        <f>K314/H314</f>
        <v>0.99995471982894157</v>
      </c>
    </row>
    <row r="315" spans="1:14">
      <c r="A315" s="27"/>
      <c r="B315" s="176" t="s">
        <v>833</v>
      </c>
      <c r="C315" s="199" t="s">
        <v>834</v>
      </c>
      <c r="D315" s="178">
        <v>184721171</v>
      </c>
      <c r="E315" s="501">
        <f t="shared" si="48"/>
        <v>1.4058068025408064E-2</v>
      </c>
      <c r="F315" s="179">
        <v>0</v>
      </c>
      <c r="G315" s="501">
        <f t="shared" si="49"/>
        <v>0</v>
      </c>
      <c r="H315" s="179">
        <v>0</v>
      </c>
      <c r="I315" s="501">
        <f t="shared" si="50"/>
        <v>0</v>
      </c>
      <c r="J315" s="179">
        <f t="shared" si="45"/>
        <v>0</v>
      </c>
      <c r="K315" s="178">
        <v>0</v>
      </c>
      <c r="L315" s="501">
        <f t="shared" si="51"/>
        <v>0</v>
      </c>
      <c r="M315" s="179">
        <f t="shared" si="46"/>
        <v>0</v>
      </c>
      <c r="N315" s="181"/>
    </row>
    <row r="316" spans="1:14">
      <c r="A316" s="27"/>
      <c r="B316" s="176" t="s">
        <v>835</v>
      </c>
      <c r="C316" s="199" t="s">
        <v>836</v>
      </c>
      <c r="D316" s="178">
        <v>3432890</v>
      </c>
      <c r="E316" s="501">
        <f t="shared" si="48"/>
        <v>2.6125755311362276E-4</v>
      </c>
      <c r="F316" s="179">
        <v>0</v>
      </c>
      <c r="G316" s="501">
        <f t="shared" si="49"/>
        <v>0</v>
      </c>
      <c r="H316" s="179">
        <v>0</v>
      </c>
      <c r="I316" s="501">
        <f t="shared" si="50"/>
        <v>0</v>
      </c>
      <c r="J316" s="179">
        <f t="shared" si="45"/>
        <v>0</v>
      </c>
      <c r="K316" s="178">
        <v>0</v>
      </c>
      <c r="L316" s="501">
        <f t="shared" si="51"/>
        <v>0</v>
      </c>
      <c r="M316" s="179">
        <f t="shared" si="46"/>
        <v>0</v>
      </c>
      <c r="N316" s="181"/>
    </row>
    <row r="317" spans="1:14" ht="18">
      <c r="A317" s="27"/>
      <c r="B317" s="176" t="s">
        <v>837</v>
      </c>
      <c r="C317" s="199" t="s">
        <v>838</v>
      </c>
      <c r="D317" s="178">
        <v>40428342</v>
      </c>
      <c r="E317" s="501">
        <f t="shared" si="48"/>
        <v>3.0767690509630971E-3</v>
      </c>
      <c r="F317" s="179">
        <v>131648100</v>
      </c>
      <c r="G317" s="501">
        <f t="shared" si="49"/>
        <v>9.2971296772334615E-3</v>
      </c>
      <c r="H317" s="179">
        <v>131172071</v>
      </c>
      <c r="I317" s="501">
        <f t="shared" si="50"/>
        <v>8.7271339162179901E-3</v>
      </c>
      <c r="J317" s="179">
        <f t="shared" si="45"/>
        <v>-476029</v>
      </c>
      <c r="K317" s="178">
        <v>131172071</v>
      </c>
      <c r="L317" s="501">
        <f t="shared" si="51"/>
        <v>8.5645349976085274E-3</v>
      </c>
      <c r="M317" s="179">
        <f t="shared" si="46"/>
        <v>0</v>
      </c>
      <c r="N317" s="181">
        <f t="shared" ref="N317:N324" si="53">K317/H317</f>
        <v>1</v>
      </c>
    </row>
    <row r="318" spans="1:14" ht="18">
      <c r="A318" s="27"/>
      <c r="B318" s="176" t="s">
        <v>839</v>
      </c>
      <c r="C318" s="199" t="s">
        <v>840</v>
      </c>
      <c r="D318" s="178">
        <v>638819</v>
      </c>
      <c r="E318" s="501">
        <f t="shared" si="48"/>
        <v>4.8616847269353632E-5</v>
      </c>
      <c r="F318" s="179">
        <v>2173550</v>
      </c>
      <c r="G318" s="501">
        <f t="shared" si="49"/>
        <v>1.5349842656256179E-4</v>
      </c>
      <c r="H318" s="179">
        <v>2173550</v>
      </c>
      <c r="I318" s="501">
        <f t="shared" si="50"/>
        <v>1.4461052401616508E-4</v>
      </c>
      <c r="J318" s="179">
        <f t="shared" si="45"/>
        <v>0</v>
      </c>
      <c r="K318" s="178">
        <v>2173508</v>
      </c>
      <c r="L318" s="501">
        <f t="shared" si="51"/>
        <v>1.4191348197576385E-4</v>
      </c>
      <c r="M318" s="179">
        <f t="shared" si="46"/>
        <v>42</v>
      </c>
      <c r="N318" s="181">
        <f t="shared" si="53"/>
        <v>0.99998067677302105</v>
      </c>
    </row>
    <row r="319" spans="1:14" ht="18">
      <c r="A319" s="27"/>
      <c r="B319" s="176" t="s">
        <v>841</v>
      </c>
      <c r="C319" s="199" t="s">
        <v>842</v>
      </c>
      <c r="D319" s="178">
        <v>46078417</v>
      </c>
      <c r="E319" s="501">
        <f t="shared" si="48"/>
        <v>3.5067638277862553E-3</v>
      </c>
      <c r="F319" s="179">
        <v>100000000</v>
      </c>
      <c r="G319" s="501">
        <f t="shared" si="49"/>
        <v>7.0621069937457977E-3</v>
      </c>
      <c r="H319" s="179">
        <v>174267388</v>
      </c>
      <c r="I319" s="501">
        <f t="shared" si="50"/>
        <v>1.159434947326188E-2</v>
      </c>
      <c r="J319" s="179">
        <f t="shared" si="45"/>
        <v>74267388</v>
      </c>
      <c r="K319" s="178">
        <v>174267384.36000001</v>
      </c>
      <c r="L319" s="501">
        <f t="shared" si="51"/>
        <v>1.1378330012742705E-2</v>
      </c>
      <c r="M319" s="179">
        <f t="shared" si="46"/>
        <v>3.6399999856948853</v>
      </c>
      <c r="N319" s="181">
        <f t="shared" si="53"/>
        <v>0.99999997911255789</v>
      </c>
    </row>
    <row r="320" spans="1:14" ht="18">
      <c r="A320" s="27"/>
      <c r="B320" s="176" t="s">
        <v>843</v>
      </c>
      <c r="C320" s="199" t="s">
        <v>844</v>
      </c>
      <c r="D320" s="178">
        <v>590184</v>
      </c>
      <c r="E320" s="501">
        <f t="shared" si="48"/>
        <v>4.4915516584222135E-5</v>
      </c>
      <c r="F320" s="179">
        <v>1050000</v>
      </c>
      <c r="G320" s="501">
        <f t="shared" si="49"/>
        <v>7.4152123434330876E-5</v>
      </c>
      <c r="H320" s="179">
        <v>2360800</v>
      </c>
      <c r="I320" s="501">
        <f t="shared" si="50"/>
        <v>1.5706863200633183E-4</v>
      </c>
      <c r="J320" s="179">
        <f t="shared" si="45"/>
        <v>1310800</v>
      </c>
      <c r="K320" s="178">
        <v>2360736</v>
      </c>
      <c r="L320" s="501">
        <f t="shared" si="51"/>
        <v>1.5413804126119472E-4</v>
      </c>
      <c r="M320" s="179">
        <f t="shared" si="46"/>
        <v>64</v>
      </c>
      <c r="N320" s="181">
        <f t="shared" si="53"/>
        <v>0.99997289054557781</v>
      </c>
    </row>
    <row r="321" spans="1:14">
      <c r="A321" s="27"/>
      <c r="B321" s="176" t="s">
        <v>845</v>
      </c>
      <c r="C321" s="199" t="s">
        <v>846</v>
      </c>
      <c r="D321" s="178">
        <v>63818877.799999997</v>
      </c>
      <c r="E321" s="501">
        <f t="shared" si="48"/>
        <v>4.85688846904075E-3</v>
      </c>
      <c r="F321" s="179">
        <v>100000000</v>
      </c>
      <c r="G321" s="501">
        <f t="shared" si="49"/>
        <v>7.0621069937457977E-3</v>
      </c>
      <c r="H321" s="179">
        <v>100000000</v>
      </c>
      <c r="I321" s="501">
        <f t="shared" si="50"/>
        <v>6.6531951883400465E-3</v>
      </c>
      <c r="J321" s="179">
        <f t="shared" si="45"/>
        <v>0</v>
      </c>
      <c r="K321" s="178">
        <v>99999999</v>
      </c>
      <c r="L321" s="501">
        <f t="shared" si="51"/>
        <v>6.5292366329743907E-3</v>
      </c>
      <c r="M321" s="179">
        <f t="shared" si="46"/>
        <v>1</v>
      </c>
      <c r="N321" s="181">
        <f t="shared" si="53"/>
        <v>0.99999998999999995</v>
      </c>
    </row>
    <row r="322" spans="1:14">
      <c r="A322" s="27"/>
      <c r="B322" s="176" t="s">
        <v>847</v>
      </c>
      <c r="C322" s="199" t="s">
        <v>848</v>
      </c>
      <c r="D322" s="178">
        <v>457435</v>
      </c>
      <c r="E322" s="501">
        <f t="shared" si="48"/>
        <v>3.4812752173396184E-5</v>
      </c>
      <c r="F322" s="179">
        <v>1000000</v>
      </c>
      <c r="G322" s="501">
        <f t="shared" si="49"/>
        <v>7.0621069937457979E-5</v>
      </c>
      <c r="H322" s="179">
        <v>1000000</v>
      </c>
      <c r="I322" s="501">
        <f t="shared" si="50"/>
        <v>6.6531951883400461E-5</v>
      </c>
      <c r="J322" s="179">
        <f t="shared" si="45"/>
        <v>0</v>
      </c>
      <c r="K322" s="178">
        <v>1000000</v>
      </c>
      <c r="L322" s="501">
        <f t="shared" si="51"/>
        <v>6.5292366982667573E-5</v>
      </c>
      <c r="M322" s="179">
        <f t="shared" si="46"/>
        <v>0</v>
      </c>
      <c r="N322" s="181">
        <f t="shared" si="53"/>
        <v>1</v>
      </c>
    </row>
    <row r="323" spans="1:14">
      <c r="A323" s="27"/>
      <c r="B323" s="176" t="s">
        <v>849</v>
      </c>
      <c r="C323" s="199" t="s">
        <v>850</v>
      </c>
      <c r="D323" s="178">
        <v>27423640</v>
      </c>
      <c r="E323" s="501">
        <f t="shared" si="48"/>
        <v>2.0870558287241566E-3</v>
      </c>
      <c r="F323" s="179">
        <v>74199549</v>
      </c>
      <c r="G323" s="501">
        <f t="shared" si="49"/>
        <v>5.2400515392568405E-3</v>
      </c>
      <c r="H323" s="179">
        <v>120175355</v>
      </c>
      <c r="I323" s="501">
        <f t="shared" si="50"/>
        <v>7.9955009364305694E-3</v>
      </c>
      <c r="J323" s="179">
        <f t="shared" si="45"/>
        <v>45975806</v>
      </c>
      <c r="K323" s="178">
        <v>120056917</v>
      </c>
      <c r="L323" s="501">
        <f t="shared" si="51"/>
        <v>7.8388002835716609E-3</v>
      </c>
      <c r="M323" s="179">
        <f t="shared" si="46"/>
        <v>118438</v>
      </c>
      <c r="N323" s="181">
        <f t="shared" si="53"/>
        <v>0.99901445683268419</v>
      </c>
    </row>
    <row r="324" spans="1:14">
      <c r="A324" s="27"/>
      <c r="B324" s="176" t="s">
        <v>851</v>
      </c>
      <c r="C324" s="199" t="s">
        <v>852</v>
      </c>
      <c r="D324" s="178">
        <v>450022</v>
      </c>
      <c r="E324" s="501">
        <f t="shared" si="48"/>
        <v>3.4248591294011382E-5</v>
      </c>
      <c r="F324" s="179">
        <v>1000000</v>
      </c>
      <c r="G324" s="501">
        <f t="shared" si="49"/>
        <v>7.0621069937457979E-5</v>
      </c>
      <c r="H324" s="179">
        <v>1969450</v>
      </c>
      <c r="I324" s="501">
        <f t="shared" si="50"/>
        <v>1.3103135263676304E-4</v>
      </c>
      <c r="J324" s="179">
        <f t="shared" si="45"/>
        <v>969450</v>
      </c>
      <c r="K324" s="178">
        <v>1969450</v>
      </c>
      <c r="L324" s="501">
        <f t="shared" si="51"/>
        <v>1.2859005215401466E-4</v>
      </c>
      <c r="M324" s="179">
        <f t="shared" si="46"/>
        <v>0</v>
      </c>
      <c r="N324" s="181">
        <f t="shared" si="53"/>
        <v>1</v>
      </c>
    </row>
    <row r="325" spans="1:14" ht="18">
      <c r="A325" s="27"/>
      <c r="B325" s="176" t="s">
        <v>853</v>
      </c>
      <c r="C325" s="199" t="s">
        <v>854</v>
      </c>
      <c r="D325" s="178">
        <v>13456149</v>
      </c>
      <c r="E325" s="501">
        <f t="shared" si="48"/>
        <v>1.0240702621034526E-3</v>
      </c>
      <c r="F325" s="179">
        <v>0</v>
      </c>
      <c r="G325" s="501">
        <f t="shared" si="49"/>
        <v>0</v>
      </c>
      <c r="H325" s="179">
        <v>0</v>
      </c>
      <c r="I325" s="501">
        <f t="shared" si="50"/>
        <v>0</v>
      </c>
      <c r="J325" s="179">
        <f t="shared" si="45"/>
        <v>0</v>
      </c>
      <c r="K325" s="178">
        <v>0</v>
      </c>
      <c r="L325" s="501">
        <f t="shared" si="51"/>
        <v>0</v>
      </c>
      <c r="M325" s="179">
        <f t="shared" si="46"/>
        <v>0</v>
      </c>
      <c r="N325" s="181"/>
    </row>
    <row r="326" spans="1:14" ht="18">
      <c r="A326" s="27"/>
      <c r="B326" s="176" t="s">
        <v>855</v>
      </c>
      <c r="C326" s="199" t="s">
        <v>856</v>
      </c>
      <c r="D326" s="178">
        <v>341910</v>
      </c>
      <c r="E326" s="501">
        <f t="shared" si="48"/>
        <v>2.6020807536821383E-5</v>
      </c>
      <c r="F326" s="179">
        <v>0</v>
      </c>
      <c r="G326" s="501">
        <f t="shared" si="49"/>
        <v>0</v>
      </c>
      <c r="H326" s="179">
        <v>0</v>
      </c>
      <c r="I326" s="501">
        <f t="shared" si="50"/>
        <v>0</v>
      </c>
      <c r="J326" s="179">
        <f t="shared" si="45"/>
        <v>0</v>
      </c>
      <c r="K326" s="178">
        <v>0</v>
      </c>
      <c r="L326" s="501">
        <f t="shared" si="51"/>
        <v>0</v>
      </c>
      <c r="M326" s="179">
        <f t="shared" si="46"/>
        <v>0</v>
      </c>
      <c r="N326" s="181"/>
    </row>
    <row r="327" spans="1:14">
      <c r="A327" s="27"/>
      <c r="B327" s="176" t="s">
        <v>857</v>
      </c>
      <c r="C327" s="199" t="s">
        <v>858</v>
      </c>
      <c r="D327" s="178">
        <v>130971560</v>
      </c>
      <c r="E327" s="501">
        <f t="shared" si="48"/>
        <v>9.9674936549304025E-3</v>
      </c>
      <c r="F327" s="179">
        <v>0</v>
      </c>
      <c r="G327" s="501">
        <f t="shared" si="49"/>
        <v>0</v>
      </c>
      <c r="H327" s="179">
        <v>0</v>
      </c>
      <c r="I327" s="501">
        <f t="shared" si="50"/>
        <v>0</v>
      </c>
      <c r="J327" s="179">
        <f t="shared" si="45"/>
        <v>0</v>
      </c>
      <c r="K327" s="178">
        <v>0</v>
      </c>
      <c r="L327" s="501">
        <f t="shared" si="51"/>
        <v>0</v>
      </c>
      <c r="M327" s="179">
        <f t="shared" si="46"/>
        <v>0</v>
      </c>
      <c r="N327" s="181"/>
    </row>
    <row r="328" spans="1:14">
      <c r="A328" s="27"/>
      <c r="B328" s="176" t="s">
        <v>859</v>
      </c>
      <c r="C328" s="199" t="s">
        <v>858</v>
      </c>
      <c r="D328" s="178">
        <v>2365653</v>
      </c>
      <c r="E328" s="501">
        <f t="shared" si="48"/>
        <v>1.8003627098331173E-4</v>
      </c>
      <c r="F328" s="179">
        <v>0</v>
      </c>
      <c r="G328" s="501">
        <f t="shared" si="49"/>
        <v>0</v>
      </c>
      <c r="H328" s="179">
        <v>0</v>
      </c>
      <c r="I328" s="501">
        <f t="shared" si="50"/>
        <v>0</v>
      </c>
      <c r="J328" s="179">
        <f t="shared" si="45"/>
        <v>0</v>
      </c>
      <c r="K328" s="178">
        <v>0</v>
      </c>
      <c r="L328" s="501">
        <f t="shared" si="51"/>
        <v>0</v>
      </c>
      <c r="M328" s="179">
        <f t="shared" si="46"/>
        <v>0</v>
      </c>
      <c r="N328" s="181"/>
    </row>
    <row r="329" spans="1:14" ht="18">
      <c r="A329" s="27"/>
      <c r="B329" s="176" t="s">
        <v>860</v>
      </c>
      <c r="C329" s="199" t="s">
        <v>861</v>
      </c>
      <c r="D329" s="178">
        <v>813963</v>
      </c>
      <c r="E329" s="501">
        <f t="shared" si="48"/>
        <v>6.1946051782907029E-5</v>
      </c>
      <c r="F329" s="179">
        <v>1100000</v>
      </c>
      <c r="G329" s="501">
        <f t="shared" si="49"/>
        <v>7.7683176931203773E-5</v>
      </c>
      <c r="H329" s="179">
        <v>1100000</v>
      </c>
      <c r="I329" s="501">
        <f t="shared" si="50"/>
        <v>7.3185147071740513E-5</v>
      </c>
      <c r="J329" s="179">
        <f t="shared" si="45"/>
        <v>0</v>
      </c>
      <c r="K329" s="178">
        <v>1100000</v>
      </c>
      <c r="L329" s="501">
        <f t="shared" si="51"/>
        <v>7.1821603680934332E-5</v>
      </c>
      <c r="M329" s="179">
        <f t="shared" si="46"/>
        <v>0</v>
      </c>
      <c r="N329" s="181">
        <f>K329/H329</f>
        <v>1</v>
      </c>
    </row>
    <row r="330" spans="1:14" ht="18">
      <c r="A330" s="27"/>
      <c r="B330" s="176" t="s">
        <v>862</v>
      </c>
      <c r="C330" s="199" t="s">
        <v>863</v>
      </c>
      <c r="D330" s="178">
        <v>90223428</v>
      </c>
      <c r="E330" s="501">
        <f t="shared" si="48"/>
        <v>6.8663872226616988E-3</v>
      </c>
      <c r="F330" s="179">
        <v>50000000</v>
      </c>
      <c r="G330" s="501">
        <f t="shared" si="49"/>
        <v>3.5310534968728989E-3</v>
      </c>
      <c r="H330" s="179">
        <v>150000000</v>
      </c>
      <c r="I330" s="501">
        <f t="shared" si="50"/>
        <v>9.9797927825100701E-3</v>
      </c>
      <c r="J330" s="179">
        <f t="shared" si="45"/>
        <v>100000000</v>
      </c>
      <c r="K330" s="178">
        <v>143911013</v>
      </c>
      <c r="L330" s="501">
        <f t="shared" si="51"/>
        <v>9.3962906736434447E-3</v>
      </c>
      <c r="M330" s="179">
        <f t="shared" si="46"/>
        <v>6088987</v>
      </c>
      <c r="N330" s="181">
        <f>K330/H330</f>
        <v>0.95940675333333336</v>
      </c>
    </row>
    <row r="331" spans="1:14">
      <c r="A331" s="27"/>
      <c r="B331" s="176" t="s">
        <v>864</v>
      </c>
      <c r="C331" s="199" t="s">
        <v>865</v>
      </c>
      <c r="D331" s="178">
        <v>31066776</v>
      </c>
      <c r="E331" s="501">
        <f t="shared" si="48"/>
        <v>2.3643139980858755E-3</v>
      </c>
      <c r="F331" s="179">
        <v>0</v>
      </c>
      <c r="G331" s="501">
        <f t="shared" si="49"/>
        <v>0</v>
      </c>
      <c r="H331" s="179">
        <v>0</v>
      </c>
      <c r="I331" s="501">
        <f t="shared" si="50"/>
        <v>0</v>
      </c>
      <c r="J331" s="179">
        <f t="shared" si="45"/>
        <v>0</v>
      </c>
      <c r="K331" s="178">
        <v>0</v>
      </c>
      <c r="L331" s="501">
        <f t="shared" si="51"/>
        <v>0</v>
      </c>
      <c r="M331" s="179">
        <f t="shared" si="46"/>
        <v>0</v>
      </c>
      <c r="N331" s="181"/>
    </row>
    <row r="332" spans="1:14">
      <c r="A332" s="27"/>
      <c r="B332" s="176" t="s">
        <v>866</v>
      </c>
      <c r="C332" s="199" t="s">
        <v>867</v>
      </c>
      <c r="D332" s="178">
        <v>75000000</v>
      </c>
      <c r="E332" s="501">
        <f t="shared" si="48"/>
        <v>5.7078195000485618E-3</v>
      </c>
      <c r="F332" s="179">
        <v>59383720</v>
      </c>
      <c r="G332" s="501">
        <f t="shared" si="49"/>
        <v>4.1937418432664219E-3</v>
      </c>
      <c r="H332" s="179">
        <v>54444424</v>
      </c>
      <c r="I332" s="501">
        <f t="shared" si="50"/>
        <v>3.6222937978874535E-3</v>
      </c>
      <c r="J332" s="179">
        <f t="shared" si="45"/>
        <v>-4939296</v>
      </c>
      <c r="K332" s="178">
        <v>54444424</v>
      </c>
      <c r="L332" s="501">
        <f t="shared" si="51"/>
        <v>3.5548053119679544E-3</v>
      </c>
      <c r="M332" s="179">
        <f t="shared" si="46"/>
        <v>0</v>
      </c>
      <c r="N332" s="181">
        <f>K332/H332</f>
        <v>1</v>
      </c>
    </row>
    <row r="333" spans="1:14" ht="18">
      <c r="A333" s="27"/>
      <c r="B333" s="176" t="s">
        <v>868</v>
      </c>
      <c r="C333" s="199" t="s">
        <v>869</v>
      </c>
      <c r="D333" s="178">
        <v>1000000</v>
      </c>
      <c r="E333" s="501">
        <f t="shared" si="48"/>
        <v>7.6104260000647492E-5</v>
      </c>
      <c r="F333" s="179">
        <v>521100</v>
      </c>
      <c r="G333" s="501">
        <f t="shared" si="49"/>
        <v>3.6800639544409354E-5</v>
      </c>
      <c r="H333" s="179">
        <v>468990</v>
      </c>
      <c r="I333" s="501">
        <f t="shared" si="50"/>
        <v>3.1202820113795983E-5</v>
      </c>
      <c r="J333" s="179">
        <f t="shared" si="45"/>
        <v>-52110</v>
      </c>
      <c r="K333" s="178">
        <v>468990</v>
      </c>
      <c r="L333" s="501">
        <f t="shared" si="51"/>
        <v>3.0621467191201263E-5</v>
      </c>
      <c r="M333" s="179">
        <f t="shared" si="46"/>
        <v>0</v>
      </c>
      <c r="N333" s="181">
        <f>K333/H333</f>
        <v>1</v>
      </c>
    </row>
    <row r="334" spans="1:14" ht="18">
      <c r="A334" s="27"/>
      <c r="B334" s="176" t="s">
        <v>870</v>
      </c>
      <c r="C334" s="199" t="s">
        <v>871</v>
      </c>
      <c r="D334" s="178">
        <v>695544.4</v>
      </c>
      <c r="E334" s="501">
        <f t="shared" si="48"/>
        <v>5.2933891859594358E-5</v>
      </c>
      <c r="F334" s="179">
        <v>0</v>
      </c>
      <c r="G334" s="501">
        <f t="shared" si="49"/>
        <v>0</v>
      </c>
      <c r="H334" s="179">
        <v>0</v>
      </c>
      <c r="I334" s="501">
        <f t="shared" si="50"/>
        <v>0</v>
      </c>
      <c r="J334" s="179">
        <f t="shared" si="45"/>
        <v>0</v>
      </c>
      <c r="K334" s="178">
        <v>0</v>
      </c>
      <c r="L334" s="501">
        <f t="shared" si="51"/>
        <v>0</v>
      </c>
      <c r="M334" s="179">
        <f t="shared" si="46"/>
        <v>0</v>
      </c>
      <c r="N334" s="181"/>
    </row>
    <row r="335" spans="1:14" ht="18">
      <c r="A335" s="27"/>
      <c r="B335" s="176" t="s">
        <v>872</v>
      </c>
      <c r="C335" s="199" t="s">
        <v>873</v>
      </c>
      <c r="D335" s="178"/>
      <c r="E335" s="501">
        <f t="shared" si="48"/>
        <v>0</v>
      </c>
      <c r="F335" s="179">
        <v>0</v>
      </c>
      <c r="G335" s="501">
        <f t="shared" si="49"/>
        <v>0</v>
      </c>
      <c r="H335" s="179">
        <v>0</v>
      </c>
      <c r="I335" s="501">
        <f t="shared" si="50"/>
        <v>0</v>
      </c>
      <c r="J335" s="179">
        <f t="shared" si="45"/>
        <v>0</v>
      </c>
      <c r="K335" s="178">
        <v>0</v>
      </c>
      <c r="L335" s="501">
        <f t="shared" si="51"/>
        <v>0</v>
      </c>
      <c r="M335" s="179">
        <f t="shared" si="46"/>
        <v>0</v>
      </c>
      <c r="N335" s="181"/>
    </row>
    <row r="336" spans="1:14" ht="18">
      <c r="A336" s="27"/>
      <c r="B336" s="176" t="s">
        <v>874</v>
      </c>
      <c r="C336" s="199" t="s">
        <v>875</v>
      </c>
      <c r="D336" s="178">
        <v>8713780</v>
      </c>
      <c r="E336" s="501">
        <f t="shared" si="48"/>
        <v>6.6315577870844204E-4</v>
      </c>
      <c r="F336" s="179">
        <v>0</v>
      </c>
      <c r="G336" s="501">
        <f t="shared" si="49"/>
        <v>0</v>
      </c>
      <c r="H336" s="179">
        <v>0</v>
      </c>
      <c r="I336" s="501">
        <f t="shared" si="50"/>
        <v>0</v>
      </c>
      <c r="J336" s="179">
        <f t="shared" si="45"/>
        <v>0</v>
      </c>
      <c r="K336" s="178">
        <v>0</v>
      </c>
      <c r="L336" s="501">
        <f t="shared" si="51"/>
        <v>0</v>
      </c>
      <c r="M336" s="179">
        <f t="shared" si="46"/>
        <v>0</v>
      </c>
      <c r="N336" s="181"/>
    </row>
    <row r="337" spans="1:14">
      <c r="A337" s="27"/>
      <c r="B337" s="176" t="s">
        <v>876</v>
      </c>
      <c r="C337" s="199" t="s">
        <v>877</v>
      </c>
      <c r="D337" s="178">
        <v>401540</v>
      </c>
      <c r="E337" s="501">
        <f t="shared" si="48"/>
        <v>3.0558904560659992E-5</v>
      </c>
      <c r="F337" s="179">
        <v>0</v>
      </c>
      <c r="G337" s="501">
        <f t="shared" si="49"/>
        <v>0</v>
      </c>
      <c r="H337" s="179">
        <v>0</v>
      </c>
      <c r="I337" s="501">
        <f t="shared" si="50"/>
        <v>0</v>
      </c>
      <c r="J337" s="179">
        <f t="shared" ref="J337:J400" si="54">H337-F337</f>
        <v>0</v>
      </c>
      <c r="K337" s="178">
        <v>0</v>
      </c>
      <c r="L337" s="501">
        <f t="shared" si="51"/>
        <v>0</v>
      </c>
      <c r="M337" s="179">
        <f t="shared" ref="M337:M400" si="55">H337-K337</f>
        <v>0</v>
      </c>
      <c r="N337" s="181"/>
    </row>
    <row r="338" spans="1:14" ht="18">
      <c r="A338" s="27"/>
      <c r="B338" s="176" t="s">
        <v>878</v>
      </c>
      <c r="C338" s="199" t="s">
        <v>879</v>
      </c>
      <c r="D338" s="178">
        <v>80000000</v>
      </c>
      <c r="E338" s="501">
        <f t="shared" si="48"/>
        <v>6.0883408000517994E-3</v>
      </c>
      <c r="F338" s="179">
        <v>400000000</v>
      </c>
      <c r="G338" s="501">
        <f t="shared" si="49"/>
        <v>2.8248427974983191E-2</v>
      </c>
      <c r="H338" s="179">
        <v>300000000</v>
      </c>
      <c r="I338" s="501">
        <f t="shared" si="50"/>
        <v>1.995958556502014E-2</v>
      </c>
      <c r="J338" s="179">
        <f t="shared" si="54"/>
        <v>-100000000</v>
      </c>
      <c r="K338" s="178">
        <v>300000000</v>
      </c>
      <c r="L338" s="501">
        <f t="shared" si="51"/>
        <v>1.9587710094800273E-2</v>
      </c>
      <c r="M338" s="179">
        <f t="shared" si="55"/>
        <v>0</v>
      </c>
      <c r="N338" s="181">
        <f>K338/H338</f>
        <v>1</v>
      </c>
    </row>
    <row r="339" spans="1:14">
      <c r="A339" s="27"/>
      <c r="B339" s="176" t="s">
        <v>880</v>
      </c>
      <c r="C339" s="199" t="s">
        <v>881</v>
      </c>
      <c r="D339" s="178"/>
      <c r="E339" s="501">
        <f t="shared" si="48"/>
        <v>0</v>
      </c>
      <c r="F339" s="179">
        <v>3000000</v>
      </c>
      <c r="G339" s="501">
        <f t="shared" si="49"/>
        <v>2.1186320981237395E-4</v>
      </c>
      <c r="H339" s="179">
        <v>3000000</v>
      </c>
      <c r="I339" s="501">
        <f t="shared" si="50"/>
        <v>1.9959585565020138E-4</v>
      </c>
      <c r="J339" s="179">
        <f t="shared" si="54"/>
        <v>0</v>
      </c>
      <c r="K339" s="178">
        <v>0</v>
      </c>
      <c r="L339" s="501">
        <f t="shared" si="51"/>
        <v>0</v>
      </c>
      <c r="M339" s="179">
        <f t="shared" si="55"/>
        <v>3000000</v>
      </c>
      <c r="N339" s="181">
        <f>K339/H339</f>
        <v>0</v>
      </c>
    </row>
    <row r="340" spans="1:14" ht="18">
      <c r="A340" s="27"/>
      <c r="B340" s="176" t="s">
        <v>882</v>
      </c>
      <c r="C340" s="199" t="s">
        <v>883</v>
      </c>
      <c r="D340" s="178">
        <v>58573614</v>
      </c>
      <c r="E340" s="501">
        <f t="shared" si="48"/>
        <v>4.4577015490335657E-3</v>
      </c>
      <c r="F340" s="179">
        <v>76536500</v>
      </c>
      <c r="G340" s="501">
        <f t="shared" si="49"/>
        <v>5.4050895192682526E-3</v>
      </c>
      <c r="H340" s="179">
        <v>75997816</v>
      </c>
      <c r="I340" s="501">
        <f t="shared" si="50"/>
        <v>5.0562830373555223E-3</v>
      </c>
      <c r="J340" s="179">
        <f t="shared" si="54"/>
        <v>-538684</v>
      </c>
      <c r="K340" s="178">
        <v>75997816</v>
      </c>
      <c r="L340" s="501">
        <f t="shared" si="51"/>
        <v>4.9620772921532457E-3</v>
      </c>
      <c r="M340" s="179">
        <f t="shared" si="55"/>
        <v>0</v>
      </c>
      <c r="N340" s="181">
        <f>K340/H340</f>
        <v>1</v>
      </c>
    </row>
    <row r="341" spans="1:14" ht="18">
      <c r="A341" s="27"/>
      <c r="B341" s="176" t="s">
        <v>884</v>
      </c>
      <c r="C341" s="199" t="s">
        <v>885</v>
      </c>
      <c r="D341" s="178"/>
      <c r="E341" s="501">
        <f t="shared" si="48"/>
        <v>0</v>
      </c>
      <c r="F341" s="179">
        <v>2325500</v>
      </c>
      <c r="G341" s="501">
        <f t="shared" si="49"/>
        <v>1.6422929813955854E-4</v>
      </c>
      <c r="H341" s="179">
        <v>1480247</v>
      </c>
      <c r="I341" s="501">
        <f t="shared" si="50"/>
        <v>9.8483722179547892E-5</v>
      </c>
      <c r="J341" s="179">
        <f t="shared" si="54"/>
        <v>-845253</v>
      </c>
      <c r="K341" s="178">
        <v>1480247</v>
      </c>
      <c r="L341" s="501">
        <f t="shared" si="51"/>
        <v>9.664883034899273E-5</v>
      </c>
      <c r="M341" s="179">
        <f t="shared" si="55"/>
        <v>0</v>
      </c>
      <c r="N341" s="181">
        <f>K341/H341</f>
        <v>1</v>
      </c>
    </row>
    <row r="342" spans="1:14">
      <c r="A342" s="27"/>
      <c r="B342" s="176" t="s">
        <v>886</v>
      </c>
      <c r="C342" s="199" t="s">
        <v>887</v>
      </c>
      <c r="D342" s="178">
        <v>1485512</v>
      </c>
      <c r="E342" s="501">
        <f t="shared" si="48"/>
        <v>1.1305379148208185E-4</v>
      </c>
      <c r="F342" s="179">
        <v>0</v>
      </c>
      <c r="G342" s="501">
        <f t="shared" si="49"/>
        <v>0</v>
      </c>
      <c r="H342" s="179">
        <v>0</v>
      </c>
      <c r="I342" s="501">
        <f t="shared" si="50"/>
        <v>0</v>
      </c>
      <c r="J342" s="179">
        <f t="shared" si="54"/>
        <v>0</v>
      </c>
      <c r="K342" s="178">
        <v>0</v>
      </c>
      <c r="L342" s="501">
        <f t="shared" si="51"/>
        <v>0</v>
      </c>
      <c r="M342" s="179">
        <f t="shared" si="55"/>
        <v>0</v>
      </c>
      <c r="N342" s="181"/>
    </row>
    <row r="343" spans="1:14">
      <c r="A343" s="27"/>
      <c r="B343" s="176" t="s">
        <v>888</v>
      </c>
      <c r="C343" s="199" t="s">
        <v>889</v>
      </c>
      <c r="D343" s="178">
        <v>160647388</v>
      </c>
      <c r="E343" s="501">
        <f t="shared" si="48"/>
        <v>1.2225950584776898E-2</v>
      </c>
      <c r="F343" s="179">
        <v>0</v>
      </c>
      <c r="G343" s="501">
        <f t="shared" si="49"/>
        <v>0</v>
      </c>
      <c r="H343" s="179">
        <v>0</v>
      </c>
      <c r="I343" s="501">
        <f t="shared" si="50"/>
        <v>0</v>
      </c>
      <c r="J343" s="179">
        <f t="shared" si="54"/>
        <v>0</v>
      </c>
      <c r="K343" s="178">
        <v>0</v>
      </c>
      <c r="L343" s="501">
        <f t="shared" si="51"/>
        <v>0</v>
      </c>
      <c r="M343" s="179">
        <f t="shared" si="55"/>
        <v>0</v>
      </c>
      <c r="N343" s="181"/>
    </row>
    <row r="344" spans="1:14" ht="18">
      <c r="A344" s="27"/>
      <c r="B344" s="176" t="s">
        <v>890</v>
      </c>
      <c r="C344" s="199" t="s">
        <v>891</v>
      </c>
      <c r="D344" s="178">
        <v>2623661</v>
      </c>
      <c r="E344" s="501">
        <f t="shared" si="48"/>
        <v>1.9967177889755879E-4</v>
      </c>
      <c r="F344" s="179">
        <v>0</v>
      </c>
      <c r="G344" s="501">
        <f t="shared" si="49"/>
        <v>0</v>
      </c>
      <c r="H344" s="179">
        <v>0</v>
      </c>
      <c r="I344" s="501">
        <f t="shared" si="50"/>
        <v>0</v>
      </c>
      <c r="J344" s="179">
        <f t="shared" si="54"/>
        <v>0</v>
      </c>
      <c r="K344" s="178">
        <v>0</v>
      </c>
      <c r="L344" s="501">
        <f t="shared" si="51"/>
        <v>0</v>
      </c>
      <c r="M344" s="179">
        <f t="shared" si="55"/>
        <v>0</v>
      </c>
      <c r="N344" s="181"/>
    </row>
    <row r="345" spans="1:14">
      <c r="A345" s="27"/>
      <c r="B345" s="176" t="s">
        <v>892</v>
      </c>
      <c r="C345" s="199" t="s">
        <v>893</v>
      </c>
      <c r="D345" s="178"/>
      <c r="E345" s="501">
        <f t="shared" si="48"/>
        <v>0</v>
      </c>
      <c r="F345" s="179">
        <v>12884200</v>
      </c>
      <c r="G345" s="501">
        <f t="shared" si="49"/>
        <v>9.0989598928819615E-4</v>
      </c>
      <c r="H345" s="179">
        <v>12884200</v>
      </c>
      <c r="I345" s="501">
        <f t="shared" si="50"/>
        <v>8.5721097445610832E-4</v>
      </c>
      <c r="J345" s="179">
        <f t="shared" si="54"/>
        <v>0</v>
      </c>
      <c r="K345" s="178">
        <v>12858942</v>
      </c>
      <c r="L345" s="501">
        <f t="shared" si="51"/>
        <v>8.3959076007283733E-4</v>
      </c>
      <c r="M345" s="179">
        <f t="shared" si="55"/>
        <v>25258</v>
      </c>
      <c r="N345" s="181">
        <f>K345/H345</f>
        <v>0.99803961441144973</v>
      </c>
    </row>
    <row r="346" spans="1:14" ht="18">
      <c r="A346" s="27"/>
      <c r="B346" s="176" t="s">
        <v>894</v>
      </c>
      <c r="C346" s="199" t="s">
        <v>895</v>
      </c>
      <c r="D346" s="178"/>
      <c r="E346" s="501">
        <f t="shared" si="48"/>
        <v>0</v>
      </c>
      <c r="F346" s="179">
        <v>1092550</v>
      </c>
      <c r="G346" s="501">
        <f t="shared" si="49"/>
        <v>7.7157049960169716E-5</v>
      </c>
      <c r="H346" s="179">
        <v>1092550</v>
      </c>
      <c r="I346" s="501">
        <f t="shared" si="50"/>
        <v>7.2689484030209178E-5</v>
      </c>
      <c r="J346" s="179">
        <f t="shared" si="54"/>
        <v>0</v>
      </c>
      <c r="K346" s="178">
        <v>909661</v>
      </c>
      <c r="L346" s="501">
        <f t="shared" si="51"/>
        <v>5.9393919841820367E-5</v>
      </c>
      <c r="M346" s="179">
        <f t="shared" si="55"/>
        <v>182889</v>
      </c>
      <c r="N346" s="181">
        <f>K346/H346</f>
        <v>0.83260354217198296</v>
      </c>
    </row>
    <row r="347" spans="1:14">
      <c r="A347" s="27"/>
      <c r="B347" s="176" t="s">
        <v>896</v>
      </c>
      <c r="C347" s="199" t="s">
        <v>897</v>
      </c>
      <c r="D347" s="178"/>
      <c r="E347" s="501">
        <f t="shared" si="48"/>
        <v>0</v>
      </c>
      <c r="F347" s="179">
        <v>18569900</v>
      </c>
      <c r="G347" s="501">
        <f t="shared" si="49"/>
        <v>1.311426206631601E-3</v>
      </c>
      <c r="H347" s="179">
        <v>18569772</v>
      </c>
      <c r="I347" s="501">
        <f t="shared" si="50"/>
        <v>1.2354831771897172E-3</v>
      </c>
      <c r="J347" s="179">
        <f t="shared" si="54"/>
        <v>-128</v>
      </c>
      <c r="K347" s="178">
        <v>18075415</v>
      </c>
      <c r="L347" s="501">
        <f t="shared" si="51"/>
        <v>1.1801866295440143E-3</v>
      </c>
      <c r="M347" s="179">
        <f t="shared" si="55"/>
        <v>494357</v>
      </c>
      <c r="N347" s="181">
        <f>K347/H347</f>
        <v>0.97337840227656003</v>
      </c>
    </row>
    <row r="348" spans="1:14" ht="18">
      <c r="A348" s="27"/>
      <c r="B348" s="176" t="s">
        <v>898</v>
      </c>
      <c r="C348" s="199" t="s">
        <v>899</v>
      </c>
      <c r="D348" s="178">
        <v>1424370</v>
      </c>
      <c r="E348" s="501">
        <f t="shared" si="48"/>
        <v>1.0840062481712227E-4</v>
      </c>
      <c r="F348" s="179">
        <v>213250</v>
      </c>
      <c r="G348" s="501">
        <f t="shared" si="49"/>
        <v>1.5059943164162914E-5</v>
      </c>
      <c r="H348" s="179">
        <v>213250</v>
      </c>
      <c r="I348" s="501">
        <f t="shared" si="50"/>
        <v>1.4187938739135149E-5</v>
      </c>
      <c r="J348" s="179">
        <f t="shared" si="54"/>
        <v>0</v>
      </c>
      <c r="K348" s="178">
        <v>213218</v>
      </c>
      <c r="L348" s="501">
        <f t="shared" si="51"/>
        <v>1.3921507903310416E-5</v>
      </c>
      <c r="M348" s="179">
        <f t="shared" si="55"/>
        <v>32</v>
      </c>
      <c r="N348" s="181">
        <f>K348/H348</f>
        <v>0.99984994138335292</v>
      </c>
    </row>
    <row r="349" spans="1:14" ht="18">
      <c r="A349" s="27"/>
      <c r="B349" s="176" t="s">
        <v>900</v>
      </c>
      <c r="C349" s="199" t="s">
        <v>901</v>
      </c>
      <c r="D349" s="178"/>
      <c r="E349" s="501">
        <f t="shared" si="48"/>
        <v>0</v>
      </c>
      <c r="F349" s="179">
        <v>2620900</v>
      </c>
      <c r="G349" s="501">
        <f t="shared" si="49"/>
        <v>1.8509076219908361E-4</v>
      </c>
      <c r="H349" s="179">
        <v>0</v>
      </c>
      <c r="I349" s="501">
        <f t="shared" si="50"/>
        <v>0</v>
      </c>
      <c r="J349" s="179">
        <f t="shared" si="54"/>
        <v>-2620900</v>
      </c>
      <c r="K349" s="178">
        <v>0</v>
      </c>
      <c r="L349" s="501">
        <f t="shared" si="51"/>
        <v>0</v>
      </c>
      <c r="M349" s="179">
        <f t="shared" si="55"/>
        <v>0</v>
      </c>
      <c r="N349" s="181" t="e">
        <f>K349/H349</f>
        <v>#DIV/0!</v>
      </c>
    </row>
    <row r="350" spans="1:14" ht="18">
      <c r="A350" s="27"/>
      <c r="B350" s="176" t="s">
        <v>902</v>
      </c>
      <c r="C350" s="199" t="s">
        <v>903</v>
      </c>
      <c r="D350" s="178">
        <v>286098</v>
      </c>
      <c r="E350" s="501">
        <f t="shared" si="48"/>
        <v>2.1773276577665247E-5</v>
      </c>
      <c r="F350" s="179">
        <v>0</v>
      </c>
      <c r="G350" s="501">
        <f t="shared" si="49"/>
        <v>0</v>
      </c>
      <c r="H350" s="179">
        <v>0</v>
      </c>
      <c r="I350" s="501">
        <f t="shared" si="50"/>
        <v>0</v>
      </c>
      <c r="J350" s="179">
        <f t="shared" si="54"/>
        <v>0</v>
      </c>
      <c r="K350" s="178">
        <v>0</v>
      </c>
      <c r="L350" s="501">
        <f t="shared" si="51"/>
        <v>0</v>
      </c>
      <c r="M350" s="179">
        <f t="shared" si="55"/>
        <v>0</v>
      </c>
      <c r="N350" s="181"/>
    </row>
    <row r="351" spans="1:14">
      <c r="A351" s="27"/>
      <c r="B351" s="176" t="s">
        <v>904</v>
      </c>
      <c r="C351" s="199" t="s">
        <v>905</v>
      </c>
      <c r="D351" s="178">
        <v>17474767.98</v>
      </c>
      <c r="E351" s="501">
        <f t="shared" si="48"/>
        <v>1.3299042858009097E-3</v>
      </c>
      <c r="F351" s="179">
        <v>0</v>
      </c>
      <c r="G351" s="501">
        <f t="shared" si="49"/>
        <v>0</v>
      </c>
      <c r="H351" s="179">
        <v>0</v>
      </c>
      <c r="I351" s="501">
        <f t="shared" si="50"/>
        <v>0</v>
      </c>
      <c r="J351" s="179">
        <f t="shared" si="54"/>
        <v>0</v>
      </c>
      <c r="K351" s="178">
        <v>0</v>
      </c>
      <c r="L351" s="501">
        <f t="shared" si="51"/>
        <v>0</v>
      </c>
      <c r="M351" s="179">
        <f t="shared" si="55"/>
        <v>0</v>
      </c>
      <c r="N351" s="181"/>
    </row>
    <row r="352" spans="1:14">
      <c r="A352" s="27"/>
      <c r="B352" s="176" t="s">
        <v>906</v>
      </c>
      <c r="C352" s="199" t="s">
        <v>907</v>
      </c>
      <c r="D352" s="178">
        <v>719349.8</v>
      </c>
      <c r="E352" s="501">
        <f t="shared" si="48"/>
        <v>5.4745584210613776E-5</v>
      </c>
      <c r="F352" s="179">
        <v>0</v>
      </c>
      <c r="G352" s="501">
        <f t="shared" si="49"/>
        <v>0</v>
      </c>
      <c r="H352" s="179">
        <v>0</v>
      </c>
      <c r="I352" s="501">
        <f t="shared" si="50"/>
        <v>0</v>
      </c>
      <c r="J352" s="179">
        <f t="shared" si="54"/>
        <v>0</v>
      </c>
      <c r="K352" s="178">
        <v>0</v>
      </c>
      <c r="L352" s="501">
        <f t="shared" si="51"/>
        <v>0</v>
      </c>
      <c r="M352" s="179">
        <f t="shared" si="55"/>
        <v>0</v>
      </c>
      <c r="N352" s="181"/>
    </row>
    <row r="353" spans="1:14" ht="18">
      <c r="A353" s="27"/>
      <c r="B353" s="176" t="s">
        <v>908</v>
      </c>
      <c r="C353" s="199" t="s">
        <v>909</v>
      </c>
      <c r="D353" s="178"/>
      <c r="E353" s="501">
        <f t="shared" si="48"/>
        <v>0</v>
      </c>
      <c r="F353" s="179">
        <v>40417000</v>
      </c>
      <c r="G353" s="501">
        <f t="shared" si="49"/>
        <v>2.8542917836622394E-3</v>
      </c>
      <c r="H353" s="179">
        <v>101030000</v>
      </c>
      <c r="I353" s="501">
        <f t="shared" si="50"/>
        <v>6.7217230987799493E-3</v>
      </c>
      <c r="J353" s="179">
        <f t="shared" si="54"/>
        <v>60613000</v>
      </c>
      <c r="K353" s="178">
        <v>101030000</v>
      </c>
      <c r="L353" s="501">
        <f t="shared" si="51"/>
        <v>6.5964878362589048E-3</v>
      </c>
      <c r="M353" s="179">
        <f t="shared" si="55"/>
        <v>0</v>
      </c>
      <c r="N353" s="181">
        <f>K353/H353</f>
        <v>1</v>
      </c>
    </row>
    <row r="354" spans="1:14">
      <c r="A354" s="27"/>
      <c r="B354" s="176" t="s">
        <v>910</v>
      </c>
      <c r="C354" s="199" t="s">
        <v>911</v>
      </c>
      <c r="D354" s="178"/>
      <c r="E354" s="501">
        <f t="shared" si="48"/>
        <v>0</v>
      </c>
      <c r="F354" s="179">
        <v>114567000</v>
      </c>
      <c r="G354" s="501">
        <f t="shared" si="49"/>
        <v>8.0908441195247493E-3</v>
      </c>
      <c r="H354" s="179">
        <v>0</v>
      </c>
      <c r="I354" s="501">
        <f t="shared" si="50"/>
        <v>0</v>
      </c>
      <c r="J354" s="179">
        <f t="shared" si="54"/>
        <v>-114567000</v>
      </c>
      <c r="K354" s="178">
        <v>0</v>
      </c>
      <c r="L354" s="501">
        <f t="shared" si="51"/>
        <v>0</v>
      </c>
      <c r="M354" s="179">
        <f t="shared" si="55"/>
        <v>0</v>
      </c>
      <c r="N354" s="181" t="e">
        <f>K354/H354</f>
        <v>#DIV/0!</v>
      </c>
    </row>
    <row r="355" spans="1:14" ht="18">
      <c r="A355" s="27"/>
      <c r="B355" s="176" t="s">
        <v>912</v>
      </c>
      <c r="C355" s="199" t="s">
        <v>913</v>
      </c>
      <c r="D355" s="178"/>
      <c r="E355" s="501">
        <f t="shared" si="48"/>
        <v>0</v>
      </c>
      <c r="F355" s="179">
        <v>1359000</v>
      </c>
      <c r="G355" s="501">
        <f t="shared" si="49"/>
        <v>9.5974034045005394E-5</v>
      </c>
      <c r="H355" s="179">
        <v>0</v>
      </c>
      <c r="I355" s="501">
        <f t="shared" si="50"/>
        <v>0</v>
      </c>
      <c r="J355" s="179">
        <f t="shared" si="54"/>
        <v>-1359000</v>
      </c>
      <c r="K355" s="178">
        <v>0</v>
      </c>
      <c r="L355" s="501">
        <f t="shared" si="51"/>
        <v>0</v>
      </c>
      <c r="M355" s="179">
        <f t="shared" si="55"/>
        <v>0</v>
      </c>
      <c r="N355" s="181" t="e">
        <f>K355/H355</f>
        <v>#DIV/0!</v>
      </c>
    </row>
    <row r="356" spans="1:14">
      <c r="A356" s="27"/>
      <c r="B356" s="176" t="s">
        <v>914</v>
      </c>
      <c r="C356" s="199" t="s">
        <v>915</v>
      </c>
      <c r="D356" s="178">
        <v>62787614.700000003</v>
      </c>
      <c r="E356" s="501">
        <f t="shared" si="48"/>
        <v>4.7784049539492763E-3</v>
      </c>
      <c r="F356" s="179">
        <v>0</v>
      </c>
      <c r="G356" s="501">
        <f t="shared" si="49"/>
        <v>0</v>
      </c>
      <c r="H356" s="179">
        <v>0</v>
      </c>
      <c r="I356" s="501">
        <f t="shared" si="50"/>
        <v>0</v>
      </c>
      <c r="J356" s="179">
        <f t="shared" si="54"/>
        <v>0</v>
      </c>
      <c r="K356" s="178">
        <v>0</v>
      </c>
      <c r="L356" s="501">
        <f t="shared" si="51"/>
        <v>0</v>
      </c>
      <c r="M356" s="179">
        <f t="shared" si="55"/>
        <v>0</v>
      </c>
      <c r="N356" s="181"/>
    </row>
    <row r="357" spans="1:14" ht="18">
      <c r="A357" s="27"/>
      <c r="B357" s="176" t="s">
        <v>916</v>
      </c>
      <c r="C357" s="199" t="s">
        <v>917</v>
      </c>
      <c r="D357" s="178">
        <v>2377090</v>
      </c>
      <c r="E357" s="501">
        <f t="shared" si="48"/>
        <v>1.8090667540493914E-4</v>
      </c>
      <c r="F357" s="179">
        <v>0</v>
      </c>
      <c r="G357" s="501">
        <f t="shared" si="49"/>
        <v>0</v>
      </c>
      <c r="H357" s="179">
        <v>0</v>
      </c>
      <c r="I357" s="501">
        <f t="shared" si="50"/>
        <v>0</v>
      </c>
      <c r="J357" s="179">
        <f t="shared" si="54"/>
        <v>0</v>
      </c>
      <c r="K357" s="178">
        <v>0</v>
      </c>
      <c r="L357" s="501">
        <f t="shared" si="51"/>
        <v>0</v>
      </c>
      <c r="M357" s="179">
        <f t="shared" si="55"/>
        <v>0</v>
      </c>
      <c r="N357" s="181"/>
    </row>
    <row r="358" spans="1:14" ht="18">
      <c r="A358" s="27"/>
      <c r="B358" s="176" t="s">
        <v>918</v>
      </c>
      <c r="C358" s="199" t="s">
        <v>919</v>
      </c>
      <c r="D358" s="178">
        <v>18696225</v>
      </c>
      <c r="E358" s="501">
        <f t="shared" si="48"/>
        <v>1.4228623684306057E-3</v>
      </c>
      <c r="F358" s="179">
        <v>15800000</v>
      </c>
      <c r="G358" s="501">
        <f t="shared" si="49"/>
        <v>1.1158129050118362E-3</v>
      </c>
      <c r="H358" s="179">
        <v>11078472</v>
      </c>
      <c r="I358" s="501">
        <f t="shared" si="50"/>
        <v>7.3707236604559929E-4</v>
      </c>
      <c r="J358" s="179">
        <f t="shared" si="54"/>
        <v>-4721528</v>
      </c>
      <c r="K358" s="178">
        <v>11078472</v>
      </c>
      <c r="L358" s="501">
        <f t="shared" si="51"/>
        <v>7.2333965943120727E-4</v>
      </c>
      <c r="M358" s="179">
        <f t="shared" si="55"/>
        <v>0</v>
      </c>
      <c r="N358" s="181">
        <f>K358/H358</f>
        <v>1</v>
      </c>
    </row>
    <row r="359" spans="1:14" ht="18">
      <c r="A359" s="27"/>
      <c r="B359" s="176" t="s">
        <v>920</v>
      </c>
      <c r="C359" s="199" t="s">
        <v>921</v>
      </c>
      <c r="D359" s="178">
        <v>70000000</v>
      </c>
      <c r="E359" s="501">
        <f t="shared" ref="E359:E422" si="56">D359/$D$454</f>
        <v>5.3272982000453243E-3</v>
      </c>
      <c r="F359" s="179">
        <v>46633400</v>
      </c>
      <c r="G359" s="501">
        <f t="shared" ref="G359:G422" si="57">F359/$F$454</f>
        <v>3.2933006028214528E-3</v>
      </c>
      <c r="H359" s="179">
        <v>46633400</v>
      </c>
      <c r="I359" s="501">
        <f t="shared" ref="I359:I422" si="58">H359/$H$454</f>
        <v>3.1026111249593674E-3</v>
      </c>
      <c r="J359" s="179">
        <f t="shared" si="54"/>
        <v>0</v>
      </c>
      <c r="K359" s="178">
        <v>46633303.689999998</v>
      </c>
      <c r="L359" s="501">
        <f t="shared" ref="L359:L422" si="59">K359/$K$454</f>
        <v>3.0447987781416657E-3</v>
      </c>
      <c r="M359" s="179">
        <f t="shared" si="55"/>
        <v>96.310000002384186</v>
      </c>
      <c r="N359" s="181">
        <f>K359/H359</f>
        <v>0.99999793474205179</v>
      </c>
    </row>
    <row r="360" spans="1:14" ht="18">
      <c r="A360" s="27"/>
      <c r="B360" s="176" t="s">
        <v>922</v>
      </c>
      <c r="C360" s="199" t="s">
        <v>923</v>
      </c>
      <c r="D360" s="178">
        <v>954939</v>
      </c>
      <c r="E360" s="501">
        <f t="shared" si="56"/>
        <v>7.2674925940758315E-5</v>
      </c>
      <c r="F360" s="179">
        <v>898600</v>
      </c>
      <c r="G360" s="501">
        <f t="shared" si="57"/>
        <v>6.3460093445799742E-5</v>
      </c>
      <c r="H360" s="179">
        <v>898600</v>
      </c>
      <c r="I360" s="501">
        <f t="shared" si="58"/>
        <v>5.9785611962423659E-5</v>
      </c>
      <c r="J360" s="179">
        <f t="shared" si="54"/>
        <v>0</v>
      </c>
      <c r="K360" s="178">
        <v>898508.24</v>
      </c>
      <c r="L360" s="501">
        <f t="shared" si="59"/>
        <v>5.8665729743030755E-5</v>
      </c>
      <c r="M360" s="179">
        <f t="shared" si="55"/>
        <v>91.760000000009313</v>
      </c>
      <c r="N360" s="181">
        <f>K360/H360</f>
        <v>0.99989788559982196</v>
      </c>
    </row>
    <row r="361" spans="1:14">
      <c r="A361" s="27"/>
      <c r="B361" s="176" t="s">
        <v>924</v>
      </c>
      <c r="C361" s="199" t="s">
        <v>925</v>
      </c>
      <c r="D361" s="178">
        <v>71625288</v>
      </c>
      <c r="E361" s="501">
        <f t="shared" si="56"/>
        <v>5.450989540573257E-3</v>
      </c>
      <c r="F361" s="179">
        <v>0</v>
      </c>
      <c r="G361" s="501">
        <f t="shared" si="57"/>
        <v>0</v>
      </c>
      <c r="H361" s="179">
        <v>0</v>
      </c>
      <c r="I361" s="501">
        <f t="shared" si="58"/>
        <v>0</v>
      </c>
      <c r="J361" s="179">
        <f t="shared" si="54"/>
        <v>0</v>
      </c>
      <c r="K361" s="178">
        <v>0</v>
      </c>
      <c r="L361" s="501">
        <f t="shared" si="59"/>
        <v>0</v>
      </c>
      <c r="M361" s="179">
        <f t="shared" si="55"/>
        <v>0</v>
      </c>
      <c r="N361" s="181"/>
    </row>
    <row r="362" spans="1:14">
      <c r="A362" s="27"/>
      <c r="B362" s="176" t="s">
        <v>926</v>
      </c>
      <c r="C362" s="199" t="s">
        <v>927</v>
      </c>
      <c r="D362" s="178">
        <v>1377545</v>
      </c>
      <c r="E362" s="501">
        <f t="shared" si="56"/>
        <v>1.0483704284259194E-4</v>
      </c>
      <c r="F362" s="179">
        <v>0</v>
      </c>
      <c r="G362" s="501">
        <f t="shared" si="57"/>
        <v>0</v>
      </c>
      <c r="H362" s="179">
        <v>0</v>
      </c>
      <c r="I362" s="501">
        <f t="shared" si="58"/>
        <v>0</v>
      </c>
      <c r="J362" s="179">
        <f t="shared" si="54"/>
        <v>0</v>
      </c>
      <c r="K362" s="178">
        <v>0</v>
      </c>
      <c r="L362" s="501">
        <f t="shared" si="59"/>
        <v>0</v>
      </c>
      <c r="M362" s="179">
        <f t="shared" si="55"/>
        <v>0</v>
      </c>
      <c r="N362" s="181"/>
    </row>
    <row r="363" spans="1:14" ht="18">
      <c r="A363" s="27"/>
      <c r="B363" s="176" t="s">
        <v>928</v>
      </c>
      <c r="C363" s="199" t="s">
        <v>929</v>
      </c>
      <c r="D363" s="178"/>
      <c r="E363" s="501">
        <f t="shared" si="56"/>
        <v>0</v>
      </c>
      <c r="F363" s="179">
        <v>66948000</v>
      </c>
      <c r="G363" s="501">
        <f t="shared" si="57"/>
        <v>4.7279393901729369E-3</v>
      </c>
      <c r="H363" s="179">
        <v>0</v>
      </c>
      <c r="I363" s="501">
        <f t="shared" si="58"/>
        <v>0</v>
      </c>
      <c r="J363" s="179">
        <f t="shared" si="54"/>
        <v>-66948000</v>
      </c>
      <c r="K363" s="178">
        <v>0</v>
      </c>
      <c r="L363" s="501">
        <f t="shared" si="59"/>
        <v>0</v>
      </c>
      <c r="M363" s="179">
        <f t="shared" si="55"/>
        <v>0</v>
      </c>
      <c r="N363" s="181" t="e">
        <f t="shared" ref="N363:N373" si="60">K363/H363</f>
        <v>#DIV/0!</v>
      </c>
    </row>
    <row r="364" spans="1:14">
      <c r="A364" s="27"/>
      <c r="B364" s="176" t="s">
        <v>930</v>
      </c>
      <c r="C364" s="199" t="s">
        <v>931</v>
      </c>
      <c r="D364" s="178"/>
      <c r="E364" s="501">
        <f t="shared" si="56"/>
        <v>0</v>
      </c>
      <c r="F364" s="179">
        <v>925100</v>
      </c>
      <c r="G364" s="501">
        <f t="shared" si="57"/>
        <v>6.5331551799142378E-5</v>
      </c>
      <c r="H364" s="179">
        <v>0</v>
      </c>
      <c r="I364" s="501">
        <f t="shared" si="58"/>
        <v>0</v>
      </c>
      <c r="J364" s="179">
        <f t="shared" si="54"/>
        <v>-925100</v>
      </c>
      <c r="K364" s="178">
        <v>0</v>
      </c>
      <c r="L364" s="501">
        <f t="shared" si="59"/>
        <v>0</v>
      </c>
      <c r="M364" s="179">
        <f t="shared" si="55"/>
        <v>0</v>
      </c>
      <c r="N364" s="181" t="e">
        <f t="shared" si="60"/>
        <v>#DIV/0!</v>
      </c>
    </row>
    <row r="365" spans="1:14">
      <c r="A365" s="27"/>
      <c r="B365" s="176" t="s">
        <v>932</v>
      </c>
      <c r="C365" s="199" t="s">
        <v>933</v>
      </c>
      <c r="D365" s="178"/>
      <c r="E365" s="501">
        <f t="shared" si="56"/>
        <v>0</v>
      </c>
      <c r="F365" s="179">
        <v>50000000</v>
      </c>
      <c r="G365" s="501">
        <f t="shared" si="57"/>
        <v>3.5310534968728989E-3</v>
      </c>
      <c r="H365" s="179">
        <v>73550800</v>
      </c>
      <c r="I365" s="501">
        <f t="shared" si="58"/>
        <v>4.8934782865856109E-3</v>
      </c>
      <c r="J365" s="179">
        <f t="shared" si="54"/>
        <v>23550800</v>
      </c>
      <c r="K365" s="178">
        <v>73550800</v>
      </c>
      <c r="L365" s="501">
        <f t="shared" si="59"/>
        <v>4.802305825468786E-3</v>
      </c>
      <c r="M365" s="179">
        <f t="shared" si="55"/>
        <v>0</v>
      </c>
      <c r="N365" s="181">
        <f t="shared" si="60"/>
        <v>1</v>
      </c>
    </row>
    <row r="366" spans="1:14">
      <c r="A366" s="27"/>
      <c r="B366" s="176" t="s">
        <v>934</v>
      </c>
      <c r="C366" s="199" t="s">
        <v>935</v>
      </c>
      <c r="D366" s="178"/>
      <c r="E366" s="501">
        <f t="shared" si="56"/>
        <v>0</v>
      </c>
      <c r="F366" s="179">
        <v>158066000</v>
      </c>
      <c r="G366" s="501">
        <f t="shared" si="57"/>
        <v>1.1162790040734233E-2</v>
      </c>
      <c r="H366" s="179">
        <v>422649010</v>
      </c>
      <c r="I366" s="501">
        <f t="shared" si="58"/>
        <v>2.8119663596886842E-2</v>
      </c>
      <c r="J366" s="179">
        <f t="shared" si="54"/>
        <v>264583010</v>
      </c>
      <c r="K366" s="178">
        <v>422649010</v>
      </c>
      <c r="L366" s="501">
        <f t="shared" si="59"/>
        <v>2.7595754265781137E-2</v>
      </c>
      <c r="M366" s="179">
        <f t="shared" si="55"/>
        <v>0</v>
      </c>
      <c r="N366" s="181">
        <f t="shared" si="60"/>
        <v>1</v>
      </c>
    </row>
    <row r="367" spans="1:14" ht="18">
      <c r="A367" s="27"/>
      <c r="B367" s="176" t="s">
        <v>936</v>
      </c>
      <c r="C367" s="199" t="s">
        <v>937</v>
      </c>
      <c r="D367" s="178"/>
      <c r="E367" s="501">
        <f t="shared" si="56"/>
        <v>0</v>
      </c>
      <c r="F367" s="179">
        <v>1567500</v>
      </c>
      <c r="G367" s="501">
        <f t="shared" si="57"/>
        <v>1.1069852712696538E-4</v>
      </c>
      <c r="H367" s="179">
        <v>3727595</v>
      </c>
      <c r="I367" s="501">
        <f t="shared" si="58"/>
        <v>2.4800417118080414E-4</v>
      </c>
      <c r="J367" s="179">
        <f t="shared" si="54"/>
        <v>2160095</v>
      </c>
      <c r="K367" s="178">
        <v>3727595</v>
      </c>
      <c r="L367" s="501">
        <f t="shared" si="59"/>
        <v>2.4338350070275675E-4</v>
      </c>
      <c r="M367" s="179">
        <f t="shared" si="55"/>
        <v>0</v>
      </c>
      <c r="N367" s="181">
        <f t="shared" si="60"/>
        <v>1</v>
      </c>
    </row>
    <row r="368" spans="1:14">
      <c r="A368" s="27"/>
      <c r="B368" s="176" t="s">
        <v>938</v>
      </c>
      <c r="C368" s="199" t="s">
        <v>939</v>
      </c>
      <c r="D368" s="178"/>
      <c r="E368" s="501">
        <f t="shared" si="56"/>
        <v>0</v>
      </c>
      <c r="F368" s="179">
        <v>100000000</v>
      </c>
      <c r="G368" s="501">
        <f t="shared" si="57"/>
        <v>7.0621069937457977E-3</v>
      </c>
      <c r="H368" s="179">
        <v>150000000</v>
      </c>
      <c r="I368" s="501">
        <f t="shared" si="58"/>
        <v>9.9797927825100701E-3</v>
      </c>
      <c r="J368" s="179">
        <f t="shared" si="54"/>
        <v>50000000</v>
      </c>
      <c r="K368" s="178">
        <v>149960711</v>
      </c>
      <c r="L368" s="501">
        <f t="shared" si="59"/>
        <v>9.791289775593754E-3</v>
      </c>
      <c r="M368" s="179">
        <f t="shared" si="55"/>
        <v>39289</v>
      </c>
      <c r="N368" s="181">
        <f t="shared" si="60"/>
        <v>0.99973807333333331</v>
      </c>
    </row>
    <row r="369" spans="1:14" ht="18">
      <c r="A369" s="27"/>
      <c r="B369" s="176" t="s">
        <v>940</v>
      </c>
      <c r="C369" s="199" t="s">
        <v>941</v>
      </c>
      <c r="D369" s="178"/>
      <c r="E369" s="501">
        <f t="shared" si="56"/>
        <v>0</v>
      </c>
      <c r="F369" s="179">
        <v>1102050</v>
      </c>
      <c r="G369" s="501">
        <f t="shared" si="57"/>
        <v>7.7827950124575572E-5</v>
      </c>
      <c r="H369" s="179">
        <v>1102050</v>
      </c>
      <c r="I369" s="501">
        <f t="shared" si="58"/>
        <v>7.3321537573101483E-5</v>
      </c>
      <c r="J369" s="179">
        <f t="shared" si="54"/>
        <v>0</v>
      </c>
      <c r="K369" s="178">
        <v>1100000</v>
      </c>
      <c r="L369" s="501">
        <f t="shared" si="59"/>
        <v>7.1821603680934332E-5</v>
      </c>
      <c r="M369" s="179">
        <f t="shared" si="55"/>
        <v>2050</v>
      </c>
      <c r="N369" s="181">
        <f t="shared" si="60"/>
        <v>0.99813983031622888</v>
      </c>
    </row>
    <row r="370" spans="1:14">
      <c r="A370" s="27"/>
      <c r="B370" s="176" t="s">
        <v>942</v>
      </c>
      <c r="C370" s="199" t="s">
        <v>414</v>
      </c>
      <c r="D370" s="178">
        <v>40879711</v>
      </c>
      <c r="E370" s="501">
        <f t="shared" si="56"/>
        <v>3.1111201546953292E-3</v>
      </c>
      <c r="F370" s="179">
        <v>120000000</v>
      </c>
      <c r="G370" s="501">
        <f t="shared" si="57"/>
        <v>8.4745283924949569E-3</v>
      </c>
      <c r="H370" s="179">
        <v>248009138</v>
      </c>
      <c r="I370" s="501">
        <f t="shared" si="58"/>
        <v>1.6500532036059626E-2</v>
      </c>
      <c r="J370" s="179">
        <f t="shared" si="54"/>
        <v>128009138</v>
      </c>
      <c r="K370" s="178">
        <v>248009138</v>
      </c>
      <c r="L370" s="501">
        <f t="shared" si="59"/>
        <v>1.6193103653351047E-2</v>
      </c>
      <c r="M370" s="179">
        <f t="shared" si="55"/>
        <v>0</v>
      </c>
      <c r="N370" s="181">
        <f t="shared" si="60"/>
        <v>1</v>
      </c>
    </row>
    <row r="371" spans="1:14" ht="18">
      <c r="A371" s="27"/>
      <c r="B371" s="176" t="s">
        <v>943</v>
      </c>
      <c r="C371" s="199" t="s">
        <v>944</v>
      </c>
      <c r="D371" s="178">
        <v>665244</v>
      </c>
      <c r="E371" s="501">
        <f t="shared" si="56"/>
        <v>5.0627902339870739E-5</v>
      </c>
      <c r="F371" s="179">
        <v>1205360</v>
      </c>
      <c r="G371" s="501">
        <f t="shared" si="57"/>
        <v>8.5123812859814348E-5</v>
      </c>
      <c r="H371" s="179">
        <v>2836038</v>
      </c>
      <c r="I371" s="501">
        <f t="shared" si="58"/>
        <v>1.8868714375549529E-4</v>
      </c>
      <c r="J371" s="179">
        <f t="shared" si="54"/>
        <v>1630678</v>
      </c>
      <c r="K371" s="178">
        <v>2836038</v>
      </c>
      <c r="L371" s="501">
        <f t="shared" si="59"/>
        <v>1.8517163387279058E-4</v>
      </c>
      <c r="M371" s="179">
        <f t="shared" si="55"/>
        <v>0</v>
      </c>
      <c r="N371" s="181">
        <f t="shared" si="60"/>
        <v>1</v>
      </c>
    </row>
    <row r="372" spans="1:14">
      <c r="A372" s="27"/>
      <c r="B372" s="176" t="s">
        <v>945</v>
      </c>
      <c r="C372" s="199" t="s">
        <v>946</v>
      </c>
      <c r="D372" s="178">
        <v>50000000</v>
      </c>
      <c r="E372" s="501">
        <f t="shared" si="56"/>
        <v>3.8052130000323743E-3</v>
      </c>
      <c r="F372" s="179">
        <v>22406190</v>
      </c>
      <c r="G372" s="501">
        <f t="shared" si="57"/>
        <v>1.5823491110219716E-3</v>
      </c>
      <c r="H372" s="179">
        <v>20424933</v>
      </c>
      <c r="I372" s="501">
        <f t="shared" si="58"/>
        <v>1.3589106595776783E-3</v>
      </c>
      <c r="J372" s="179">
        <f t="shared" si="54"/>
        <v>-1981257</v>
      </c>
      <c r="K372" s="178">
        <v>20424933</v>
      </c>
      <c r="L372" s="501">
        <f t="shared" si="59"/>
        <v>1.3335922210323974E-3</v>
      </c>
      <c r="M372" s="179">
        <f t="shared" si="55"/>
        <v>0</v>
      </c>
      <c r="N372" s="181">
        <f t="shared" si="60"/>
        <v>1</v>
      </c>
    </row>
    <row r="373" spans="1:14">
      <c r="A373" s="27"/>
      <c r="B373" s="176" t="s">
        <v>947</v>
      </c>
      <c r="C373" s="199" t="s">
        <v>948</v>
      </c>
      <c r="D373" s="178">
        <v>1200000</v>
      </c>
      <c r="E373" s="501">
        <f t="shared" si="56"/>
        <v>9.132511200077699E-5</v>
      </c>
      <c r="F373" s="179">
        <v>1140000</v>
      </c>
      <c r="G373" s="501">
        <f t="shared" si="57"/>
        <v>8.0508019728702093E-5</v>
      </c>
      <c r="H373" s="179">
        <v>1026000</v>
      </c>
      <c r="I373" s="501">
        <f t="shared" si="58"/>
        <v>6.8261782632368881E-5</v>
      </c>
      <c r="J373" s="179">
        <f t="shared" si="54"/>
        <v>-114000</v>
      </c>
      <c r="K373" s="178">
        <v>1026000</v>
      </c>
      <c r="L373" s="501">
        <f t="shared" si="59"/>
        <v>6.6989968524216927E-5</v>
      </c>
      <c r="M373" s="179">
        <f t="shared" si="55"/>
        <v>0</v>
      </c>
      <c r="N373" s="181">
        <f t="shared" si="60"/>
        <v>1</v>
      </c>
    </row>
    <row r="374" spans="1:14">
      <c r="A374" s="27"/>
      <c r="B374" s="176" t="s">
        <v>949</v>
      </c>
      <c r="C374" s="199" t="s">
        <v>950</v>
      </c>
      <c r="D374" s="178">
        <v>3793520</v>
      </c>
      <c r="E374" s="501">
        <f t="shared" si="56"/>
        <v>2.8870303239765624E-4</v>
      </c>
      <c r="F374" s="179">
        <v>0</v>
      </c>
      <c r="G374" s="501">
        <f t="shared" si="57"/>
        <v>0</v>
      </c>
      <c r="H374" s="179">
        <v>0</v>
      </c>
      <c r="I374" s="501">
        <f t="shared" si="58"/>
        <v>0</v>
      </c>
      <c r="J374" s="179">
        <f t="shared" si="54"/>
        <v>0</v>
      </c>
      <c r="K374" s="178">
        <v>0</v>
      </c>
      <c r="L374" s="501">
        <f t="shared" si="59"/>
        <v>0</v>
      </c>
      <c r="M374" s="179">
        <f t="shared" si="55"/>
        <v>0</v>
      </c>
      <c r="N374" s="181"/>
    </row>
    <row r="375" spans="1:14">
      <c r="A375" s="27"/>
      <c r="B375" s="176" t="s">
        <v>951</v>
      </c>
      <c r="C375" s="199" t="s">
        <v>952</v>
      </c>
      <c r="D375" s="178"/>
      <c r="E375" s="501">
        <f t="shared" si="56"/>
        <v>0</v>
      </c>
      <c r="F375" s="179">
        <v>13500000</v>
      </c>
      <c r="G375" s="501">
        <f t="shared" si="57"/>
        <v>9.5338444415568276E-4</v>
      </c>
      <c r="H375" s="179">
        <v>0</v>
      </c>
      <c r="I375" s="501">
        <f t="shared" si="58"/>
        <v>0</v>
      </c>
      <c r="J375" s="179">
        <f t="shared" si="54"/>
        <v>-13500000</v>
      </c>
      <c r="K375" s="178">
        <v>0</v>
      </c>
      <c r="L375" s="501">
        <f t="shared" si="59"/>
        <v>0</v>
      </c>
      <c r="M375" s="179">
        <f t="shared" si="55"/>
        <v>0</v>
      </c>
      <c r="N375" s="181" t="e">
        <f t="shared" ref="N375:N384" si="61">K375/H375</f>
        <v>#DIV/0!</v>
      </c>
    </row>
    <row r="376" spans="1:14">
      <c r="A376" s="27"/>
      <c r="B376" s="176" t="s">
        <v>953</v>
      </c>
      <c r="C376" s="199" t="s">
        <v>954</v>
      </c>
      <c r="D376" s="178"/>
      <c r="E376" s="501">
        <f t="shared" si="56"/>
        <v>0</v>
      </c>
      <c r="F376" s="179">
        <v>67190820</v>
      </c>
      <c r="G376" s="501">
        <f t="shared" si="57"/>
        <v>4.74508759837515E-3</v>
      </c>
      <c r="H376" s="179">
        <v>202048223</v>
      </c>
      <c r="I376" s="501">
        <f t="shared" si="58"/>
        <v>1.3442662650762566E-2</v>
      </c>
      <c r="J376" s="179">
        <f t="shared" si="54"/>
        <v>134857403</v>
      </c>
      <c r="K376" s="178">
        <v>202011768</v>
      </c>
      <c r="L376" s="501">
        <f t="shared" si="59"/>
        <v>1.3189826491073503E-2</v>
      </c>
      <c r="M376" s="179">
        <f t="shared" si="55"/>
        <v>36455</v>
      </c>
      <c r="N376" s="181">
        <f t="shared" si="61"/>
        <v>0.99981957277595057</v>
      </c>
    </row>
    <row r="377" spans="1:14">
      <c r="A377" s="27"/>
      <c r="B377" s="176" t="s">
        <v>955</v>
      </c>
      <c r="C377" s="199" t="s">
        <v>956</v>
      </c>
      <c r="D377" s="178"/>
      <c r="E377" s="501">
        <f t="shared" si="56"/>
        <v>0</v>
      </c>
      <c r="F377" s="179">
        <v>1013000</v>
      </c>
      <c r="G377" s="501">
        <f t="shared" si="57"/>
        <v>7.153914384664493E-5</v>
      </c>
      <c r="H377" s="179">
        <v>1013000</v>
      </c>
      <c r="I377" s="501">
        <f t="shared" si="58"/>
        <v>6.7396867257884678E-5</v>
      </c>
      <c r="J377" s="179">
        <f t="shared" si="54"/>
        <v>0</v>
      </c>
      <c r="K377" s="178">
        <v>1013000</v>
      </c>
      <c r="L377" s="501">
        <f t="shared" si="59"/>
        <v>6.6141167753442257E-5</v>
      </c>
      <c r="M377" s="179">
        <f t="shared" si="55"/>
        <v>0</v>
      </c>
      <c r="N377" s="181">
        <f t="shared" si="61"/>
        <v>1</v>
      </c>
    </row>
    <row r="378" spans="1:14" ht="18">
      <c r="A378" s="27"/>
      <c r="B378" s="176" t="s">
        <v>957</v>
      </c>
      <c r="C378" s="199" t="s">
        <v>958</v>
      </c>
      <c r="D378" s="178">
        <v>182000700</v>
      </c>
      <c r="E378" s="501">
        <f t="shared" si="56"/>
        <v>1.3851028593099843E-2</v>
      </c>
      <c r="F378" s="179">
        <v>178530000</v>
      </c>
      <c r="G378" s="501">
        <f t="shared" si="57"/>
        <v>1.2607979615934373E-2</v>
      </c>
      <c r="H378" s="179">
        <v>406729262</v>
      </c>
      <c r="I378" s="501">
        <f t="shared" si="58"/>
        <v>2.7060491688954982E-2</v>
      </c>
      <c r="J378" s="179">
        <f t="shared" si="54"/>
        <v>228199262</v>
      </c>
      <c r="K378" s="178">
        <v>406729262</v>
      </c>
      <c r="L378" s="501">
        <f t="shared" si="59"/>
        <v>2.655631623709355E-2</v>
      </c>
      <c r="M378" s="179">
        <f t="shared" si="55"/>
        <v>0</v>
      </c>
      <c r="N378" s="181">
        <f t="shared" si="61"/>
        <v>1</v>
      </c>
    </row>
    <row r="379" spans="1:14" ht="18">
      <c r="A379" s="27"/>
      <c r="B379" s="176" t="s">
        <v>959</v>
      </c>
      <c r="C379" s="199" t="s">
        <v>960</v>
      </c>
      <c r="D379" s="178">
        <v>1288323</v>
      </c>
      <c r="E379" s="501">
        <f t="shared" si="56"/>
        <v>9.8046868556814174E-5</v>
      </c>
      <c r="F379" s="179">
        <v>1648000</v>
      </c>
      <c r="G379" s="501">
        <f t="shared" si="57"/>
        <v>1.1638352325693075E-4</v>
      </c>
      <c r="H379" s="179">
        <v>2172051</v>
      </c>
      <c r="I379" s="501">
        <f t="shared" si="58"/>
        <v>1.4451079262029187E-4</v>
      </c>
      <c r="J379" s="179">
        <f t="shared" si="54"/>
        <v>524051</v>
      </c>
      <c r="K379" s="178">
        <v>2171351</v>
      </c>
      <c r="L379" s="501">
        <f t="shared" si="59"/>
        <v>1.4177264634018222E-4</v>
      </c>
      <c r="M379" s="179">
        <f t="shared" si="55"/>
        <v>700</v>
      </c>
      <c r="N379" s="181">
        <f t="shared" si="61"/>
        <v>0.99967772395767873</v>
      </c>
    </row>
    <row r="380" spans="1:14">
      <c r="A380" s="27"/>
      <c r="B380" s="176" t="s">
        <v>961</v>
      </c>
      <c r="C380" s="199" t="s">
        <v>962</v>
      </c>
      <c r="D380" s="178">
        <v>15123543</v>
      </c>
      <c r="E380" s="501">
        <f t="shared" si="56"/>
        <v>1.1509660486029724E-3</v>
      </c>
      <c r="F380" s="179">
        <v>45859900</v>
      </c>
      <c r="G380" s="501">
        <f t="shared" si="57"/>
        <v>3.2386752052248292E-3</v>
      </c>
      <c r="H380" s="179">
        <v>45859900</v>
      </c>
      <c r="I380" s="501">
        <f t="shared" si="58"/>
        <v>3.0511486601775572E-3</v>
      </c>
      <c r="J380" s="179">
        <f t="shared" si="54"/>
        <v>0</v>
      </c>
      <c r="K380" s="178">
        <v>45859830</v>
      </c>
      <c r="L380" s="501">
        <f t="shared" si="59"/>
        <v>2.9942968501227478E-3</v>
      </c>
      <c r="M380" s="179">
        <f t="shared" si="55"/>
        <v>70</v>
      </c>
      <c r="N380" s="181">
        <f t="shared" si="61"/>
        <v>0.99999847361202265</v>
      </c>
    </row>
    <row r="381" spans="1:14">
      <c r="A381" s="27"/>
      <c r="B381" s="176" t="s">
        <v>963</v>
      </c>
      <c r="C381" s="199" t="s">
        <v>964</v>
      </c>
      <c r="D381" s="178">
        <v>0</v>
      </c>
      <c r="E381" s="501">
        <f t="shared" si="56"/>
        <v>0</v>
      </c>
      <c r="F381" s="179">
        <v>1487300</v>
      </c>
      <c r="G381" s="501">
        <f t="shared" si="57"/>
        <v>1.0503471731798126E-4</v>
      </c>
      <c r="H381" s="179">
        <v>1487300</v>
      </c>
      <c r="I381" s="501">
        <f t="shared" si="58"/>
        <v>9.895297203618151E-5</v>
      </c>
      <c r="J381" s="179">
        <f t="shared" si="54"/>
        <v>0</v>
      </c>
      <c r="K381" s="178">
        <v>1487300</v>
      </c>
      <c r="L381" s="501">
        <f t="shared" si="59"/>
        <v>9.710933741332148E-5</v>
      </c>
      <c r="M381" s="179">
        <f t="shared" si="55"/>
        <v>0</v>
      </c>
      <c r="N381" s="181">
        <f t="shared" si="61"/>
        <v>1</v>
      </c>
    </row>
    <row r="382" spans="1:14">
      <c r="A382" s="27"/>
      <c r="B382" s="176" t="s">
        <v>965</v>
      </c>
      <c r="C382" s="199" t="s">
        <v>966</v>
      </c>
      <c r="D382" s="178">
        <v>0</v>
      </c>
      <c r="E382" s="501">
        <f t="shared" si="56"/>
        <v>0</v>
      </c>
      <c r="F382" s="179">
        <v>281337000</v>
      </c>
      <c r="G382" s="501">
        <f t="shared" si="57"/>
        <v>1.9868319952994616E-2</v>
      </c>
      <c r="H382" s="179">
        <v>0</v>
      </c>
      <c r="I382" s="501">
        <f t="shared" si="58"/>
        <v>0</v>
      </c>
      <c r="J382" s="179">
        <f t="shared" si="54"/>
        <v>-281337000</v>
      </c>
      <c r="K382" s="178">
        <v>0</v>
      </c>
      <c r="L382" s="501">
        <f t="shared" si="59"/>
        <v>0</v>
      </c>
      <c r="M382" s="179">
        <f t="shared" si="55"/>
        <v>0</v>
      </c>
      <c r="N382" s="181" t="e">
        <f t="shared" si="61"/>
        <v>#DIV/0!</v>
      </c>
    </row>
    <row r="383" spans="1:14">
      <c r="A383" s="27"/>
      <c r="B383" s="176" t="s">
        <v>967</v>
      </c>
      <c r="C383" s="199" t="s">
        <v>968</v>
      </c>
      <c r="D383" s="178">
        <v>0</v>
      </c>
      <c r="E383" s="501">
        <f t="shared" si="56"/>
        <v>0</v>
      </c>
      <c r="F383" s="179">
        <v>2265000</v>
      </c>
      <c r="G383" s="501">
        <f t="shared" si="57"/>
        <v>1.5995672340834231E-4</v>
      </c>
      <c r="H383" s="179">
        <v>2265000</v>
      </c>
      <c r="I383" s="501">
        <f t="shared" si="58"/>
        <v>1.5069487101590205E-4</v>
      </c>
      <c r="J383" s="179">
        <f t="shared" si="54"/>
        <v>0</v>
      </c>
      <c r="K383" s="178">
        <v>0</v>
      </c>
      <c r="L383" s="501">
        <f t="shared" si="59"/>
        <v>0</v>
      </c>
      <c r="M383" s="179">
        <f t="shared" si="55"/>
        <v>2265000</v>
      </c>
      <c r="N383" s="181">
        <f t="shared" si="61"/>
        <v>0</v>
      </c>
    </row>
    <row r="384" spans="1:14">
      <c r="A384" s="27"/>
      <c r="B384" s="176" t="s">
        <v>969</v>
      </c>
      <c r="C384" s="199" t="s">
        <v>970</v>
      </c>
      <c r="D384" s="178">
        <v>0</v>
      </c>
      <c r="E384" s="501">
        <f t="shared" si="56"/>
        <v>0</v>
      </c>
      <c r="F384" s="179">
        <v>56144500</v>
      </c>
      <c r="G384" s="501">
        <f t="shared" si="57"/>
        <v>3.9649846611036097E-3</v>
      </c>
      <c r="H384" s="179">
        <v>54651861</v>
      </c>
      <c r="I384" s="501">
        <f t="shared" si="58"/>
        <v>3.6360949863902905E-3</v>
      </c>
      <c r="J384" s="179">
        <f t="shared" si="54"/>
        <v>-1492639</v>
      </c>
      <c r="K384" s="178">
        <v>54651861</v>
      </c>
      <c r="L384" s="501">
        <f t="shared" si="59"/>
        <v>3.5683493646977379E-3</v>
      </c>
      <c r="M384" s="179">
        <f t="shared" si="55"/>
        <v>0</v>
      </c>
      <c r="N384" s="181">
        <f t="shared" si="61"/>
        <v>1</v>
      </c>
    </row>
    <row r="385" spans="1:14" ht="18">
      <c r="A385" s="27"/>
      <c r="B385" s="176" t="s">
        <v>971</v>
      </c>
      <c r="C385" s="199" t="s">
        <v>972</v>
      </c>
      <c r="D385" s="178">
        <v>1922582</v>
      </c>
      <c r="E385" s="501">
        <f t="shared" si="56"/>
        <v>1.4631668040056484E-4</v>
      </c>
      <c r="F385" s="179">
        <v>0</v>
      </c>
      <c r="G385" s="501">
        <f t="shared" si="57"/>
        <v>0</v>
      </c>
      <c r="H385" s="179">
        <v>0</v>
      </c>
      <c r="I385" s="501">
        <f t="shared" si="58"/>
        <v>0</v>
      </c>
      <c r="J385" s="179">
        <f t="shared" si="54"/>
        <v>0</v>
      </c>
      <c r="K385" s="178">
        <v>0</v>
      </c>
      <c r="L385" s="501">
        <f t="shared" si="59"/>
        <v>0</v>
      </c>
      <c r="M385" s="179">
        <f t="shared" si="55"/>
        <v>0</v>
      </c>
      <c r="N385" s="181"/>
    </row>
    <row r="386" spans="1:14">
      <c r="A386" s="27"/>
      <c r="B386" s="176" t="s">
        <v>973</v>
      </c>
      <c r="C386" s="199" t="s">
        <v>974</v>
      </c>
      <c r="D386" s="178">
        <v>0</v>
      </c>
      <c r="E386" s="501">
        <f t="shared" si="56"/>
        <v>0</v>
      </c>
      <c r="F386" s="179">
        <v>0</v>
      </c>
      <c r="G386" s="501">
        <f t="shared" si="57"/>
        <v>0</v>
      </c>
      <c r="H386" s="179">
        <v>0</v>
      </c>
      <c r="I386" s="501">
        <f t="shared" si="58"/>
        <v>0</v>
      </c>
      <c r="J386" s="179">
        <f t="shared" si="54"/>
        <v>0</v>
      </c>
      <c r="K386" s="178">
        <v>0</v>
      </c>
      <c r="L386" s="501">
        <f t="shared" si="59"/>
        <v>0</v>
      </c>
      <c r="M386" s="179">
        <f t="shared" si="55"/>
        <v>0</v>
      </c>
      <c r="N386" s="181"/>
    </row>
    <row r="387" spans="1:14">
      <c r="A387" s="27"/>
      <c r="B387" s="176" t="s">
        <v>975</v>
      </c>
      <c r="C387" s="199" t="s">
        <v>976</v>
      </c>
      <c r="D387" s="178">
        <v>0</v>
      </c>
      <c r="E387" s="501">
        <f t="shared" si="56"/>
        <v>0</v>
      </c>
      <c r="F387" s="179">
        <v>0</v>
      </c>
      <c r="G387" s="501">
        <f t="shared" si="57"/>
        <v>0</v>
      </c>
      <c r="H387" s="179">
        <v>0</v>
      </c>
      <c r="I387" s="501">
        <f t="shared" si="58"/>
        <v>0</v>
      </c>
      <c r="J387" s="179">
        <f t="shared" si="54"/>
        <v>0</v>
      </c>
      <c r="K387" s="178">
        <v>0</v>
      </c>
      <c r="L387" s="501">
        <f t="shared" si="59"/>
        <v>0</v>
      </c>
      <c r="M387" s="179">
        <f t="shared" si="55"/>
        <v>0</v>
      </c>
      <c r="N387" s="181"/>
    </row>
    <row r="388" spans="1:14">
      <c r="A388" s="27"/>
      <c r="B388" s="176" t="s">
        <v>977</v>
      </c>
      <c r="C388" s="199" t="s">
        <v>978</v>
      </c>
      <c r="D388" s="178">
        <v>0</v>
      </c>
      <c r="E388" s="501">
        <f t="shared" si="56"/>
        <v>0</v>
      </c>
      <c r="F388" s="179">
        <v>1470300</v>
      </c>
      <c r="G388" s="501">
        <f t="shared" si="57"/>
        <v>1.0383415912904446E-4</v>
      </c>
      <c r="H388" s="179">
        <v>0</v>
      </c>
      <c r="I388" s="501">
        <f t="shared" si="58"/>
        <v>0</v>
      </c>
      <c r="J388" s="179">
        <f t="shared" si="54"/>
        <v>-1470300</v>
      </c>
      <c r="K388" s="178">
        <v>0</v>
      </c>
      <c r="L388" s="501">
        <f t="shared" si="59"/>
        <v>0</v>
      </c>
      <c r="M388" s="179">
        <f t="shared" si="55"/>
        <v>0</v>
      </c>
      <c r="N388" s="181" t="e">
        <f t="shared" ref="N388:N395" si="62">K388/H388</f>
        <v>#DIV/0!</v>
      </c>
    </row>
    <row r="389" spans="1:14">
      <c r="A389" s="27"/>
      <c r="B389" s="176" t="s">
        <v>979</v>
      </c>
      <c r="C389" s="199" t="s">
        <v>980</v>
      </c>
      <c r="D389" s="178">
        <v>0</v>
      </c>
      <c r="E389" s="501">
        <f t="shared" si="56"/>
        <v>0</v>
      </c>
      <c r="F389" s="179">
        <v>39600</v>
      </c>
      <c r="G389" s="501">
        <f t="shared" si="57"/>
        <v>2.7965943695233362E-6</v>
      </c>
      <c r="H389" s="179">
        <v>0</v>
      </c>
      <c r="I389" s="501">
        <f t="shared" si="58"/>
        <v>0</v>
      </c>
      <c r="J389" s="179">
        <f t="shared" si="54"/>
        <v>-39600</v>
      </c>
      <c r="K389" s="178">
        <v>0</v>
      </c>
      <c r="L389" s="501">
        <f t="shared" si="59"/>
        <v>0</v>
      </c>
      <c r="M389" s="179">
        <f t="shared" si="55"/>
        <v>0</v>
      </c>
      <c r="N389" s="181" t="e">
        <f t="shared" si="62"/>
        <v>#DIV/0!</v>
      </c>
    </row>
    <row r="390" spans="1:14">
      <c r="A390" s="27"/>
      <c r="B390" s="176" t="s">
        <v>981</v>
      </c>
      <c r="C390" s="199" t="s">
        <v>982</v>
      </c>
      <c r="D390" s="178">
        <v>166520000</v>
      </c>
      <c r="E390" s="501">
        <f t="shared" si="56"/>
        <v>1.267288137530782E-2</v>
      </c>
      <c r="F390" s="179">
        <v>199780000</v>
      </c>
      <c r="G390" s="501">
        <f t="shared" si="57"/>
        <v>1.4108677352105355E-2</v>
      </c>
      <c r="H390" s="179">
        <v>185860004</v>
      </c>
      <c r="I390" s="501">
        <f t="shared" si="58"/>
        <v>1.2365628843176619E-2</v>
      </c>
      <c r="J390" s="179">
        <f t="shared" si="54"/>
        <v>-13919996</v>
      </c>
      <c r="K390" s="178">
        <v>185860002</v>
      </c>
      <c r="L390" s="501">
        <f t="shared" si="59"/>
        <v>1.2135239457983329E-2</v>
      </c>
      <c r="M390" s="179">
        <f t="shared" si="55"/>
        <v>2</v>
      </c>
      <c r="N390" s="181">
        <f t="shared" si="62"/>
        <v>0.99999998923921252</v>
      </c>
    </row>
    <row r="391" spans="1:14">
      <c r="A391" s="27"/>
      <c r="B391" s="176" t="s">
        <v>983</v>
      </c>
      <c r="C391" s="199" t="s">
        <v>984</v>
      </c>
      <c r="D391" s="178">
        <v>299940000</v>
      </c>
      <c r="E391" s="501">
        <f t="shared" si="56"/>
        <v>2.2826711744594209E-2</v>
      </c>
      <c r="F391" s="179">
        <v>178680000</v>
      </c>
      <c r="G391" s="501">
        <f t="shared" si="57"/>
        <v>1.2618572776424992E-2</v>
      </c>
      <c r="H391" s="179">
        <v>148440000</v>
      </c>
      <c r="I391" s="501">
        <f t="shared" si="58"/>
        <v>9.8760029375719646E-3</v>
      </c>
      <c r="J391" s="179">
        <f t="shared" si="54"/>
        <v>-30240000</v>
      </c>
      <c r="K391" s="178">
        <v>148440000</v>
      </c>
      <c r="L391" s="501">
        <f t="shared" si="59"/>
        <v>9.6919989549071744E-3</v>
      </c>
      <c r="M391" s="179">
        <f t="shared" si="55"/>
        <v>0</v>
      </c>
      <c r="N391" s="181">
        <f t="shared" si="62"/>
        <v>1</v>
      </c>
    </row>
    <row r="392" spans="1:14">
      <c r="A392" s="27"/>
      <c r="B392" s="176" t="s">
        <v>985</v>
      </c>
      <c r="C392" s="199" t="s">
        <v>986</v>
      </c>
      <c r="D392" s="178"/>
      <c r="E392" s="501">
        <f t="shared" si="56"/>
        <v>0</v>
      </c>
      <c r="F392" s="179">
        <v>3884900</v>
      </c>
      <c r="G392" s="501">
        <f t="shared" si="57"/>
        <v>2.7435579460003052E-4</v>
      </c>
      <c r="H392" s="179">
        <v>0</v>
      </c>
      <c r="I392" s="501">
        <f t="shared" si="58"/>
        <v>0</v>
      </c>
      <c r="J392" s="179">
        <f t="shared" si="54"/>
        <v>-3884900</v>
      </c>
      <c r="K392" s="178">
        <v>0</v>
      </c>
      <c r="L392" s="501">
        <f t="shared" si="59"/>
        <v>0</v>
      </c>
      <c r="M392" s="179">
        <f t="shared" si="55"/>
        <v>0</v>
      </c>
      <c r="N392" s="181" t="e">
        <f t="shared" si="62"/>
        <v>#DIV/0!</v>
      </c>
    </row>
    <row r="393" spans="1:14">
      <c r="A393" s="27"/>
      <c r="B393" s="176" t="s">
        <v>987</v>
      </c>
      <c r="C393" s="199" t="s">
        <v>988</v>
      </c>
      <c r="D393" s="178"/>
      <c r="E393" s="501">
        <f t="shared" si="56"/>
        <v>0</v>
      </c>
      <c r="F393" s="179">
        <v>45000000</v>
      </c>
      <c r="G393" s="501">
        <f t="shared" si="57"/>
        <v>3.1779481471856091E-3</v>
      </c>
      <c r="H393" s="179">
        <v>37095600</v>
      </c>
      <c r="I393" s="501">
        <f t="shared" si="58"/>
        <v>2.4680426742858703E-3</v>
      </c>
      <c r="J393" s="179">
        <f t="shared" si="54"/>
        <v>-7904400</v>
      </c>
      <c r="K393" s="178">
        <v>37095600</v>
      </c>
      <c r="L393" s="501">
        <f t="shared" si="59"/>
        <v>2.4220595286422435E-3</v>
      </c>
      <c r="M393" s="179">
        <f t="shared" si="55"/>
        <v>0</v>
      </c>
      <c r="N393" s="181">
        <f t="shared" si="62"/>
        <v>1</v>
      </c>
    </row>
    <row r="394" spans="1:14">
      <c r="A394" s="27"/>
      <c r="B394" s="176" t="s">
        <v>989</v>
      </c>
      <c r="C394" s="199" t="s">
        <v>990</v>
      </c>
      <c r="D394" s="178"/>
      <c r="E394" s="501">
        <f t="shared" si="56"/>
        <v>0</v>
      </c>
      <c r="F394" s="179">
        <v>10000000</v>
      </c>
      <c r="G394" s="501">
        <f t="shared" si="57"/>
        <v>7.0621069937457982E-4</v>
      </c>
      <c r="H394" s="179">
        <v>0</v>
      </c>
      <c r="I394" s="501">
        <f t="shared" si="58"/>
        <v>0</v>
      </c>
      <c r="J394" s="179">
        <f t="shared" si="54"/>
        <v>-10000000</v>
      </c>
      <c r="K394" s="178">
        <v>0</v>
      </c>
      <c r="L394" s="501">
        <f t="shared" si="59"/>
        <v>0</v>
      </c>
      <c r="M394" s="179">
        <f t="shared" si="55"/>
        <v>0</v>
      </c>
      <c r="N394" s="181" t="e">
        <f t="shared" si="62"/>
        <v>#DIV/0!</v>
      </c>
    </row>
    <row r="395" spans="1:14">
      <c r="A395" s="27"/>
      <c r="B395" s="176" t="s">
        <v>991</v>
      </c>
      <c r="C395" s="199" t="s">
        <v>992</v>
      </c>
      <c r="D395" s="178"/>
      <c r="E395" s="501">
        <f t="shared" si="56"/>
        <v>0</v>
      </c>
      <c r="F395" s="179">
        <v>7985030</v>
      </c>
      <c r="G395" s="501">
        <f t="shared" si="57"/>
        <v>5.6391136208270014E-4</v>
      </c>
      <c r="H395" s="179">
        <v>0</v>
      </c>
      <c r="I395" s="501">
        <f t="shared" si="58"/>
        <v>0</v>
      </c>
      <c r="J395" s="179">
        <f t="shared" si="54"/>
        <v>-7985030</v>
      </c>
      <c r="K395" s="178">
        <v>0</v>
      </c>
      <c r="L395" s="501">
        <f t="shared" si="59"/>
        <v>0</v>
      </c>
      <c r="M395" s="179">
        <f t="shared" si="55"/>
        <v>0</v>
      </c>
      <c r="N395" s="181" t="e">
        <f t="shared" si="62"/>
        <v>#DIV/0!</v>
      </c>
    </row>
    <row r="396" spans="1:14" ht="18">
      <c r="A396" s="27"/>
      <c r="B396" s="176" t="s">
        <v>993</v>
      </c>
      <c r="C396" s="199" t="s">
        <v>994</v>
      </c>
      <c r="D396" s="178">
        <v>6862800</v>
      </c>
      <c r="E396" s="501">
        <f t="shared" si="56"/>
        <v>5.2228831553244358E-4</v>
      </c>
      <c r="F396" s="179">
        <v>0</v>
      </c>
      <c r="G396" s="501">
        <f t="shared" si="57"/>
        <v>0</v>
      </c>
      <c r="H396" s="179">
        <v>0</v>
      </c>
      <c r="I396" s="501">
        <f t="shared" si="58"/>
        <v>0</v>
      </c>
      <c r="J396" s="179">
        <f t="shared" si="54"/>
        <v>0</v>
      </c>
      <c r="K396" s="178">
        <v>0</v>
      </c>
      <c r="L396" s="501">
        <f t="shared" si="59"/>
        <v>0</v>
      </c>
      <c r="M396" s="179">
        <f t="shared" si="55"/>
        <v>0</v>
      </c>
      <c r="N396" s="181"/>
    </row>
    <row r="397" spans="1:14">
      <c r="A397" s="27"/>
      <c r="B397" s="176" t="s">
        <v>995</v>
      </c>
      <c r="C397" s="199" t="s">
        <v>996</v>
      </c>
      <c r="D397" s="178">
        <v>21599999.600000001</v>
      </c>
      <c r="E397" s="501">
        <f t="shared" si="56"/>
        <v>1.643851985572282E-3</v>
      </c>
      <c r="F397" s="179">
        <v>0</v>
      </c>
      <c r="G397" s="501">
        <f t="shared" si="57"/>
        <v>0</v>
      </c>
      <c r="H397" s="179">
        <v>0</v>
      </c>
      <c r="I397" s="501">
        <f t="shared" si="58"/>
        <v>0</v>
      </c>
      <c r="J397" s="179">
        <f t="shared" si="54"/>
        <v>0</v>
      </c>
      <c r="K397" s="178">
        <v>0</v>
      </c>
      <c r="L397" s="501">
        <f t="shared" si="59"/>
        <v>0</v>
      </c>
      <c r="M397" s="179">
        <f t="shared" si="55"/>
        <v>0</v>
      </c>
      <c r="N397" s="181"/>
    </row>
    <row r="398" spans="1:14">
      <c r="A398" s="27"/>
      <c r="B398" s="176" t="s">
        <v>997</v>
      </c>
      <c r="C398" s="199" t="s">
        <v>998</v>
      </c>
      <c r="D398" s="178">
        <v>9840000</v>
      </c>
      <c r="E398" s="501">
        <f t="shared" si="56"/>
        <v>7.4886591840637128E-4</v>
      </c>
      <c r="F398" s="179">
        <v>0</v>
      </c>
      <c r="G398" s="501">
        <f t="shared" si="57"/>
        <v>0</v>
      </c>
      <c r="H398" s="179">
        <v>0</v>
      </c>
      <c r="I398" s="501">
        <f t="shared" si="58"/>
        <v>0</v>
      </c>
      <c r="J398" s="179">
        <f t="shared" si="54"/>
        <v>0</v>
      </c>
      <c r="K398" s="178">
        <v>0</v>
      </c>
      <c r="L398" s="501">
        <f t="shared" si="59"/>
        <v>0</v>
      </c>
      <c r="M398" s="179">
        <f t="shared" si="55"/>
        <v>0</v>
      </c>
      <c r="N398" s="181"/>
    </row>
    <row r="399" spans="1:14" ht="18">
      <c r="A399" s="27"/>
      <c r="B399" s="176" t="s">
        <v>999</v>
      </c>
      <c r="C399" s="199" t="s">
        <v>1000</v>
      </c>
      <c r="D399" s="178">
        <v>0</v>
      </c>
      <c r="E399" s="501">
        <f t="shared" si="56"/>
        <v>0</v>
      </c>
      <c r="F399" s="179">
        <v>129077070</v>
      </c>
      <c r="G399" s="501">
        <f t="shared" si="57"/>
        <v>9.1155607877921596E-3</v>
      </c>
      <c r="H399" s="179">
        <v>186641040</v>
      </c>
      <c r="I399" s="501">
        <f t="shared" si="58"/>
        <v>1.2417592692747821E-2</v>
      </c>
      <c r="J399" s="179">
        <f t="shared" si="54"/>
        <v>57563970</v>
      </c>
      <c r="K399" s="178">
        <v>186641040</v>
      </c>
      <c r="L399" s="501">
        <f t="shared" si="59"/>
        <v>1.2186235277706738E-2</v>
      </c>
      <c r="M399" s="179">
        <f t="shared" si="55"/>
        <v>0</v>
      </c>
      <c r="N399" s="181">
        <f>K399/H399</f>
        <v>1</v>
      </c>
    </row>
    <row r="400" spans="1:14" ht="18">
      <c r="A400" s="27"/>
      <c r="B400" s="176" t="s">
        <v>1001</v>
      </c>
      <c r="C400" s="199" t="s">
        <v>1002</v>
      </c>
      <c r="D400" s="178">
        <v>8611120</v>
      </c>
      <c r="E400" s="501">
        <f t="shared" si="56"/>
        <v>6.5534291537677563E-4</v>
      </c>
      <c r="F400" s="179">
        <v>30274880</v>
      </c>
      <c r="G400" s="501">
        <f t="shared" si="57"/>
        <v>2.1380444178281479E-3</v>
      </c>
      <c r="H400" s="179">
        <v>26386280</v>
      </c>
      <c r="I400" s="501">
        <f t="shared" si="58"/>
        <v>1.7555307113419321E-3</v>
      </c>
      <c r="J400" s="179">
        <f t="shared" si="54"/>
        <v>-3888600</v>
      </c>
      <c r="K400" s="178">
        <v>26386280</v>
      </c>
      <c r="L400" s="501">
        <f t="shared" si="59"/>
        <v>1.7228226770674218E-3</v>
      </c>
      <c r="M400" s="179">
        <f t="shared" si="55"/>
        <v>0</v>
      </c>
      <c r="N400" s="181">
        <f>K400/H400</f>
        <v>1</v>
      </c>
    </row>
    <row r="401" spans="1:14" ht="18">
      <c r="A401" s="27"/>
      <c r="B401" s="176" t="s">
        <v>1003</v>
      </c>
      <c r="C401" s="199" t="s">
        <v>1004</v>
      </c>
      <c r="D401" s="178">
        <v>0</v>
      </c>
      <c r="E401" s="501">
        <f t="shared" si="56"/>
        <v>0</v>
      </c>
      <c r="F401" s="179">
        <v>23305350</v>
      </c>
      <c r="G401" s="501">
        <f t="shared" si="57"/>
        <v>1.6458487522669363E-3</v>
      </c>
      <c r="H401" s="179">
        <v>20974790</v>
      </c>
      <c r="I401" s="501">
        <f t="shared" si="58"/>
        <v>1.3954937190444293E-3</v>
      </c>
      <c r="J401" s="179">
        <f t="shared" ref="J401:J453" si="63">H401-F401</f>
        <v>-2330560</v>
      </c>
      <c r="K401" s="178">
        <v>20974790</v>
      </c>
      <c r="L401" s="501">
        <f t="shared" si="59"/>
        <v>1.3694936860643861E-3</v>
      </c>
      <c r="M401" s="179">
        <f t="shared" ref="M401:M453" si="64">H401-K401</f>
        <v>0</v>
      </c>
      <c r="N401" s="181">
        <f>K401/H401</f>
        <v>1</v>
      </c>
    </row>
    <row r="402" spans="1:14" ht="18">
      <c r="A402" s="27"/>
      <c r="B402" s="176" t="s">
        <v>1005</v>
      </c>
      <c r="C402" s="199" t="s">
        <v>1006</v>
      </c>
      <c r="D402" s="178">
        <v>12840000</v>
      </c>
      <c r="E402" s="501">
        <f t="shared" si="56"/>
        <v>9.7717869840831381E-4</v>
      </c>
      <c r="F402" s="179">
        <v>0</v>
      </c>
      <c r="G402" s="501">
        <f t="shared" si="57"/>
        <v>0</v>
      </c>
      <c r="H402" s="179">
        <v>0</v>
      </c>
      <c r="I402" s="501">
        <f t="shared" si="58"/>
        <v>0</v>
      </c>
      <c r="J402" s="179">
        <f t="shared" si="63"/>
        <v>0</v>
      </c>
      <c r="K402" s="178">
        <v>0</v>
      </c>
      <c r="L402" s="501">
        <f t="shared" si="59"/>
        <v>0</v>
      </c>
      <c r="M402" s="179">
        <f t="shared" si="64"/>
        <v>0</v>
      </c>
      <c r="N402" s="181"/>
    </row>
    <row r="403" spans="1:14">
      <c r="A403" s="27"/>
      <c r="B403" s="176" t="s">
        <v>1007</v>
      </c>
      <c r="C403" s="199" t="s">
        <v>1008</v>
      </c>
      <c r="D403" s="178">
        <v>8130324</v>
      </c>
      <c r="E403" s="501">
        <f t="shared" si="56"/>
        <v>6.1875229158550431E-4</v>
      </c>
      <c r="F403" s="179">
        <v>5765400</v>
      </c>
      <c r="G403" s="501">
        <f t="shared" si="57"/>
        <v>4.0715871661742026E-4</v>
      </c>
      <c r="H403" s="179">
        <v>5765400</v>
      </c>
      <c r="I403" s="501">
        <f t="shared" si="58"/>
        <v>3.8358331538855707E-4</v>
      </c>
      <c r="J403" s="179">
        <f t="shared" si="63"/>
        <v>0</v>
      </c>
      <c r="K403" s="178">
        <v>5765394</v>
      </c>
      <c r="L403" s="501">
        <f t="shared" si="59"/>
        <v>3.7643622084766975E-4</v>
      </c>
      <c r="M403" s="179">
        <f t="shared" si="64"/>
        <v>6</v>
      </c>
      <c r="N403" s="181">
        <f t="shared" ref="N403:N417" si="65">K403/H403</f>
        <v>0.99999895930898119</v>
      </c>
    </row>
    <row r="404" spans="1:14" ht="18">
      <c r="A404" s="27"/>
      <c r="B404" s="176" t="s">
        <v>1009</v>
      </c>
      <c r="C404" s="199" t="s">
        <v>1010</v>
      </c>
      <c r="D404" s="178">
        <v>11440861</v>
      </c>
      <c r="E404" s="501">
        <f t="shared" si="56"/>
        <v>8.7069826017526788E-4</v>
      </c>
      <c r="F404" s="179">
        <v>17260500</v>
      </c>
      <c r="G404" s="501">
        <f t="shared" si="57"/>
        <v>1.2189549776554934E-3</v>
      </c>
      <c r="H404" s="179">
        <v>17260500</v>
      </c>
      <c r="I404" s="501">
        <f t="shared" si="58"/>
        <v>1.1483747554834338E-3</v>
      </c>
      <c r="J404" s="179">
        <f t="shared" si="63"/>
        <v>0</v>
      </c>
      <c r="K404" s="178">
        <v>17260439</v>
      </c>
      <c r="L404" s="501">
        <f t="shared" si="59"/>
        <v>1.1269749174699477E-3</v>
      </c>
      <c r="M404" s="179">
        <f t="shared" si="64"/>
        <v>61</v>
      </c>
      <c r="N404" s="181">
        <f t="shared" si="65"/>
        <v>0.99999646591929547</v>
      </c>
    </row>
    <row r="405" spans="1:14" ht="18">
      <c r="A405" s="27"/>
      <c r="B405" s="176" t="s">
        <v>1011</v>
      </c>
      <c r="C405" s="199" t="s">
        <v>1012</v>
      </c>
      <c r="D405" s="178">
        <v>4277136</v>
      </c>
      <c r="E405" s="501">
        <f t="shared" si="56"/>
        <v>3.255082702021294E-4</v>
      </c>
      <c r="F405" s="179">
        <v>14368400</v>
      </c>
      <c r="G405" s="501">
        <f t="shared" si="57"/>
        <v>1.0147117812893713E-3</v>
      </c>
      <c r="H405" s="179">
        <v>14368400</v>
      </c>
      <c r="I405" s="501">
        <f t="shared" si="58"/>
        <v>9.5595769744145128E-4</v>
      </c>
      <c r="J405" s="179">
        <f t="shared" si="63"/>
        <v>0</v>
      </c>
      <c r="K405" s="178">
        <v>14368338</v>
      </c>
      <c r="L405" s="501">
        <f t="shared" si="59"/>
        <v>9.3814279762700784E-4</v>
      </c>
      <c r="M405" s="179">
        <f t="shared" si="64"/>
        <v>62</v>
      </c>
      <c r="N405" s="181">
        <f t="shared" si="65"/>
        <v>0.99999568497536262</v>
      </c>
    </row>
    <row r="406" spans="1:14" ht="18">
      <c r="A406" s="27"/>
      <c r="B406" s="176" t="s">
        <v>1013</v>
      </c>
      <c r="C406" s="199" t="s">
        <v>1014</v>
      </c>
      <c r="D406" s="178">
        <v>14006019</v>
      </c>
      <c r="E406" s="501">
        <f t="shared" si="56"/>
        <v>1.0659177115500088E-3</v>
      </c>
      <c r="F406" s="179">
        <v>5914000</v>
      </c>
      <c r="G406" s="501">
        <f t="shared" si="57"/>
        <v>4.1765300761012649E-4</v>
      </c>
      <c r="H406" s="179">
        <v>5914000</v>
      </c>
      <c r="I406" s="501">
        <f t="shared" si="58"/>
        <v>3.9346996343843035E-4</v>
      </c>
      <c r="J406" s="179">
        <f t="shared" si="63"/>
        <v>0</v>
      </c>
      <c r="K406" s="178">
        <v>5913981</v>
      </c>
      <c r="L406" s="501">
        <f t="shared" si="59"/>
        <v>3.8613781778052336E-4</v>
      </c>
      <c r="M406" s="179">
        <f t="shared" si="64"/>
        <v>19</v>
      </c>
      <c r="N406" s="181">
        <f t="shared" si="65"/>
        <v>0.99999678728440988</v>
      </c>
    </row>
    <row r="407" spans="1:14">
      <c r="A407" s="27"/>
      <c r="B407" s="176" t="s">
        <v>1015</v>
      </c>
      <c r="C407" s="199" t="s">
        <v>1016</v>
      </c>
      <c r="D407" s="178">
        <v>4468841</v>
      </c>
      <c r="E407" s="501">
        <f t="shared" si="56"/>
        <v>3.400978373655535E-4</v>
      </c>
      <c r="F407" s="179">
        <v>14712900</v>
      </c>
      <c r="G407" s="501">
        <f t="shared" si="57"/>
        <v>1.0390407398828256E-3</v>
      </c>
      <c r="H407" s="179">
        <v>14712900</v>
      </c>
      <c r="I407" s="501">
        <f t="shared" si="58"/>
        <v>9.7887795486528272E-4</v>
      </c>
      <c r="J407" s="179">
        <f t="shared" si="63"/>
        <v>0</v>
      </c>
      <c r="K407" s="178">
        <v>14712864</v>
      </c>
      <c r="L407" s="501">
        <f t="shared" si="59"/>
        <v>9.606377156540784E-4</v>
      </c>
      <c r="M407" s="179">
        <f t="shared" si="64"/>
        <v>36</v>
      </c>
      <c r="N407" s="181">
        <f t="shared" si="65"/>
        <v>0.99999755316762839</v>
      </c>
    </row>
    <row r="408" spans="1:14" ht="18">
      <c r="A408" s="27"/>
      <c r="B408" s="176" t="s">
        <v>1017</v>
      </c>
      <c r="C408" s="199" t="s">
        <v>1018</v>
      </c>
      <c r="D408" s="178">
        <v>0</v>
      </c>
      <c r="E408" s="501">
        <f t="shared" si="56"/>
        <v>0</v>
      </c>
      <c r="F408" s="179">
        <v>7000000</v>
      </c>
      <c r="G408" s="501">
        <f t="shared" si="57"/>
        <v>4.9434748956220589E-4</v>
      </c>
      <c r="H408" s="179">
        <v>0</v>
      </c>
      <c r="I408" s="501">
        <f t="shared" si="58"/>
        <v>0</v>
      </c>
      <c r="J408" s="179">
        <f t="shared" si="63"/>
        <v>-7000000</v>
      </c>
      <c r="K408" s="178">
        <v>0</v>
      </c>
      <c r="L408" s="501">
        <f t="shared" si="59"/>
        <v>0</v>
      </c>
      <c r="M408" s="179">
        <f t="shared" si="64"/>
        <v>0</v>
      </c>
      <c r="N408" s="181" t="e">
        <f t="shared" si="65"/>
        <v>#DIV/0!</v>
      </c>
    </row>
    <row r="409" spans="1:14">
      <c r="A409" s="27"/>
      <c r="B409" s="176" t="s">
        <v>1019</v>
      </c>
      <c r="C409" s="199" t="s">
        <v>1020</v>
      </c>
      <c r="D409" s="178">
        <v>0</v>
      </c>
      <c r="E409" s="501">
        <f t="shared" si="56"/>
        <v>0</v>
      </c>
      <c r="F409" s="179">
        <v>6000000</v>
      </c>
      <c r="G409" s="501">
        <f t="shared" si="57"/>
        <v>4.237264196247479E-4</v>
      </c>
      <c r="H409" s="179">
        <v>0</v>
      </c>
      <c r="I409" s="501">
        <f t="shared" si="58"/>
        <v>0</v>
      </c>
      <c r="J409" s="179">
        <f t="shared" si="63"/>
        <v>-6000000</v>
      </c>
      <c r="K409" s="178">
        <v>0</v>
      </c>
      <c r="L409" s="501">
        <f t="shared" si="59"/>
        <v>0</v>
      </c>
      <c r="M409" s="179">
        <f t="shared" si="64"/>
        <v>0</v>
      </c>
      <c r="N409" s="181" t="e">
        <f t="shared" si="65"/>
        <v>#DIV/0!</v>
      </c>
    </row>
    <row r="410" spans="1:14">
      <c r="A410" s="27"/>
      <c r="B410" s="176" t="s">
        <v>1021</v>
      </c>
      <c r="C410" s="199" t="s">
        <v>1022</v>
      </c>
      <c r="D410" s="178">
        <v>0</v>
      </c>
      <c r="E410" s="501">
        <f t="shared" si="56"/>
        <v>0</v>
      </c>
      <c r="F410" s="179">
        <v>16325000</v>
      </c>
      <c r="G410" s="501">
        <f t="shared" si="57"/>
        <v>1.1528889667290015E-3</v>
      </c>
      <c r="H410" s="179">
        <v>0</v>
      </c>
      <c r="I410" s="501">
        <f t="shared" si="58"/>
        <v>0</v>
      </c>
      <c r="J410" s="179">
        <f t="shared" si="63"/>
        <v>-16325000</v>
      </c>
      <c r="K410" s="178">
        <v>0</v>
      </c>
      <c r="L410" s="501">
        <f t="shared" si="59"/>
        <v>0</v>
      </c>
      <c r="M410" s="179">
        <f t="shared" si="64"/>
        <v>0</v>
      </c>
      <c r="N410" s="181" t="e">
        <f t="shared" si="65"/>
        <v>#DIV/0!</v>
      </c>
    </row>
    <row r="411" spans="1:14" ht="18">
      <c r="A411" s="27"/>
      <c r="B411" s="176" t="s">
        <v>1023</v>
      </c>
      <c r="C411" s="199" t="s">
        <v>1024</v>
      </c>
      <c r="D411" s="178">
        <v>0</v>
      </c>
      <c r="E411" s="501">
        <f t="shared" si="56"/>
        <v>0</v>
      </c>
      <c r="F411" s="179">
        <v>8225000</v>
      </c>
      <c r="G411" s="501">
        <f t="shared" si="57"/>
        <v>5.8085830023559188E-4</v>
      </c>
      <c r="H411" s="179">
        <v>0</v>
      </c>
      <c r="I411" s="501">
        <f t="shared" si="58"/>
        <v>0</v>
      </c>
      <c r="J411" s="179">
        <f t="shared" si="63"/>
        <v>-8225000</v>
      </c>
      <c r="K411" s="178">
        <v>0</v>
      </c>
      <c r="L411" s="501">
        <f t="shared" si="59"/>
        <v>0</v>
      </c>
      <c r="M411" s="179">
        <f t="shared" si="64"/>
        <v>0</v>
      </c>
      <c r="N411" s="181" t="e">
        <f t="shared" si="65"/>
        <v>#DIV/0!</v>
      </c>
    </row>
    <row r="412" spans="1:14" ht="18">
      <c r="A412" s="27"/>
      <c r="B412" s="176" t="s">
        <v>1025</v>
      </c>
      <c r="C412" s="199" t="s">
        <v>1026</v>
      </c>
      <c r="D412" s="178">
        <v>0</v>
      </c>
      <c r="E412" s="501">
        <f t="shared" si="56"/>
        <v>0</v>
      </c>
      <c r="F412" s="179">
        <v>7935000</v>
      </c>
      <c r="G412" s="501">
        <f t="shared" si="57"/>
        <v>5.6037818995372912E-4</v>
      </c>
      <c r="H412" s="179">
        <v>0</v>
      </c>
      <c r="I412" s="501">
        <f t="shared" si="58"/>
        <v>0</v>
      </c>
      <c r="J412" s="179">
        <f t="shared" si="63"/>
        <v>-7935000</v>
      </c>
      <c r="K412" s="178">
        <v>0</v>
      </c>
      <c r="L412" s="501">
        <f t="shared" si="59"/>
        <v>0</v>
      </c>
      <c r="M412" s="179">
        <f t="shared" si="64"/>
        <v>0</v>
      </c>
      <c r="N412" s="181" t="e">
        <f t="shared" si="65"/>
        <v>#DIV/0!</v>
      </c>
    </row>
    <row r="413" spans="1:14">
      <c r="A413" s="27"/>
      <c r="B413" s="176" t="s">
        <v>1027</v>
      </c>
      <c r="C413" s="199" t="s">
        <v>1028</v>
      </c>
      <c r="D413" s="178">
        <v>0</v>
      </c>
      <c r="E413" s="501">
        <f t="shared" si="56"/>
        <v>0</v>
      </c>
      <c r="F413" s="179">
        <v>4200000</v>
      </c>
      <c r="G413" s="501">
        <f t="shared" si="57"/>
        <v>2.966084937373235E-4</v>
      </c>
      <c r="H413" s="179">
        <v>0</v>
      </c>
      <c r="I413" s="501">
        <f t="shared" si="58"/>
        <v>0</v>
      </c>
      <c r="J413" s="179">
        <f t="shared" si="63"/>
        <v>-4200000</v>
      </c>
      <c r="K413" s="178">
        <v>0</v>
      </c>
      <c r="L413" s="501">
        <f t="shared" si="59"/>
        <v>0</v>
      </c>
      <c r="M413" s="179">
        <f t="shared" si="64"/>
        <v>0</v>
      </c>
      <c r="N413" s="181" t="e">
        <f t="shared" si="65"/>
        <v>#DIV/0!</v>
      </c>
    </row>
    <row r="414" spans="1:14" ht="18">
      <c r="A414" s="27"/>
      <c r="B414" s="176" t="s">
        <v>1029</v>
      </c>
      <c r="C414" s="199" t="s">
        <v>1030</v>
      </c>
      <c r="D414" s="178">
        <v>0</v>
      </c>
      <c r="E414" s="501">
        <f t="shared" si="56"/>
        <v>0</v>
      </c>
      <c r="F414" s="179">
        <v>3362500</v>
      </c>
      <c r="G414" s="501">
        <f t="shared" si="57"/>
        <v>2.3746334766470246E-4</v>
      </c>
      <c r="H414" s="179">
        <v>6080084</v>
      </c>
      <c r="I414" s="501">
        <f t="shared" si="58"/>
        <v>4.0451985613503303E-4</v>
      </c>
      <c r="J414" s="179">
        <f t="shared" si="63"/>
        <v>2717584</v>
      </c>
      <c r="K414" s="178">
        <v>6080083</v>
      </c>
      <c r="L414" s="501">
        <f t="shared" si="59"/>
        <v>3.9698301052107842E-4</v>
      </c>
      <c r="M414" s="179">
        <f t="shared" si="64"/>
        <v>1</v>
      </c>
      <c r="N414" s="181">
        <f t="shared" si="65"/>
        <v>0.99999983552858807</v>
      </c>
    </row>
    <row r="415" spans="1:14">
      <c r="A415" s="27"/>
      <c r="B415" s="176" t="s">
        <v>111</v>
      </c>
      <c r="C415" s="199" t="s">
        <v>110</v>
      </c>
      <c r="D415" s="178">
        <v>0</v>
      </c>
      <c r="E415" s="501">
        <f t="shared" si="56"/>
        <v>0</v>
      </c>
      <c r="F415" s="179">
        <v>354802000</v>
      </c>
      <c r="G415" s="501">
        <f t="shared" si="57"/>
        <v>2.5056496855949965E-2</v>
      </c>
      <c r="H415" s="179">
        <v>0</v>
      </c>
      <c r="I415" s="501">
        <f t="shared" si="58"/>
        <v>0</v>
      </c>
      <c r="J415" s="179">
        <f t="shared" si="63"/>
        <v>-354802000</v>
      </c>
      <c r="K415" s="178">
        <v>0</v>
      </c>
      <c r="L415" s="501">
        <f t="shared" si="59"/>
        <v>0</v>
      </c>
      <c r="M415" s="179">
        <f t="shared" si="64"/>
        <v>0</v>
      </c>
      <c r="N415" s="181" t="e">
        <f t="shared" si="65"/>
        <v>#DIV/0!</v>
      </c>
    </row>
    <row r="416" spans="1:14">
      <c r="A416" s="27"/>
      <c r="B416" s="176" t="s">
        <v>1031</v>
      </c>
      <c r="C416" s="199" t="s">
        <v>1032</v>
      </c>
      <c r="D416" s="178">
        <v>5681235</v>
      </c>
      <c r="E416" s="501">
        <f t="shared" si="56"/>
        <v>4.3236618556477855E-4</v>
      </c>
      <c r="F416" s="179">
        <v>15000000</v>
      </c>
      <c r="G416" s="501">
        <f t="shared" si="57"/>
        <v>1.0593160490618696E-3</v>
      </c>
      <c r="H416" s="179">
        <v>4345217</v>
      </c>
      <c r="I416" s="501">
        <f t="shared" si="58"/>
        <v>2.8909576836693373E-4</v>
      </c>
      <c r="J416" s="179">
        <f t="shared" si="63"/>
        <v>-10654783</v>
      </c>
      <c r="K416" s="178">
        <v>4345217</v>
      </c>
      <c r="L416" s="501">
        <f t="shared" si="59"/>
        <v>2.8370950298332588E-4</v>
      </c>
      <c r="M416" s="179">
        <f t="shared" si="64"/>
        <v>0</v>
      </c>
      <c r="N416" s="181">
        <f t="shared" si="65"/>
        <v>1</v>
      </c>
    </row>
    <row r="417" spans="1:14">
      <c r="A417" s="27"/>
      <c r="B417" s="176" t="s">
        <v>1033</v>
      </c>
      <c r="C417" s="199" t="s">
        <v>1034</v>
      </c>
      <c r="D417" s="178"/>
      <c r="E417" s="501">
        <f t="shared" si="56"/>
        <v>0</v>
      </c>
      <c r="F417" s="179"/>
      <c r="G417" s="501">
        <f t="shared" si="57"/>
        <v>0</v>
      </c>
      <c r="H417" s="179">
        <v>0</v>
      </c>
      <c r="I417" s="501">
        <f t="shared" si="58"/>
        <v>0</v>
      </c>
      <c r="J417" s="179">
        <f t="shared" si="63"/>
        <v>0</v>
      </c>
      <c r="K417" s="178">
        <v>0</v>
      </c>
      <c r="L417" s="501">
        <f t="shared" si="59"/>
        <v>0</v>
      </c>
      <c r="M417" s="179">
        <f t="shared" si="64"/>
        <v>0</v>
      </c>
      <c r="N417" s="181" t="e">
        <f t="shared" si="65"/>
        <v>#DIV/0!</v>
      </c>
    </row>
    <row r="418" spans="1:14" ht="18">
      <c r="A418" s="27"/>
      <c r="B418" s="176" t="s">
        <v>1035</v>
      </c>
      <c r="C418" s="199" t="s">
        <v>1036</v>
      </c>
      <c r="D418" s="178">
        <v>6052353</v>
      </c>
      <c r="E418" s="501">
        <f t="shared" si="56"/>
        <v>4.6060984632769885E-4</v>
      </c>
      <c r="F418" s="179">
        <v>0</v>
      </c>
      <c r="G418" s="501">
        <f t="shared" si="57"/>
        <v>0</v>
      </c>
      <c r="H418" s="179">
        <v>0</v>
      </c>
      <c r="I418" s="501">
        <f t="shared" si="58"/>
        <v>0</v>
      </c>
      <c r="J418" s="179">
        <f t="shared" si="63"/>
        <v>0</v>
      </c>
      <c r="K418" s="178">
        <v>0</v>
      </c>
      <c r="L418" s="501">
        <f t="shared" si="59"/>
        <v>0</v>
      </c>
      <c r="M418" s="179">
        <f t="shared" si="64"/>
        <v>0</v>
      </c>
      <c r="N418" s="181"/>
    </row>
    <row r="419" spans="1:14">
      <c r="A419" s="27"/>
      <c r="B419" s="176" t="s">
        <v>1037</v>
      </c>
      <c r="C419" s="199" t="s">
        <v>1038</v>
      </c>
      <c r="D419" s="178">
        <v>149788293</v>
      </c>
      <c r="E419" s="501">
        <f t="shared" si="56"/>
        <v>1.1399527195525167E-2</v>
      </c>
      <c r="F419" s="179">
        <v>8000000</v>
      </c>
      <c r="G419" s="501">
        <f t="shared" si="57"/>
        <v>5.6496855949966383E-4</v>
      </c>
      <c r="H419" s="179">
        <v>129588775</v>
      </c>
      <c r="I419" s="501">
        <f t="shared" si="58"/>
        <v>8.6217941429288097E-3</v>
      </c>
      <c r="J419" s="179">
        <f t="shared" si="63"/>
        <v>121588775</v>
      </c>
      <c r="K419" s="178">
        <v>129588775</v>
      </c>
      <c r="L419" s="501">
        <f t="shared" si="59"/>
        <v>8.4611578541343366E-3</v>
      </c>
      <c r="M419" s="179">
        <f t="shared" si="64"/>
        <v>0</v>
      </c>
      <c r="N419" s="181">
        <f t="shared" ref="N419:N434" si="66">K419/H419</f>
        <v>1</v>
      </c>
    </row>
    <row r="420" spans="1:14">
      <c r="A420" s="27"/>
      <c r="B420" s="176" t="s">
        <v>1039</v>
      </c>
      <c r="C420" s="199" t="s">
        <v>1040</v>
      </c>
      <c r="D420" s="178">
        <v>2083908</v>
      </c>
      <c r="E420" s="501">
        <f t="shared" si="56"/>
        <v>1.585942762494293E-4</v>
      </c>
      <c r="F420" s="179">
        <v>10000000</v>
      </c>
      <c r="G420" s="501">
        <f t="shared" si="57"/>
        <v>7.0621069937457982E-4</v>
      </c>
      <c r="H420" s="179">
        <v>1699880</v>
      </c>
      <c r="I420" s="501">
        <f t="shared" si="58"/>
        <v>1.1309633436755478E-4</v>
      </c>
      <c r="J420" s="179">
        <f t="shared" si="63"/>
        <v>-8300120</v>
      </c>
      <c r="K420" s="178">
        <v>1675388</v>
      </c>
      <c r="L420" s="501">
        <f t="shared" si="59"/>
        <v>1.0939004813435747E-4</v>
      </c>
      <c r="M420" s="179">
        <f t="shared" si="64"/>
        <v>24492</v>
      </c>
      <c r="N420" s="181">
        <f t="shared" si="66"/>
        <v>0.98559192413582131</v>
      </c>
    </row>
    <row r="421" spans="1:14">
      <c r="A421" s="27"/>
      <c r="B421" s="176" t="s">
        <v>1041</v>
      </c>
      <c r="C421" s="199" t="s">
        <v>1042</v>
      </c>
      <c r="D421" s="178">
        <v>1013978</v>
      </c>
      <c r="E421" s="501">
        <f t="shared" si="56"/>
        <v>7.7168045346936537E-5</v>
      </c>
      <c r="F421" s="179">
        <v>10000000</v>
      </c>
      <c r="G421" s="501">
        <f t="shared" si="57"/>
        <v>7.0621069937457982E-4</v>
      </c>
      <c r="H421" s="179">
        <v>0</v>
      </c>
      <c r="I421" s="501">
        <f t="shared" si="58"/>
        <v>0</v>
      </c>
      <c r="J421" s="179">
        <f t="shared" si="63"/>
        <v>-10000000</v>
      </c>
      <c r="K421" s="178">
        <v>0</v>
      </c>
      <c r="L421" s="501">
        <f t="shared" si="59"/>
        <v>0</v>
      </c>
      <c r="M421" s="179">
        <f t="shared" si="64"/>
        <v>0</v>
      </c>
      <c r="N421" s="181" t="e">
        <f t="shared" si="66"/>
        <v>#DIV/0!</v>
      </c>
    </row>
    <row r="422" spans="1:14">
      <c r="A422" s="27"/>
      <c r="B422" s="176" t="s">
        <v>1043</v>
      </c>
      <c r="C422" s="199" t="s">
        <v>1044</v>
      </c>
      <c r="D422" s="178">
        <v>7112065</v>
      </c>
      <c r="E422" s="501">
        <f t="shared" si="56"/>
        <v>5.4125844390150494E-4</v>
      </c>
      <c r="F422" s="179">
        <v>2738385</v>
      </c>
      <c r="G422" s="501">
        <f t="shared" si="57"/>
        <v>1.9338767860068587E-4</v>
      </c>
      <c r="H422" s="179">
        <v>0</v>
      </c>
      <c r="I422" s="501">
        <f t="shared" si="58"/>
        <v>0</v>
      </c>
      <c r="J422" s="179">
        <f t="shared" si="63"/>
        <v>-2738385</v>
      </c>
      <c r="K422" s="178">
        <v>0</v>
      </c>
      <c r="L422" s="501">
        <f t="shared" si="59"/>
        <v>0</v>
      </c>
      <c r="M422" s="179">
        <f t="shared" si="64"/>
        <v>0</v>
      </c>
      <c r="N422" s="181" t="e">
        <f t="shared" si="66"/>
        <v>#DIV/0!</v>
      </c>
    </row>
    <row r="423" spans="1:14">
      <c r="A423" s="27"/>
      <c r="B423" s="176" t="s">
        <v>1045</v>
      </c>
      <c r="C423" s="199" t="s">
        <v>1046</v>
      </c>
      <c r="D423" s="178">
        <v>10100000</v>
      </c>
      <c r="E423" s="501">
        <f t="shared" ref="E423:E447" si="67">D423/$D$454</f>
        <v>7.6865302600653959E-4</v>
      </c>
      <c r="F423" s="179">
        <v>1000000</v>
      </c>
      <c r="G423" s="501">
        <f t="shared" ref="G423:G447" si="68">F423/$F$454</f>
        <v>7.0621069937457979E-5</v>
      </c>
      <c r="H423" s="179">
        <v>0</v>
      </c>
      <c r="I423" s="501">
        <f t="shared" ref="I423:I447" si="69">H423/$H$454</f>
        <v>0</v>
      </c>
      <c r="J423" s="179">
        <f t="shared" si="63"/>
        <v>-1000000</v>
      </c>
      <c r="K423" s="178">
        <v>0</v>
      </c>
      <c r="L423" s="501">
        <f t="shared" ref="L423:L447" si="70">K423/$K$454</f>
        <v>0</v>
      </c>
      <c r="M423" s="179">
        <f t="shared" si="64"/>
        <v>0</v>
      </c>
      <c r="N423" s="181" t="e">
        <f t="shared" si="66"/>
        <v>#DIV/0!</v>
      </c>
    </row>
    <row r="424" spans="1:14">
      <c r="A424" s="27"/>
      <c r="B424" s="176" t="s">
        <v>1047</v>
      </c>
      <c r="C424" s="199" t="s">
        <v>1048</v>
      </c>
      <c r="D424" s="178">
        <v>282507560</v>
      </c>
      <c r="E424" s="501">
        <f t="shared" si="67"/>
        <v>2.1500028798388519E-2</v>
      </c>
      <c r="F424" s="179">
        <v>495683615</v>
      </c>
      <c r="G424" s="501">
        <f t="shared" si="68"/>
        <v>3.5005707241766992E-2</v>
      </c>
      <c r="H424" s="179">
        <v>496167735</v>
      </c>
      <c r="I424" s="501">
        <f t="shared" si="69"/>
        <v>3.3011007871115793E-2</v>
      </c>
      <c r="J424" s="179">
        <f t="shared" si="63"/>
        <v>484120</v>
      </c>
      <c r="K424" s="178">
        <v>496167733</v>
      </c>
      <c r="L424" s="501">
        <f t="shared" si="70"/>
        <v>3.2395965707994225E-2</v>
      </c>
      <c r="M424" s="179">
        <f t="shared" si="64"/>
        <v>2</v>
      </c>
      <c r="N424" s="181">
        <f t="shared" si="66"/>
        <v>0.99999999596910505</v>
      </c>
    </row>
    <row r="425" spans="1:14">
      <c r="A425" s="27"/>
      <c r="B425" s="176" t="s">
        <v>1049</v>
      </c>
      <c r="C425" s="199" t="s">
        <v>1050</v>
      </c>
      <c r="D425" s="178">
        <v>149999998</v>
      </c>
      <c r="E425" s="501">
        <f t="shared" si="67"/>
        <v>1.1415638847888604E-2</v>
      </c>
      <c r="F425" s="179">
        <v>200000000</v>
      </c>
      <c r="G425" s="501">
        <f t="shared" si="68"/>
        <v>1.4124213987491595E-2</v>
      </c>
      <c r="H425" s="179">
        <v>50166929</v>
      </c>
      <c r="I425" s="501">
        <f t="shared" si="69"/>
        <v>3.3377037063659675E-3</v>
      </c>
      <c r="J425" s="179">
        <f t="shared" si="63"/>
        <v>-149833071</v>
      </c>
      <c r="K425" s="178">
        <v>50166929</v>
      </c>
      <c r="L425" s="501">
        <f t="shared" si="70"/>
        <v>3.2755175386614283E-3</v>
      </c>
      <c r="M425" s="179">
        <f t="shared" si="64"/>
        <v>0</v>
      </c>
      <c r="N425" s="181">
        <f t="shared" si="66"/>
        <v>1</v>
      </c>
    </row>
    <row r="426" spans="1:14" ht="18">
      <c r="A426" s="27"/>
      <c r="B426" s="176" t="s">
        <v>1051</v>
      </c>
      <c r="C426" s="199" t="s">
        <v>1052</v>
      </c>
      <c r="D426" s="178">
        <v>1000000</v>
      </c>
      <c r="E426" s="501">
        <f t="shared" si="67"/>
        <v>7.6104260000647492E-5</v>
      </c>
      <c r="F426" s="179">
        <v>2099000</v>
      </c>
      <c r="G426" s="501">
        <f t="shared" si="68"/>
        <v>1.4823362579872431E-4</v>
      </c>
      <c r="H426" s="179">
        <v>779551</v>
      </c>
      <c r="I426" s="501">
        <f t="shared" si="69"/>
        <v>5.1865049622656718E-5</v>
      </c>
      <c r="J426" s="179">
        <f t="shared" si="63"/>
        <v>-1319449</v>
      </c>
      <c r="K426" s="178">
        <v>779551</v>
      </c>
      <c r="L426" s="501">
        <f t="shared" si="70"/>
        <v>5.0898729973705492E-5</v>
      </c>
      <c r="M426" s="179">
        <f t="shared" si="64"/>
        <v>0</v>
      </c>
      <c r="N426" s="181">
        <f t="shared" si="66"/>
        <v>1</v>
      </c>
    </row>
    <row r="427" spans="1:14" ht="18">
      <c r="A427" s="27"/>
      <c r="B427" s="176" t="s">
        <v>1053</v>
      </c>
      <c r="C427" s="199" t="s">
        <v>1054</v>
      </c>
      <c r="D427" s="178"/>
      <c r="E427" s="501">
        <f t="shared" si="67"/>
        <v>0</v>
      </c>
      <c r="F427" s="179"/>
      <c r="G427" s="501">
        <f t="shared" si="68"/>
        <v>0</v>
      </c>
      <c r="H427" s="179">
        <v>394475</v>
      </c>
      <c r="I427" s="501">
        <f t="shared" si="69"/>
        <v>2.6245191719204399E-5</v>
      </c>
      <c r="J427" s="179">
        <f t="shared" si="63"/>
        <v>394475</v>
      </c>
      <c r="K427" s="178">
        <v>394472.27</v>
      </c>
      <c r="L427" s="501">
        <f t="shared" si="70"/>
        <v>2.5756028217325932E-5</v>
      </c>
      <c r="M427" s="179">
        <f t="shared" si="64"/>
        <v>2.7299999999813735</v>
      </c>
      <c r="N427" s="181"/>
    </row>
    <row r="428" spans="1:14" ht="18">
      <c r="A428" s="27"/>
      <c r="B428" s="176" t="s">
        <v>1055</v>
      </c>
      <c r="C428" s="199" t="s">
        <v>1056</v>
      </c>
      <c r="D428" s="178"/>
      <c r="E428" s="501">
        <f t="shared" si="67"/>
        <v>0</v>
      </c>
      <c r="F428" s="179"/>
      <c r="G428" s="501">
        <f t="shared" si="68"/>
        <v>0</v>
      </c>
      <c r="H428" s="179">
        <v>263471</v>
      </c>
      <c r="I428" s="501">
        <f t="shared" si="69"/>
        <v>1.7529239894671403E-5</v>
      </c>
      <c r="J428" s="179">
        <f t="shared" si="63"/>
        <v>263471</v>
      </c>
      <c r="K428" s="178">
        <v>263470.89</v>
      </c>
      <c r="L428" s="501">
        <f t="shared" si="70"/>
        <v>1.7202638039130043E-5</v>
      </c>
      <c r="M428" s="179">
        <f t="shared" si="64"/>
        <v>0.10999999998603016</v>
      </c>
      <c r="N428" s="181"/>
    </row>
    <row r="429" spans="1:14" ht="18">
      <c r="A429" s="27"/>
      <c r="B429" s="176" t="s">
        <v>1057</v>
      </c>
      <c r="C429" s="199" t="s">
        <v>1058</v>
      </c>
      <c r="D429" s="178"/>
      <c r="E429" s="501">
        <f t="shared" si="67"/>
        <v>0</v>
      </c>
      <c r="F429" s="179"/>
      <c r="G429" s="501">
        <f t="shared" si="68"/>
        <v>0</v>
      </c>
      <c r="H429" s="179">
        <v>150716</v>
      </c>
      <c r="I429" s="501">
        <f t="shared" si="69"/>
        <v>1.0027429660058585E-5</v>
      </c>
      <c r="J429" s="179">
        <f t="shared" si="63"/>
        <v>150716</v>
      </c>
      <c r="K429" s="178">
        <v>150715.29999999999</v>
      </c>
      <c r="L429" s="501">
        <f t="shared" si="70"/>
        <v>9.8405586775028371E-6</v>
      </c>
      <c r="M429" s="179">
        <f t="shared" si="64"/>
        <v>0.70000000001164153</v>
      </c>
      <c r="N429" s="181"/>
    </row>
    <row r="430" spans="1:14" ht="18">
      <c r="A430" s="27"/>
      <c r="B430" s="176" t="s">
        <v>1059</v>
      </c>
      <c r="C430" s="199" t="s">
        <v>1060</v>
      </c>
      <c r="D430" s="178"/>
      <c r="E430" s="501">
        <f t="shared" si="67"/>
        <v>0</v>
      </c>
      <c r="F430" s="179"/>
      <c r="G430" s="501">
        <f t="shared" si="68"/>
        <v>0</v>
      </c>
      <c r="H430" s="179">
        <v>150602</v>
      </c>
      <c r="I430" s="501">
        <f t="shared" si="69"/>
        <v>1.0019845017543877E-5</v>
      </c>
      <c r="J430" s="179">
        <f t="shared" si="63"/>
        <v>150602</v>
      </c>
      <c r="K430" s="178">
        <v>150601</v>
      </c>
      <c r="L430" s="501">
        <f t="shared" si="70"/>
        <v>9.8330957599567189E-6</v>
      </c>
      <c r="M430" s="179">
        <f t="shared" si="64"/>
        <v>1</v>
      </c>
      <c r="N430" s="181"/>
    </row>
    <row r="431" spans="1:14" ht="18">
      <c r="A431" s="27"/>
      <c r="B431" s="176" t="s">
        <v>1061</v>
      </c>
      <c r="C431" s="199" t="s">
        <v>1062</v>
      </c>
      <c r="D431" s="178"/>
      <c r="E431" s="501">
        <f t="shared" si="67"/>
        <v>0</v>
      </c>
      <c r="F431" s="179"/>
      <c r="G431" s="501">
        <f t="shared" si="68"/>
        <v>0</v>
      </c>
      <c r="H431" s="179">
        <v>363533</v>
      </c>
      <c r="I431" s="501">
        <f t="shared" si="69"/>
        <v>2.418656006402822E-5</v>
      </c>
      <c r="J431" s="179">
        <f t="shared" si="63"/>
        <v>363533</v>
      </c>
      <c r="K431" s="178">
        <v>363531</v>
      </c>
      <c r="L431" s="501">
        <f t="shared" si="70"/>
        <v>2.3735799461576125E-5</v>
      </c>
      <c r="M431" s="179">
        <f t="shared" si="64"/>
        <v>2</v>
      </c>
      <c r="N431" s="181"/>
    </row>
    <row r="432" spans="1:14" ht="27">
      <c r="A432" s="27"/>
      <c r="B432" s="176" t="s">
        <v>1063</v>
      </c>
      <c r="C432" s="199" t="s">
        <v>1064</v>
      </c>
      <c r="D432" s="178"/>
      <c r="E432" s="501">
        <f t="shared" si="67"/>
        <v>0</v>
      </c>
      <c r="F432" s="179"/>
      <c r="G432" s="501">
        <f t="shared" si="68"/>
        <v>0</v>
      </c>
      <c r="H432" s="179">
        <v>312647</v>
      </c>
      <c r="I432" s="501">
        <f t="shared" si="69"/>
        <v>2.0801015160489505E-5</v>
      </c>
      <c r="J432" s="179">
        <f t="shared" si="63"/>
        <v>312647</v>
      </c>
      <c r="K432" s="178">
        <v>312646</v>
      </c>
      <c r="L432" s="501">
        <f t="shared" si="70"/>
        <v>2.0413397367663086E-5</v>
      </c>
      <c r="M432" s="179">
        <f t="shared" si="64"/>
        <v>1</v>
      </c>
      <c r="N432" s="181"/>
    </row>
    <row r="433" spans="1:16" ht="18">
      <c r="A433" s="27"/>
      <c r="B433" s="176" t="s">
        <v>1065</v>
      </c>
      <c r="C433" s="199" t="s">
        <v>1066</v>
      </c>
      <c r="D433" s="178"/>
      <c r="E433" s="501">
        <f t="shared" si="67"/>
        <v>0</v>
      </c>
      <c r="F433" s="179"/>
      <c r="G433" s="501">
        <f t="shared" si="68"/>
        <v>0</v>
      </c>
      <c r="H433" s="179">
        <v>458739</v>
      </c>
      <c r="I433" s="501">
        <f t="shared" si="69"/>
        <v>3.0520801075039249E-5</v>
      </c>
      <c r="J433" s="179">
        <f t="shared" si="63"/>
        <v>458739</v>
      </c>
      <c r="K433" s="178">
        <v>458738.39</v>
      </c>
      <c r="L433" s="501">
        <f t="shared" si="70"/>
        <v>2.9952115308918081E-5</v>
      </c>
      <c r="M433" s="179">
        <f t="shared" si="64"/>
        <v>0.60999999998603016</v>
      </c>
      <c r="N433" s="181"/>
    </row>
    <row r="434" spans="1:16" ht="36.6" customHeight="1">
      <c r="A434" s="27"/>
      <c r="B434" s="176"/>
      <c r="C434" s="201" t="s">
        <v>199</v>
      </c>
      <c r="D434" s="184">
        <v>11192476232.299999</v>
      </c>
      <c r="E434" s="502">
        <f t="shared" si="67"/>
        <v>0.85179512123402656</v>
      </c>
      <c r="F434" s="182">
        <f>SUM(F42:F433)</f>
        <v>11332606000</v>
      </c>
      <c r="G434" s="502">
        <f t="shared" si="68"/>
        <v>0.80032076089965598</v>
      </c>
      <c r="H434" s="182">
        <f t="shared" ref="H434" si="71">SUM(H42:H433)</f>
        <v>11825665000</v>
      </c>
      <c r="I434" s="502">
        <f t="shared" si="69"/>
        <v>0.78678457476921293</v>
      </c>
      <c r="J434" s="182">
        <f>H434-F434</f>
        <v>493059000</v>
      </c>
      <c r="K434" s="182">
        <f t="shared" ref="K434" si="72">SUM(K42:K433)</f>
        <v>11658363760.869999</v>
      </c>
      <c r="L434" s="502">
        <f t="shared" si="70"/>
        <v>0.76120216509215655</v>
      </c>
      <c r="M434" s="182">
        <f>H434-K434</f>
        <v>167301239.13000107</v>
      </c>
      <c r="N434" s="187">
        <f t="shared" si="66"/>
        <v>0.98585269926638364</v>
      </c>
    </row>
    <row r="435" spans="1:16" ht="25.9" customHeight="1">
      <c r="A435" s="27"/>
      <c r="B435" s="176" t="s">
        <v>197</v>
      </c>
      <c r="C435" s="199" t="s">
        <v>196</v>
      </c>
      <c r="D435" s="178"/>
      <c r="E435" s="501">
        <f t="shared" si="67"/>
        <v>0</v>
      </c>
      <c r="F435" s="179"/>
      <c r="G435" s="501">
        <f t="shared" si="68"/>
        <v>0</v>
      </c>
      <c r="H435" s="179"/>
      <c r="I435" s="501">
        <f t="shared" si="69"/>
        <v>0</v>
      </c>
      <c r="J435" s="179">
        <f t="shared" si="63"/>
        <v>0</v>
      </c>
      <c r="K435" s="178"/>
      <c r="L435" s="501">
        <f t="shared" si="70"/>
        <v>0</v>
      </c>
      <c r="M435" s="179">
        <f t="shared" si="64"/>
        <v>0</v>
      </c>
      <c r="N435" s="181"/>
      <c r="P435" s="202"/>
    </row>
    <row r="436" spans="1:16">
      <c r="A436" s="27"/>
      <c r="B436" s="176" t="s">
        <v>1067</v>
      </c>
      <c r="C436" s="199" t="s">
        <v>1068</v>
      </c>
      <c r="D436" s="178">
        <v>47913610</v>
      </c>
      <c r="E436" s="501">
        <f t="shared" si="67"/>
        <v>3.6464298330096236E-3</v>
      </c>
      <c r="F436" s="179">
        <v>13000000</v>
      </c>
      <c r="G436" s="501">
        <f t="shared" si="68"/>
        <v>9.1807390918695374E-4</v>
      </c>
      <c r="H436" s="179">
        <v>11588972</v>
      </c>
      <c r="I436" s="501">
        <f t="shared" si="69"/>
        <v>7.7103692748207531E-4</v>
      </c>
      <c r="J436" s="179">
        <f t="shared" si="63"/>
        <v>-1411028</v>
      </c>
      <c r="K436" s="178">
        <v>10711273</v>
      </c>
      <c r="L436" s="501">
        <f t="shared" si="70"/>
        <v>6.9936436756753864E-4</v>
      </c>
      <c r="M436" s="179">
        <f t="shared" si="64"/>
        <v>877699</v>
      </c>
      <c r="N436" s="181">
        <f t="shared" ref="N436:N447" si="73">K436/H436</f>
        <v>0.92426429194927728</v>
      </c>
      <c r="P436" s="202"/>
    </row>
    <row r="437" spans="1:16" ht="29.25" customHeight="1">
      <c r="A437" s="27"/>
      <c r="B437" s="176" t="s">
        <v>1033</v>
      </c>
      <c r="C437" s="199" t="s">
        <v>1069</v>
      </c>
      <c r="D437" s="178">
        <v>970603330</v>
      </c>
      <c r="E437" s="501">
        <f t="shared" si="67"/>
        <v>7.386704818381426E-2</v>
      </c>
      <c r="F437" s="179">
        <v>532798000</v>
      </c>
      <c r="G437" s="501">
        <f t="shared" si="68"/>
        <v>3.7626764820537735E-2</v>
      </c>
      <c r="H437" s="179">
        <v>1734242759</v>
      </c>
      <c r="I437" s="501">
        <f t="shared" si="69"/>
        <v>0.11538255579592367</v>
      </c>
      <c r="J437" s="179">
        <f t="shared" si="63"/>
        <v>1201444759</v>
      </c>
      <c r="K437" s="178">
        <v>2183904957.3400002</v>
      </c>
      <c r="L437" s="501">
        <f t="shared" si="70"/>
        <v>0.14259232392991028</v>
      </c>
      <c r="M437" s="179">
        <f t="shared" si="64"/>
        <v>-449662198.34000015</v>
      </c>
      <c r="N437" s="181">
        <f t="shared" si="73"/>
        <v>1.2592844606133946</v>
      </c>
      <c r="P437" s="202"/>
    </row>
    <row r="438" spans="1:16" ht="18">
      <c r="A438" s="27"/>
      <c r="B438" s="176" t="s">
        <v>1070</v>
      </c>
      <c r="C438" s="199" t="s">
        <v>1071</v>
      </c>
      <c r="D438" s="178">
        <v>0</v>
      </c>
      <c r="E438" s="501">
        <f t="shared" si="67"/>
        <v>0</v>
      </c>
      <c r="F438" s="179">
        <v>10000000</v>
      </c>
      <c r="G438" s="501">
        <f t="shared" si="68"/>
        <v>7.0621069937457982E-4</v>
      </c>
      <c r="H438" s="179">
        <v>21250000</v>
      </c>
      <c r="I438" s="501">
        <f t="shared" si="69"/>
        <v>1.4138039775222599E-3</v>
      </c>
      <c r="J438" s="179">
        <f t="shared" si="63"/>
        <v>11250000</v>
      </c>
      <c r="K438" s="178">
        <v>20460091</v>
      </c>
      <c r="L438" s="501">
        <f t="shared" si="70"/>
        <v>1.3358877700707741E-3</v>
      </c>
      <c r="M438" s="179">
        <f t="shared" si="64"/>
        <v>789909</v>
      </c>
      <c r="N438" s="181">
        <f t="shared" si="73"/>
        <v>0.96282781176470589</v>
      </c>
    </row>
    <row r="439" spans="1:16">
      <c r="A439" s="27"/>
      <c r="B439" s="176" t="s">
        <v>1072</v>
      </c>
      <c r="C439" s="199" t="s">
        <v>1073</v>
      </c>
      <c r="D439" s="178">
        <v>0</v>
      </c>
      <c r="E439" s="501">
        <f t="shared" si="67"/>
        <v>0</v>
      </c>
      <c r="F439" s="179">
        <v>38000000</v>
      </c>
      <c r="G439" s="501">
        <f t="shared" si="68"/>
        <v>2.6836006576234032E-3</v>
      </c>
      <c r="H439" s="179"/>
      <c r="I439" s="501">
        <f t="shared" si="69"/>
        <v>0</v>
      </c>
      <c r="J439" s="179">
        <f t="shared" si="63"/>
        <v>-38000000</v>
      </c>
      <c r="K439" s="178">
        <v>0</v>
      </c>
      <c r="L439" s="501">
        <f t="shared" si="70"/>
        <v>0</v>
      </c>
      <c r="M439" s="179">
        <f t="shared" si="64"/>
        <v>0</v>
      </c>
      <c r="N439" s="181" t="e">
        <f t="shared" si="73"/>
        <v>#DIV/0!</v>
      </c>
    </row>
    <row r="440" spans="1:16">
      <c r="A440" s="27"/>
      <c r="B440" s="176" t="s">
        <v>1074</v>
      </c>
      <c r="C440" s="199" t="s">
        <v>1075</v>
      </c>
      <c r="D440" s="178">
        <v>0</v>
      </c>
      <c r="E440" s="501">
        <f t="shared" si="67"/>
        <v>0</v>
      </c>
      <c r="F440" s="179">
        <v>50000000</v>
      </c>
      <c r="G440" s="501">
        <f t="shared" si="68"/>
        <v>3.5310534968728989E-3</v>
      </c>
      <c r="H440" s="179"/>
      <c r="I440" s="501">
        <f t="shared" si="69"/>
        <v>0</v>
      </c>
      <c r="J440" s="179">
        <f t="shared" si="63"/>
        <v>-50000000</v>
      </c>
      <c r="K440" s="178">
        <v>0</v>
      </c>
      <c r="L440" s="501">
        <f t="shared" si="70"/>
        <v>0</v>
      </c>
      <c r="M440" s="179">
        <f t="shared" si="64"/>
        <v>0</v>
      </c>
      <c r="N440" s="181" t="e">
        <f t="shared" si="73"/>
        <v>#DIV/0!</v>
      </c>
    </row>
    <row r="441" spans="1:16">
      <c r="A441" s="27"/>
      <c r="B441" s="176" t="s">
        <v>1076</v>
      </c>
      <c r="C441" s="199" t="s">
        <v>1077</v>
      </c>
      <c r="D441" s="178">
        <v>0</v>
      </c>
      <c r="E441" s="501">
        <f t="shared" si="67"/>
        <v>0</v>
      </c>
      <c r="F441" s="179">
        <v>20000000</v>
      </c>
      <c r="G441" s="501">
        <f t="shared" si="68"/>
        <v>1.4124213987491596E-3</v>
      </c>
      <c r="H441" s="179"/>
      <c r="I441" s="501">
        <f t="shared" si="69"/>
        <v>0</v>
      </c>
      <c r="J441" s="179">
        <f t="shared" si="63"/>
        <v>-20000000</v>
      </c>
      <c r="K441" s="178">
        <v>0</v>
      </c>
      <c r="L441" s="501">
        <f t="shared" si="70"/>
        <v>0</v>
      </c>
      <c r="M441" s="179">
        <f t="shared" si="64"/>
        <v>0</v>
      </c>
      <c r="N441" s="181" t="e">
        <f t="shared" si="73"/>
        <v>#DIV/0!</v>
      </c>
    </row>
    <row r="442" spans="1:16">
      <c r="A442" s="27"/>
      <c r="B442" s="176" t="s">
        <v>1078</v>
      </c>
      <c r="C442" s="199" t="s">
        <v>1079</v>
      </c>
      <c r="D442" s="178">
        <v>33299790</v>
      </c>
      <c r="E442" s="501">
        <f t="shared" si="67"/>
        <v>2.5342558761269614E-3</v>
      </c>
      <c r="F442" s="179">
        <v>120000000</v>
      </c>
      <c r="G442" s="501">
        <f t="shared" si="68"/>
        <v>8.4745283924949569E-3</v>
      </c>
      <c r="H442" s="179">
        <v>125500000</v>
      </c>
      <c r="I442" s="501">
        <f t="shared" si="69"/>
        <v>8.3497599613667588E-3</v>
      </c>
      <c r="J442" s="179">
        <f t="shared" si="63"/>
        <v>5500000</v>
      </c>
      <c r="K442" s="178">
        <v>79350714</v>
      </c>
      <c r="L442" s="501">
        <f t="shared" si="70"/>
        <v>5.1809959388246975E-3</v>
      </c>
      <c r="M442" s="179">
        <f t="shared" si="64"/>
        <v>46149286</v>
      </c>
      <c r="N442" s="181">
        <f t="shared" si="73"/>
        <v>0.63227660557768928</v>
      </c>
    </row>
    <row r="443" spans="1:16" ht="18">
      <c r="A443" s="27"/>
      <c r="B443" s="176" t="s">
        <v>1080</v>
      </c>
      <c r="C443" s="199" t="s">
        <v>1081</v>
      </c>
      <c r="D443" s="178">
        <v>9405530</v>
      </c>
      <c r="E443" s="501">
        <f>D443/$D$454</f>
        <v>7.1580090056389001E-4</v>
      </c>
      <c r="F443" s="179">
        <v>32850000</v>
      </c>
      <c r="G443" s="501">
        <f t="shared" si="68"/>
        <v>2.3199021474454946E-3</v>
      </c>
      <c r="H443" s="179">
        <v>15476283</v>
      </c>
      <c r="I443" s="501">
        <f t="shared" si="69"/>
        <v>1.0296673158898886E-3</v>
      </c>
      <c r="J443" s="179">
        <f t="shared" si="63"/>
        <v>-17373717</v>
      </c>
      <c r="K443" s="178">
        <v>15476283</v>
      </c>
      <c r="L443" s="501">
        <f t="shared" si="70"/>
        <v>1.0104831491636196E-3</v>
      </c>
      <c r="M443" s="179">
        <f t="shared" si="64"/>
        <v>0</v>
      </c>
      <c r="N443" s="181">
        <f t="shared" si="73"/>
        <v>1</v>
      </c>
    </row>
    <row r="444" spans="1:16" ht="18">
      <c r="A444" s="27"/>
      <c r="B444" s="176" t="s">
        <v>918</v>
      </c>
      <c r="C444" s="199" t="s">
        <v>919</v>
      </c>
      <c r="D444" s="178">
        <v>58949060</v>
      </c>
      <c r="E444" s="501">
        <f t="shared" si="67"/>
        <v>4.486274589033769E-3</v>
      </c>
      <c r="F444" s="179">
        <v>533400000</v>
      </c>
      <c r="G444" s="501">
        <f t="shared" si="68"/>
        <v>3.766927870464009E-2</v>
      </c>
      <c r="H444" s="179">
        <v>125869246</v>
      </c>
      <c r="I444" s="501">
        <f t="shared" si="69"/>
        <v>8.3743266184718966E-3</v>
      </c>
      <c r="J444" s="179">
        <f t="shared" si="63"/>
        <v>-407530754</v>
      </c>
      <c r="K444" s="178">
        <v>125869246</v>
      </c>
      <c r="L444" s="501">
        <f t="shared" si="70"/>
        <v>8.218301001663663E-3</v>
      </c>
      <c r="M444" s="179">
        <f t="shared" si="64"/>
        <v>0</v>
      </c>
      <c r="N444" s="181">
        <f t="shared" si="73"/>
        <v>1</v>
      </c>
    </row>
    <row r="445" spans="1:16">
      <c r="A445" s="27"/>
      <c r="B445" s="176" t="s">
        <v>1082</v>
      </c>
      <c r="C445" s="199" t="s">
        <v>1083</v>
      </c>
      <c r="D445" s="178">
        <v>70095100</v>
      </c>
      <c r="E445" s="501">
        <f t="shared" si="67"/>
        <v>5.3345357151713861E-3</v>
      </c>
      <c r="F445" s="179">
        <v>13691920</v>
      </c>
      <c r="G445" s="501">
        <f t="shared" si="68"/>
        <v>9.6693803989807972E-4</v>
      </c>
      <c r="H445" s="179">
        <v>16267211</v>
      </c>
      <c r="I445" s="501">
        <f t="shared" si="69"/>
        <v>1.0822892995291228E-3</v>
      </c>
      <c r="J445" s="179">
        <f t="shared" si="63"/>
        <v>2575291</v>
      </c>
      <c r="K445" s="178">
        <v>16267211</v>
      </c>
      <c r="L445" s="501">
        <f t="shared" si="70"/>
        <v>1.0621247103964869E-3</v>
      </c>
      <c r="M445" s="179">
        <f t="shared" si="64"/>
        <v>0</v>
      </c>
      <c r="N445" s="181">
        <f t="shared" si="73"/>
        <v>1</v>
      </c>
    </row>
    <row r="446" spans="1:16">
      <c r="A446" s="27"/>
      <c r="B446" s="176" t="s">
        <v>1084</v>
      </c>
      <c r="C446" s="199" t="s">
        <v>1085</v>
      </c>
      <c r="D446" s="178">
        <v>203696660</v>
      </c>
      <c r="E446" s="501">
        <f t="shared" si="67"/>
        <v>1.5502183573903492E-2</v>
      </c>
      <c r="F446" s="179">
        <v>823264080</v>
      </c>
      <c r="G446" s="501">
        <f t="shared" si="68"/>
        <v>5.8139790170677004E-2</v>
      </c>
      <c r="H446" s="179">
        <v>587809529</v>
      </c>
      <c r="I446" s="501">
        <f t="shared" si="69"/>
        <v>3.910811530003229E-2</v>
      </c>
      <c r="J446" s="179">
        <f t="shared" si="63"/>
        <v>-235454551</v>
      </c>
      <c r="K446" s="178">
        <v>652111209</v>
      </c>
      <c r="L446" s="501">
        <f t="shared" si="70"/>
        <v>4.2577884371539032E-2</v>
      </c>
      <c r="M446" s="179">
        <f t="shared" si="64"/>
        <v>-64301680</v>
      </c>
      <c r="N446" s="181">
        <f t="shared" si="73"/>
        <v>1.1093920340308059</v>
      </c>
    </row>
    <row r="447" spans="1:16">
      <c r="A447" s="27"/>
      <c r="B447" s="176" t="s">
        <v>1086</v>
      </c>
      <c r="C447" s="199" t="s">
        <v>1087</v>
      </c>
      <c r="D447" s="178">
        <v>18528830</v>
      </c>
      <c r="E447" s="501">
        <f t="shared" si="67"/>
        <v>1.4101228958277971E-3</v>
      </c>
      <c r="F447" s="179">
        <v>20000000</v>
      </c>
      <c r="G447" s="501">
        <f t="shared" si="68"/>
        <v>1.4124213987491596E-3</v>
      </c>
      <c r="H447" s="179"/>
      <c r="I447" s="501">
        <f t="shared" si="69"/>
        <v>0</v>
      </c>
      <c r="J447" s="179">
        <f t="shared" si="63"/>
        <v>-20000000</v>
      </c>
      <c r="K447" s="178"/>
      <c r="L447" s="501">
        <f t="shared" si="70"/>
        <v>0</v>
      </c>
      <c r="M447" s="179">
        <f t="shared" si="64"/>
        <v>0</v>
      </c>
      <c r="N447" s="181" t="e">
        <f t="shared" si="73"/>
        <v>#DIV/0!</v>
      </c>
    </row>
    <row r="448" spans="1:16" ht="39" customHeight="1">
      <c r="A448" s="27"/>
      <c r="B448" s="176"/>
      <c r="C448" s="196" t="s">
        <v>1088</v>
      </c>
      <c r="D448" s="197">
        <v>24722406</v>
      </c>
      <c r="E448" s="203">
        <v>100</v>
      </c>
      <c r="F448" s="203"/>
      <c r="G448" s="203"/>
      <c r="H448" s="203"/>
      <c r="I448" s="203"/>
      <c r="J448" s="179">
        <f t="shared" si="63"/>
        <v>0</v>
      </c>
      <c r="K448" s="197"/>
      <c r="L448" s="203">
        <v>100</v>
      </c>
      <c r="M448" s="179">
        <f t="shared" si="64"/>
        <v>0</v>
      </c>
      <c r="N448" s="181"/>
    </row>
    <row r="449" spans="1:14" ht="35.450000000000003" customHeight="1">
      <c r="A449" s="27"/>
      <c r="B449" s="176"/>
      <c r="C449" s="201" t="s">
        <v>198</v>
      </c>
      <c r="D449" s="184">
        <v>1412491910</v>
      </c>
      <c r="E449" s="182">
        <v>10.8</v>
      </c>
      <c r="F449" s="182">
        <f>SUM(F436:F448)</f>
        <v>2207004000</v>
      </c>
      <c r="G449" s="182">
        <v>15.6</v>
      </c>
      <c r="H449" s="182">
        <f>SUM(H436:H448)</f>
        <v>2638004000</v>
      </c>
      <c r="I449" s="182">
        <f t="shared" ref="I449" si="74">SUM(I435:I447)</f>
        <v>0.17551155519621797</v>
      </c>
      <c r="J449" s="182">
        <f t="shared" si="63"/>
        <v>431000000</v>
      </c>
      <c r="K449" s="182">
        <f>SUM(K436:K448)</f>
        <v>3104150984.3400002</v>
      </c>
      <c r="L449" s="182">
        <v>28.8</v>
      </c>
      <c r="M449" s="182">
        <f t="shared" si="64"/>
        <v>-466146984.34000015</v>
      </c>
      <c r="N449" s="187">
        <f>K449/H449</f>
        <v>1.1767044266574274</v>
      </c>
    </row>
    <row r="450" spans="1:14">
      <c r="A450" s="27"/>
      <c r="B450" s="176" t="s">
        <v>197</v>
      </c>
      <c r="C450" s="199" t="s">
        <v>196</v>
      </c>
      <c r="D450" s="178"/>
      <c r="E450" s="179"/>
      <c r="F450" s="179"/>
      <c r="G450" s="179"/>
      <c r="H450" s="179"/>
      <c r="I450" s="179"/>
      <c r="J450" s="179">
        <f t="shared" si="63"/>
        <v>0</v>
      </c>
      <c r="K450" s="178"/>
      <c r="L450" s="179"/>
      <c r="M450" s="179">
        <f t="shared" si="64"/>
        <v>0</v>
      </c>
      <c r="N450" s="181"/>
    </row>
    <row r="451" spans="1:14">
      <c r="A451" s="27"/>
      <c r="B451" s="176"/>
      <c r="C451" s="196" t="s">
        <v>1089</v>
      </c>
      <c r="D451" s="197">
        <v>24722406</v>
      </c>
      <c r="E451" s="203">
        <v>100</v>
      </c>
      <c r="F451" s="203"/>
      <c r="G451" s="203"/>
      <c r="H451" s="203"/>
      <c r="I451" s="203"/>
      <c r="J451" s="179">
        <f t="shared" si="63"/>
        <v>0</v>
      </c>
      <c r="K451" s="197"/>
      <c r="L451" s="203">
        <v>100</v>
      </c>
      <c r="M451" s="179">
        <f t="shared" si="64"/>
        <v>0</v>
      </c>
      <c r="N451" s="181"/>
    </row>
    <row r="452" spans="1:14">
      <c r="A452" s="27"/>
      <c r="B452" s="176" t="s">
        <v>197</v>
      </c>
      <c r="C452" s="199" t="s">
        <v>196</v>
      </c>
      <c r="D452" s="178"/>
      <c r="E452" s="179"/>
      <c r="F452" s="179"/>
      <c r="G452" s="179"/>
      <c r="H452" s="179"/>
      <c r="I452" s="179"/>
      <c r="J452" s="179">
        <f t="shared" si="63"/>
        <v>0</v>
      </c>
      <c r="K452" s="178"/>
      <c r="L452" s="179"/>
      <c r="M452" s="179">
        <f t="shared" si="64"/>
        <v>0</v>
      </c>
      <c r="N452" s="181"/>
    </row>
    <row r="453" spans="1:14">
      <c r="A453" s="27"/>
      <c r="B453" s="176" t="s">
        <v>1090</v>
      </c>
      <c r="C453" s="199" t="s">
        <v>1091</v>
      </c>
      <c r="D453" s="178">
        <v>24722406</v>
      </c>
      <c r="E453" s="179">
        <v>100</v>
      </c>
      <c r="F453" s="179"/>
      <c r="G453" s="179"/>
      <c r="H453" s="179"/>
      <c r="I453" s="179"/>
      <c r="J453" s="179">
        <f t="shared" si="63"/>
        <v>0</v>
      </c>
      <c r="K453" s="178"/>
      <c r="L453" s="179">
        <v>100</v>
      </c>
      <c r="M453" s="179">
        <f t="shared" si="64"/>
        <v>0</v>
      </c>
      <c r="N453" s="181"/>
    </row>
    <row r="454" spans="1:14">
      <c r="A454" s="27"/>
      <c r="B454" s="176"/>
      <c r="C454" s="204" t="s">
        <v>195</v>
      </c>
      <c r="D454" s="205">
        <v>13139868911.299999</v>
      </c>
      <c r="E454" s="505">
        <f>D454/$D$454</f>
        <v>1</v>
      </c>
      <c r="F454" s="206">
        <f>F449+F434+F37</f>
        <v>14160080000</v>
      </c>
      <c r="G454" s="207">
        <f>F454/$F$454</f>
        <v>1</v>
      </c>
      <c r="H454" s="206">
        <f>H449+H434+H37</f>
        <v>15030372200</v>
      </c>
      <c r="I454" s="207">
        <f>H454/$H$454</f>
        <v>1</v>
      </c>
      <c r="J454" s="206">
        <f>H454-F454</f>
        <v>870292200</v>
      </c>
      <c r="K454" s="206">
        <f t="shared" ref="K454" si="75">K449+K434+K37</f>
        <v>15315725960.209999</v>
      </c>
      <c r="L454" s="501">
        <f t="shared" ref="L454" si="76">K454/$K$454</f>
        <v>1</v>
      </c>
      <c r="M454" s="206">
        <f>H454-K454</f>
        <v>-285353760.20999908</v>
      </c>
      <c r="N454" s="207">
        <f>K454/H454</f>
        <v>1.0189851426440391</v>
      </c>
    </row>
    <row r="456" spans="1:14" ht="15.75">
      <c r="C456" s="600" t="s">
        <v>61</v>
      </c>
      <c r="D456" s="208" t="s">
        <v>62</v>
      </c>
      <c r="E456" s="601" t="s">
        <v>1092</v>
      </c>
      <c r="F456" s="601"/>
      <c r="G456" s="602" t="s">
        <v>63</v>
      </c>
      <c r="H456" s="208" t="s">
        <v>62</v>
      </c>
      <c r="I456" s="601" t="s">
        <v>288</v>
      </c>
      <c r="J456" s="601"/>
      <c r="K456" s="601"/>
    </row>
    <row r="457" spans="1:14" ht="15.75">
      <c r="C457" s="600"/>
      <c r="D457" s="208" t="s">
        <v>64</v>
      </c>
      <c r="E457" s="601"/>
      <c r="F457" s="601"/>
      <c r="G457" s="602"/>
      <c r="H457" s="208" t="s">
        <v>64</v>
      </c>
      <c r="I457" s="601"/>
      <c r="J457" s="601"/>
      <c r="K457" s="601"/>
    </row>
    <row r="458" spans="1:14" ht="15.75">
      <c r="C458" s="600"/>
      <c r="D458" s="208" t="s">
        <v>65</v>
      </c>
      <c r="E458" s="601"/>
      <c r="F458" s="601"/>
      <c r="G458" s="602"/>
      <c r="H458" s="208" t="s">
        <v>65</v>
      </c>
      <c r="I458" s="601"/>
      <c r="J458" s="601"/>
      <c r="K458" s="601"/>
    </row>
  </sheetData>
  <autoFilter ref="B2:B455" xr:uid="{00000000-0009-0000-0000-000008000000}"/>
  <mergeCells count="28">
    <mergeCell ref="B3:N3"/>
    <mergeCell ref="B4:N4"/>
    <mergeCell ref="B5:N5"/>
    <mergeCell ref="A6:A7"/>
    <mergeCell ref="B7:B8"/>
    <mergeCell ref="C7:E8"/>
    <mergeCell ref="F7:G8"/>
    <mergeCell ref="H7:N8"/>
    <mergeCell ref="C9:E9"/>
    <mergeCell ref="F9:G9"/>
    <mergeCell ref="H9:N9"/>
    <mergeCell ref="B10:C13"/>
    <mergeCell ref="D10:N10"/>
    <mergeCell ref="F11:G11"/>
    <mergeCell ref="H11:I11"/>
    <mergeCell ref="K11:L11"/>
    <mergeCell ref="M11:M12"/>
    <mergeCell ref="N11:N12"/>
    <mergeCell ref="I456:K456"/>
    <mergeCell ref="E457:F457"/>
    <mergeCell ref="I457:K457"/>
    <mergeCell ref="E458:F458"/>
    <mergeCell ref="I458:K458"/>
    <mergeCell ref="B14:C14"/>
    <mergeCell ref="B35:C35"/>
    <mergeCell ref="C456:C458"/>
    <mergeCell ref="E456:F456"/>
    <mergeCell ref="G456:G458"/>
  </mergeCells>
  <pageMargins left="0" right="0" top="0" bottom="0" header="0" footer="0"/>
  <pageSetup paperSize="8" scale="95" orientation="landscape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15</vt:i4>
      </vt:variant>
    </vt:vector>
  </HeadingPairs>
  <TitlesOfParts>
    <vt:vector size="33" baseType="lpstr">
      <vt:lpstr>Aneksi nr.1.1</vt:lpstr>
      <vt:lpstr>Aneksi nr.1.2</vt:lpstr>
      <vt:lpstr>01110</vt:lpstr>
      <vt:lpstr>Aneksi nr.2.1</vt:lpstr>
      <vt:lpstr>Aneksi nr.3</vt:lpstr>
      <vt:lpstr>Aneksi nr.3.1</vt:lpstr>
      <vt:lpstr>Aneksi nr.3.2</vt:lpstr>
      <vt:lpstr>Aneksi nr.4</vt:lpstr>
      <vt:lpstr>06370</vt:lpstr>
      <vt:lpstr>04610</vt:lpstr>
      <vt:lpstr>04430</vt:lpstr>
      <vt:lpstr>04540</vt:lpstr>
      <vt:lpstr>04320</vt:lpstr>
      <vt:lpstr>04550</vt:lpstr>
      <vt:lpstr>04440</vt:lpstr>
      <vt:lpstr>06180</vt:lpstr>
      <vt:lpstr>04520</vt:lpstr>
      <vt:lpstr>04560</vt:lpstr>
      <vt:lpstr>'01110'!JR_PAGE_ANCHOR_0_1</vt:lpstr>
      <vt:lpstr>'04430'!JR_PAGE_ANCHOR_0_1</vt:lpstr>
      <vt:lpstr>'04440'!JR_PAGE_ANCHOR_0_1</vt:lpstr>
      <vt:lpstr>'04520'!JR_PAGE_ANCHOR_0_1</vt:lpstr>
      <vt:lpstr>'04540'!JR_PAGE_ANCHOR_0_1</vt:lpstr>
      <vt:lpstr>'04560'!JR_PAGE_ANCHOR_0_1</vt:lpstr>
      <vt:lpstr>'06180'!JR_PAGE_ANCHOR_0_1</vt:lpstr>
      <vt:lpstr>'06370'!JR_PAGE_ANCHOR_0_1</vt:lpstr>
      <vt:lpstr>'Aneksi nr.1.1'!JR_PAGE_ANCHOR_0_1</vt:lpstr>
      <vt:lpstr>'Aneksi nr.1.2'!JR_PAGE_ANCHOR_0_1</vt:lpstr>
      <vt:lpstr>'Aneksi nr.2.1'!JR_PAGE_ANCHOR_0_1</vt:lpstr>
      <vt:lpstr>'Aneksi nr.3.1'!JR_PAGE_ANCHOR_0_1</vt:lpstr>
      <vt:lpstr>'Aneksi nr.3.2'!JR_PAGE_ANCHOR_0_1</vt:lpstr>
      <vt:lpstr>'Aneksi nr.4'!JR_PAGE_ANCHOR_0_1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2025-09-08T12:35:57Z</dcterms:created>
  <dcterms:modified xsi:type="dcterms:W3CDTF">2026-05-06T13:42:36Z</dcterms:modified>
</cp:coreProperties>
</file>