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-120" yWindow="-120" windowWidth="29040" windowHeight="15720" activeTab="1"/>
  </bookViews>
  <sheets>
    <sheet name="Planfikim Menaxhim Administrim" sheetId="5" r:id="rId1"/>
    <sheet name="Ekzek. pagesave te ndryshme" sheetId="1" r:id="rId2"/>
    <sheet name="Menaxhimi  te adhurave Doganore" sheetId="7" r:id="rId3"/>
    <sheet name="Menaxhimi te ardhurave tatimore" sheetId="3" r:id="rId4"/>
  </sheets>
  <definedNames>
    <definedName name="_xlnm._FilterDatabase" localSheetId="2" hidden="1">'Menaxhimi  te adhurave Doganore'!$C$6:$O$80</definedName>
    <definedName name="JR_PAGE_ANCHOR_0_1" localSheetId="2">#REF!</definedName>
    <definedName name="JR_PAGE_ANCHOR_0_1" localSheetId="0">#REF!</definedName>
    <definedName name="JR_PAGE_ANCHOR_0_1">'Ekzek. pagesave te ndryshme'!$A$1</definedName>
  </definedNames>
  <calcPr calcId="145621"/>
</workbook>
</file>

<file path=xl/calcChain.xml><?xml version="1.0" encoding="utf-8"?>
<calcChain xmlns="http://schemas.openxmlformats.org/spreadsheetml/2006/main">
  <c r="L22" i="7" l="1"/>
  <c r="N22" i="7" s="1"/>
  <c r="F15" i="7"/>
  <c r="H15" i="7"/>
  <c r="J15" i="7"/>
  <c r="K15" i="7"/>
  <c r="M15" i="7"/>
  <c r="N15" i="7"/>
  <c r="O15" i="7"/>
  <c r="F16" i="7"/>
  <c r="H16" i="7"/>
  <c r="J16" i="7"/>
  <c r="K16" i="7"/>
  <c r="M16" i="7"/>
  <c r="N16" i="7"/>
  <c r="O16" i="7"/>
  <c r="F17" i="7"/>
  <c r="H17" i="7"/>
  <c r="J17" i="7"/>
  <c r="K17" i="7"/>
  <c r="M17" i="7"/>
  <c r="N17" i="7"/>
  <c r="O17" i="7"/>
  <c r="F18" i="7"/>
  <c r="H18" i="7"/>
  <c r="J18" i="7"/>
  <c r="K18" i="7"/>
  <c r="M18" i="7"/>
  <c r="N18" i="7"/>
  <c r="F19" i="7"/>
  <c r="H19" i="7"/>
  <c r="J19" i="7"/>
  <c r="K19" i="7"/>
  <c r="M19" i="7"/>
  <c r="N19" i="7"/>
  <c r="F20" i="7"/>
  <c r="H20" i="7"/>
  <c r="J20" i="7"/>
  <c r="K20" i="7"/>
  <c r="M20" i="7"/>
  <c r="N20" i="7"/>
  <c r="O20" i="7"/>
  <c r="F21" i="7"/>
  <c r="H21" i="7"/>
  <c r="J21" i="7"/>
  <c r="K21" i="7"/>
  <c r="M21" i="7"/>
  <c r="N21" i="7"/>
  <c r="O21" i="7"/>
  <c r="F22" i="7"/>
  <c r="H22" i="7"/>
  <c r="J22" i="7"/>
  <c r="K22" i="7"/>
  <c r="F23" i="7"/>
  <c r="H23" i="7"/>
  <c r="J23" i="7"/>
  <c r="K23" i="7"/>
  <c r="M23" i="7"/>
  <c r="N23" i="7"/>
  <c r="F24" i="7"/>
  <c r="H24" i="7"/>
  <c r="J24" i="7"/>
  <c r="K24" i="7"/>
  <c r="M24" i="7"/>
  <c r="N24" i="7"/>
  <c r="O24" i="7"/>
  <c r="F25" i="7"/>
  <c r="H25" i="7"/>
  <c r="J25" i="7"/>
  <c r="K25" i="7"/>
  <c r="M25" i="7"/>
  <c r="N25" i="7"/>
  <c r="O25" i="7"/>
  <c r="F26" i="7"/>
  <c r="H26" i="7"/>
  <c r="J26" i="7"/>
  <c r="K26" i="7"/>
  <c r="L26" i="7"/>
  <c r="M26" i="7" s="1"/>
  <c r="F27" i="7"/>
  <c r="H27" i="7"/>
  <c r="J27" i="7"/>
  <c r="K27" i="7"/>
  <c r="M27" i="7"/>
  <c r="N27" i="7"/>
  <c r="O27" i="7"/>
  <c r="F28" i="7"/>
  <c r="H28" i="7"/>
  <c r="J28" i="7"/>
  <c r="K28" i="7"/>
  <c r="M28" i="7"/>
  <c r="N28" i="7"/>
  <c r="O28" i="7"/>
  <c r="F29" i="7"/>
  <c r="H29" i="7"/>
  <c r="J29" i="7"/>
  <c r="K29" i="7"/>
  <c r="M29" i="7"/>
  <c r="N29" i="7"/>
  <c r="O29" i="7"/>
  <c r="F30" i="7"/>
  <c r="H30" i="7"/>
  <c r="J30" i="7"/>
  <c r="K30" i="7"/>
  <c r="M30" i="7"/>
  <c r="N30" i="7"/>
  <c r="O30" i="7"/>
  <c r="L33" i="7"/>
  <c r="F36" i="7"/>
  <c r="H36" i="7"/>
  <c r="I36" i="7"/>
  <c r="J36" i="7"/>
  <c r="L36" i="7"/>
  <c r="F37" i="7"/>
  <c r="F38" i="7"/>
  <c r="H38" i="7"/>
  <c r="J38" i="7"/>
  <c r="K38" i="7"/>
  <c r="N38" i="7"/>
  <c r="O38" i="7"/>
  <c r="F39" i="7"/>
  <c r="H39" i="7"/>
  <c r="J39" i="7"/>
  <c r="K39" i="7"/>
  <c r="N39" i="7"/>
  <c r="O39" i="7"/>
  <c r="F40" i="7"/>
  <c r="H40" i="7"/>
  <c r="J40" i="7"/>
  <c r="K40" i="7"/>
  <c r="N40" i="7"/>
  <c r="O40" i="7"/>
  <c r="F41" i="7"/>
  <c r="H41" i="7"/>
  <c r="J41" i="7"/>
  <c r="K41" i="7"/>
  <c r="N41" i="7"/>
  <c r="O41" i="7"/>
  <c r="F42" i="7"/>
  <c r="H42" i="7"/>
  <c r="J42" i="7"/>
  <c r="K42" i="7"/>
  <c r="N42" i="7"/>
  <c r="O42" i="7"/>
  <c r="E43" i="7"/>
  <c r="F43" i="7" s="1"/>
  <c r="G43" i="7"/>
  <c r="H43" i="7"/>
  <c r="I43" i="7"/>
  <c r="J43" i="7" s="1"/>
  <c r="F44" i="7"/>
  <c r="H44" i="7"/>
  <c r="J44" i="7"/>
  <c r="K44" i="7"/>
  <c r="N44" i="7"/>
  <c r="F45" i="7"/>
  <c r="H45" i="7"/>
  <c r="J45" i="7"/>
  <c r="K45" i="7"/>
  <c r="N45" i="7"/>
  <c r="F46" i="7"/>
  <c r="H46" i="7"/>
  <c r="J46" i="7"/>
  <c r="K46" i="7"/>
  <c r="N46" i="7"/>
  <c r="O46" i="7"/>
  <c r="F47" i="7"/>
  <c r="H47" i="7"/>
  <c r="J47" i="7"/>
  <c r="K47" i="7"/>
  <c r="N47" i="7"/>
  <c r="F48" i="7"/>
  <c r="H48" i="7"/>
  <c r="J48" i="7"/>
  <c r="K48" i="7"/>
  <c r="N48" i="7"/>
  <c r="F49" i="7"/>
  <c r="H49" i="7"/>
  <c r="J49" i="7"/>
  <c r="K49" i="7"/>
  <c r="N49" i="7"/>
  <c r="O49" i="7"/>
  <c r="F50" i="7"/>
  <c r="H50" i="7"/>
  <c r="J50" i="7"/>
  <c r="K50" i="7"/>
  <c r="N50" i="7"/>
  <c r="O50" i="7"/>
  <c r="F51" i="7"/>
  <c r="H51" i="7"/>
  <c r="J51" i="7"/>
  <c r="K51" i="7"/>
  <c r="N51" i="7"/>
  <c r="F52" i="7"/>
  <c r="H52" i="7"/>
  <c r="J52" i="7"/>
  <c r="K52" i="7"/>
  <c r="N52" i="7"/>
  <c r="O52" i="7"/>
  <c r="F53" i="7"/>
  <c r="H53" i="7"/>
  <c r="J53" i="7"/>
  <c r="K53" i="7"/>
  <c r="N53" i="7"/>
  <c r="O53" i="7"/>
  <c r="F54" i="7"/>
  <c r="H54" i="7"/>
  <c r="J54" i="7"/>
  <c r="K54" i="7"/>
  <c r="N54" i="7"/>
  <c r="F55" i="7"/>
  <c r="H55" i="7"/>
  <c r="J55" i="7"/>
  <c r="K55" i="7"/>
  <c r="N55" i="7"/>
  <c r="O55" i="7"/>
  <c r="F56" i="7"/>
  <c r="H56" i="7"/>
  <c r="I56" i="7"/>
  <c r="J56" i="7" s="1"/>
  <c r="L56" i="7"/>
  <c r="F58" i="7"/>
  <c r="H58" i="7"/>
  <c r="J58" i="7"/>
  <c r="K58" i="7"/>
  <c r="N58" i="7"/>
  <c r="O58" i="7"/>
  <c r="F59" i="7"/>
  <c r="H59" i="7"/>
  <c r="J59" i="7"/>
  <c r="K59" i="7"/>
  <c r="N59" i="7"/>
  <c r="O59" i="7"/>
  <c r="F60" i="7"/>
  <c r="H60" i="7"/>
  <c r="J60" i="7"/>
  <c r="K60" i="7"/>
  <c r="N60" i="7"/>
  <c r="O60" i="7"/>
  <c r="F61" i="7"/>
  <c r="H61" i="7"/>
  <c r="K61" i="7"/>
  <c r="N61" i="7"/>
  <c r="O61" i="7"/>
  <c r="F62" i="7"/>
  <c r="H62" i="7"/>
  <c r="K62" i="7"/>
  <c r="N62" i="7"/>
  <c r="O62" i="7"/>
  <c r="F63" i="7"/>
  <c r="H63" i="7"/>
  <c r="I63" i="7"/>
  <c r="J63" i="7"/>
  <c r="K63" i="7"/>
  <c r="L63" i="7"/>
  <c r="L65" i="7"/>
  <c r="L64" i="7" s="1"/>
  <c r="L71" i="7"/>
  <c r="I80" i="7"/>
  <c r="K56" i="7" l="1"/>
  <c r="K43" i="7" s="1"/>
  <c r="O26" i="7"/>
  <c r="N26" i="7"/>
  <c r="N36" i="7"/>
  <c r="L43" i="7"/>
  <c r="M43" i="7" s="1"/>
  <c r="M22" i="7"/>
  <c r="N63" i="7"/>
  <c r="N56" i="7"/>
  <c r="N43" i="7" s="1"/>
  <c r="K36" i="7"/>
  <c r="O22" i="7"/>
  <c r="L80" i="7"/>
  <c r="M36" i="7" s="1"/>
  <c r="M64" i="7"/>
  <c r="K80" i="7"/>
  <c r="M63" i="7"/>
  <c r="O36" i="7"/>
  <c r="O63" i="7"/>
  <c r="O56" i="7"/>
  <c r="N38" i="5"/>
  <c r="N39" i="5"/>
  <c r="N40" i="5"/>
  <c r="N41" i="5"/>
  <c r="N42" i="5"/>
  <c r="N44" i="5"/>
  <c r="N47" i="5"/>
  <c r="N48" i="5"/>
  <c r="N49" i="5"/>
  <c r="N50" i="5"/>
  <c r="N52" i="5"/>
  <c r="N53" i="5"/>
  <c r="N55" i="5"/>
  <c r="N56" i="5"/>
  <c r="N57" i="5"/>
  <c r="N59" i="5"/>
  <c r="N61" i="5"/>
  <c r="N62" i="5"/>
  <c r="N36" i="5"/>
  <c r="L38" i="5"/>
  <c r="L39" i="5"/>
  <c r="L40" i="5"/>
  <c r="L41" i="5"/>
  <c r="L42" i="5"/>
  <c r="L44" i="5"/>
  <c r="L45" i="5"/>
  <c r="L46" i="5"/>
  <c r="L47" i="5"/>
  <c r="L48" i="5"/>
  <c r="L49" i="5"/>
  <c r="L50" i="5"/>
  <c r="L51" i="5"/>
  <c r="L52" i="5"/>
  <c r="L53" i="5"/>
  <c r="L55" i="5"/>
  <c r="L56" i="5"/>
  <c r="L57" i="5"/>
  <c r="L58" i="5"/>
  <c r="L59" i="5"/>
  <c r="L60" i="5"/>
  <c r="L61" i="5"/>
  <c r="L62" i="5"/>
  <c r="L36" i="5"/>
  <c r="I38" i="5"/>
  <c r="I39" i="5"/>
  <c r="I40" i="5"/>
  <c r="I41" i="5"/>
  <c r="I42" i="5"/>
  <c r="I44" i="5"/>
  <c r="I45" i="5"/>
  <c r="I46" i="5"/>
  <c r="I47" i="5"/>
  <c r="I48" i="5"/>
  <c r="I49" i="5"/>
  <c r="I50" i="5"/>
  <c r="I51" i="5"/>
  <c r="I52" i="5"/>
  <c r="I53" i="5"/>
  <c r="I55" i="5"/>
  <c r="I56" i="5"/>
  <c r="I57" i="5"/>
  <c r="I58" i="5"/>
  <c r="I59" i="5"/>
  <c r="I60" i="5"/>
  <c r="I61" i="5"/>
  <c r="I62" i="5"/>
  <c r="I36" i="5"/>
  <c r="G44" i="5"/>
  <c r="G45" i="5"/>
  <c r="G46" i="5"/>
  <c r="G47" i="5"/>
  <c r="G48" i="5"/>
  <c r="G49" i="5"/>
  <c r="G50" i="5"/>
  <c r="G51" i="5"/>
  <c r="G52" i="5"/>
  <c r="G53" i="5"/>
  <c r="G55" i="5"/>
  <c r="G56" i="5"/>
  <c r="G57" i="5"/>
  <c r="G58" i="5"/>
  <c r="G59" i="5"/>
  <c r="G60" i="5"/>
  <c r="G61" i="5"/>
  <c r="G62" i="5"/>
  <c r="G38" i="5"/>
  <c r="G39" i="5"/>
  <c r="G40" i="5"/>
  <c r="G41" i="5"/>
  <c r="G42" i="5"/>
  <c r="G36" i="5"/>
  <c r="E62" i="5"/>
  <c r="E44" i="5"/>
  <c r="E45" i="5"/>
  <c r="E46" i="5"/>
  <c r="E47" i="5"/>
  <c r="E48" i="5"/>
  <c r="E49" i="5"/>
  <c r="E50" i="5"/>
  <c r="E51" i="5"/>
  <c r="E52" i="5"/>
  <c r="E53" i="5"/>
  <c r="E55" i="5"/>
  <c r="E56" i="5"/>
  <c r="E57" i="5"/>
  <c r="E58" i="5"/>
  <c r="E59" i="5"/>
  <c r="E60" i="5"/>
  <c r="E61" i="5"/>
  <c r="E38" i="5"/>
  <c r="E39" i="5"/>
  <c r="E40" i="5"/>
  <c r="E41" i="5"/>
  <c r="E42" i="5"/>
  <c r="E36" i="5"/>
  <c r="F62" i="5"/>
  <c r="H62" i="5"/>
  <c r="J62" i="5"/>
  <c r="K62" i="5"/>
  <c r="M62" i="5"/>
  <c r="D62" i="5"/>
  <c r="N16" i="5"/>
  <c r="N17" i="5"/>
  <c r="N21" i="5"/>
  <c r="N22" i="5"/>
  <c r="N24" i="5"/>
  <c r="N25" i="5"/>
  <c r="N27" i="5"/>
  <c r="N28" i="5"/>
  <c r="N29" i="5"/>
  <c r="N30" i="5"/>
  <c r="N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15" i="5"/>
  <c r="K61" i="5"/>
  <c r="K26" i="5"/>
  <c r="O43" i="7" l="1"/>
  <c r="M42" i="7"/>
  <c r="M65" i="7"/>
  <c r="M41" i="7"/>
  <c r="M45" i="7"/>
  <c r="O45" i="7" s="1"/>
  <c r="M53" i="7"/>
  <c r="M62" i="7"/>
  <c r="M66" i="7"/>
  <c r="M73" i="7"/>
  <c r="M59" i="7"/>
  <c r="M40" i="7"/>
  <c r="M44" i="7"/>
  <c r="O44" i="7" s="1"/>
  <c r="M52" i="7"/>
  <c r="M67" i="7"/>
  <c r="M75" i="7"/>
  <c r="M80" i="7"/>
  <c r="M61" i="7"/>
  <c r="M76" i="7"/>
  <c r="M77" i="7"/>
  <c r="M48" i="7"/>
  <c r="O48" i="7" s="1"/>
  <c r="M79" i="7"/>
  <c r="M54" i="7"/>
  <c r="O54" i="7" s="1"/>
  <c r="M72" i="7"/>
  <c r="M39" i="7"/>
  <c r="M51" i="7"/>
  <c r="O51" i="7" s="1"/>
  <c r="M68" i="7"/>
  <c r="M38" i="7"/>
  <c r="M50" i="7"/>
  <c r="M69" i="7"/>
  <c r="M47" i="7"/>
  <c r="O47" i="7" s="1"/>
  <c r="M56" i="7"/>
  <c r="M49" i="7"/>
  <c r="M60" i="7"/>
  <c r="M70" i="7"/>
  <c r="M78" i="7"/>
  <c r="M37" i="7"/>
  <c r="M55" i="7"/>
  <c r="M58" i="7"/>
  <c r="M71" i="7"/>
  <c r="M46" i="7"/>
  <c r="M15" i="5" l="1"/>
  <c r="M16" i="5"/>
  <c r="M17" i="5"/>
  <c r="M18" i="5"/>
  <c r="M19" i="5"/>
  <c r="M20" i="5"/>
  <c r="H21" i="5"/>
  <c r="M21" i="5"/>
  <c r="D22" i="5"/>
  <c r="F22" i="5"/>
  <c r="H22" i="5"/>
  <c r="K22" i="5"/>
  <c r="M24" i="5"/>
  <c r="H25" i="5"/>
  <c r="K25" i="5"/>
  <c r="M25" i="5"/>
  <c r="M26" i="5"/>
  <c r="M27" i="5"/>
  <c r="F28" i="5"/>
  <c r="H28" i="5"/>
  <c r="H29" i="5" s="1"/>
  <c r="K28" i="5"/>
  <c r="H36" i="5"/>
  <c r="K36" i="5"/>
  <c r="J38" i="5"/>
  <c r="M38" i="5"/>
  <c r="J39" i="5"/>
  <c r="M39" i="5"/>
  <c r="J40" i="5"/>
  <c r="M40" i="5"/>
  <c r="J41" i="5"/>
  <c r="J36" i="5" s="1"/>
  <c r="M41" i="5"/>
  <c r="J44" i="5"/>
  <c r="M44" i="5"/>
  <c r="J45" i="5"/>
  <c r="M45" i="5"/>
  <c r="J46" i="5"/>
  <c r="M46" i="5"/>
  <c r="J47" i="5"/>
  <c r="M47" i="5"/>
  <c r="J48" i="5"/>
  <c r="M48" i="5"/>
  <c r="J49" i="5"/>
  <c r="M49" i="5"/>
  <c r="H50" i="5"/>
  <c r="J50" i="5"/>
  <c r="M50" i="5"/>
  <c r="J51" i="5"/>
  <c r="M51" i="5"/>
  <c r="J52" i="5"/>
  <c r="K52" i="5"/>
  <c r="H53" i="5"/>
  <c r="H42" i="5" s="1"/>
  <c r="H68" i="5" s="1"/>
  <c r="J53" i="5"/>
  <c r="K53" i="5"/>
  <c r="J55" i="5"/>
  <c r="M55" i="5"/>
  <c r="J56" i="5"/>
  <c r="M56" i="5"/>
  <c r="M61" i="5" s="1"/>
  <c r="J57" i="5"/>
  <c r="M57" i="5"/>
  <c r="J58" i="5"/>
  <c r="M58" i="5"/>
  <c r="J59" i="5"/>
  <c r="M59" i="5"/>
  <c r="F61" i="5"/>
  <c r="H61" i="5"/>
  <c r="M28" i="5" l="1"/>
  <c r="M29" i="5" s="1"/>
  <c r="K29" i="5"/>
  <c r="K30" i="5" s="1"/>
  <c r="J42" i="5"/>
  <c r="J61" i="5"/>
  <c r="M36" i="5"/>
  <c r="M68" i="5" s="1"/>
  <c r="M22" i="5"/>
  <c r="H30" i="5"/>
  <c r="M53" i="5"/>
  <c r="M42" i="5" s="1"/>
  <c r="J68" i="5"/>
  <c r="K42" i="5"/>
  <c r="M52" i="5"/>
  <c r="N39" i="1"/>
  <c r="N40" i="1"/>
  <c r="N41" i="1"/>
  <c r="N42" i="1"/>
  <c r="N46" i="1"/>
  <c r="N48" i="1"/>
  <c r="N49" i="1"/>
  <c r="N50" i="1"/>
  <c r="N51" i="1"/>
  <c r="N53" i="1"/>
  <c r="N54" i="1"/>
  <c r="N55" i="1"/>
  <c r="N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37" i="1"/>
  <c r="N17" i="1"/>
  <c r="N19" i="1"/>
  <c r="N20" i="1"/>
  <c r="N21" i="1"/>
  <c r="N22" i="1"/>
  <c r="N24" i="1"/>
  <c r="N25" i="1"/>
  <c r="N26" i="1"/>
  <c r="N28" i="1"/>
  <c r="N29" i="1"/>
  <c r="N30" i="1"/>
  <c r="N31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5" i="1"/>
  <c r="E26" i="1"/>
  <c r="E27" i="1"/>
  <c r="E28" i="1"/>
  <c r="E29" i="1"/>
  <c r="E30" i="1"/>
  <c r="E31" i="1"/>
  <c r="E25" i="1"/>
  <c r="E16" i="1"/>
  <c r="E17" i="1"/>
  <c r="E18" i="1"/>
  <c r="E19" i="1"/>
  <c r="E20" i="1"/>
  <c r="E21" i="1"/>
  <c r="E22" i="1"/>
  <c r="E23" i="1"/>
  <c r="E24" i="1"/>
  <c r="E15" i="1"/>
  <c r="M30" i="5" l="1"/>
  <c r="K68" i="5"/>
  <c r="K33" i="5"/>
  <c r="M39" i="1"/>
  <c r="N68" i="5" l="1"/>
  <c r="J39" i="1"/>
  <c r="H51" i="1"/>
  <c r="H37" i="1"/>
  <c r="M17" i="1"/>
  <c r="J20" i="1"/>
  <c r="J19" i="1"/>
  <c r="J17" i="1"/>
  <c r="M52" i="1"/>
  <c r="M53" i="1"/>
  <c r="M40" i="1"/>
  <c r="M41" i="1"/>
  <c r="M42" i="1"/>
  <c r="M43" i="1"/>
  <c r="M44" i="1"/>
  <c r="M45" i="1"/>
  <c r="M47" i="1"/>
  <c r="M48" i="1"/>
  <c r="M49" i="1"/>
  <c r="M50" i="1"/>
  <c r="J40" i="1"/>
  <c r="J41" i="1"/>
  <c r="J42" i="1"/>
  <c r="J43" i="1"/>
  <c r="J44" i="1"/>
  <c r="J45" i="1"/>
  <c r="J47" i="1"/>
  <c r="J48" i="1"/>
  <c r="J49" i="1"/>
  <c r="J50" i="1"/>
  <c r="J52" i="1"/>
  <c r="J53" i="1"/>
  <c r="M18" i="1"/>
  <c r="M19" i="1"/>
  <c r="M20" i="1"/>
  <c r="M21" i="1"/>
  <c r="M23" i="1"/>
  <c r="M24" i="1"/>
  <c r="M25" i="1"/>
  <c r="M27" i="1"/>
  <c r="M28" i="1"/>
  <c r="J18" i="1"/>
  <c r="J21" i="1"/>
  <c r="J23" i="1"/>
  <c r="J24" i="1"/>
  <c r="J25" i="1"/>
  <c r="J27" i="1"/>
  <c r="J28" i="1"/>
  <c r="F54" i="1" l="1"/>
  <c r="H54" i="1"/>
  <c r="H46" i="1" s="1"/>
  <c r="H55" i="1" s="1"/>
  <c r="K54" i="1"/>
  <c r="D54" i="1"/>
  <c r="F51" i="1"/>
  <c r="K51" i="1"/>
  <c r="D51" i="1"/>
  <c r="K46" i="1"/>
  <c r="F37" i="1"/>
  <c r="J37" i="1"/>
  <c r="K37" i="1"/>
  <c r="M37" i="1"/>
  <c r="D37" i="1"/>
  <c r="F29" i="1"/>
  <c r="H29" i="1"/>
  <c r="K29" i="1"/>
  <c r="D29" i="1"/>
  <c r="F26" i="1"/>
  <c r="H26" i="1"/>
  <c r="K26" i="1"/>
  <c r="D26" i="1"/>
  <c r="D30" i="1" s="1"/>
  <c r="F22" i="1"/>
  <c r="H22" i="1"/>
  <c r="K22" i="1"/>
  <c r="D22" i="1"/>
  <c r="F30" i="1" l="1"/>
  <c r="F46" i="1"/>
  <c r="F55" i="1"/>
  <c r="M51" i="1"/>
  <c r="J51" i="1"/>
  <c r="K30" i="1"/>
  <c r="K31" i="1" s="1"/>
  <c r="K34" i="1" s="1"/>
  <c r="H30" i="1"/>
  <c r="H31" i="1" s="1"/>
  <c r="J26" i="1"/>
  <c r="M26" i="1"/>
  <c r="J54" i="1"/>
  <c r="M54" i="1"/>
  <c r="J29" i="1"/>
  <c r="M29" i="1"/>
  <c r="D31" i="1"/>
  <c r="D34" i="1" s="1"/>
  <c r="M22" i="1"/>
  <c r="J22" i="1"/>
  <c r="K55" i="1"/>
  <c r="D46" i="1"/>
  <c r="D55" i="1" s="1"/>
  <c r="F31" i="1"/>
  <c r="J46" i="1" l="1"/>
  <c r="M46" i="1"/>
  <c r="M30" i="1"/>
  <c r="M31" i="1" s="1"/>
  <c r="J30" i="1"/>
  <c r="J31" i="1" s="1"/>
  <c r="J55" i="1" l="1"/>
  <c r="M55" i="1"/>
</calcChain>
</file>

<file path=xl/sharedStrings.xml><?xml version="1.0" encoding="utf-8"?>
<sst xmlns="http://schemas.openxmlformats.org/spreadsheetml/2006/main" count="536" uniqueCount="220">
  <si>
    <t>ANEKSI nr. 2 Raporti mbi Ekzekutimin e Buxhetit në nivelin e Programit të Buxhetit</t>
  </si>
  <si>
    <t>në/lekë</t>
  </si>
  <si>
    <t xml:space="preserve"> Emri i Grupit</t>
  </si>
  <si>
    <t>Ministria e Financave</t>
  </si>
  <si>
    <t>Kodi i grupit</t>
  </si>
  <si>
    <t>10</t>
  </si>
  <si>
    <t xml:space="preserve"> Emri i </t>
  </si>
  <si>
    <t>Ekzekutimi i Pagesave të Ndryshme</t>
  </si>
  <si>
    <t>Kodi i programit</t>
  </si>
  <si>
    <t>01130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</si>
  <si>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</si>
  <si>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</si>
  <si>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</si>
  <si>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</si>
  <si>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</si>
  <si>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</si>
  <si>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</si>
  <si>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</si>
  <si>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Plani Fillestar
 Vjetor 
Viti 2025</t>
  </si>
  <si>
    <t>Plani Vjetor
 i Rishikuar
 Viti 2025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</si>
  <si>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</si>
  <si>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</si>
  <si>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</si>
  <si>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</si>
  <si>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</si>
  <si>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</si>
  <si>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</si>
  <si>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</si>
  <si>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</si>
  <si>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</si>
  <si>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</si>
  <si>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</si>
  <si>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</si>
  <si>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</si>
  <si>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</si>
  <si>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</si>
  <si>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</si>
  <si>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</si>
  <si>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</si>
  <si>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</si>
  <si>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</si>
  <si>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</si>
  <si>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</si>
  <si>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</si>
  <si>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</si>
  <si>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</si>
  <si>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</si>
  <si>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</si>
  <si>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</si>
  <si>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</si>
  <si>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</si>
  <si>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</si>
  <si>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</si>
  <si>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</si>
  <si>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</si>
  <si>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</si>
  <si>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</si>
  <si>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</si>
  <si>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</si>
  <si>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</si>
  <si>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</si>
  <si>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</si>
  <si>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</si>
  <si>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</si>
  <si>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</si>
  <si>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</si>
  <si>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</si>
  <si>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91003AA</t>
  </si>
  <si>
    <t>Shperblime sipas funksionit</t>
  </si>
  <si>
    <t>91003AB</t>
  </si>
  <si>
    <t>Pagesa per Kuota Nderkombetare</t>
  </si>
  <si>
    <t>91003AC</t>
  </si>
  <si>
    <t>Vendime Gjyqesore te Ekzekutuara</t>
  </si>
  <si>
    <t>91003AD</t>
  </si>
  <si>
    <t>Sherbime Konsulence</t>
  </si>
  <si>
    <t>91003AE</t>
  </si>
  <si>
    <t>Bridge Financing (Financim afatshkurter per Fondin Kombetar)</t>
  </si>
  <si>
    <t>91003AF</t>
  </si>
  <si>
    <t>Digjitalizimi i te dhenave kadastrale te pasurive te paluajtshme (MF)</t>
  </si>
  <si>
    <t>91003AG</t>
  </si>
  <si>
    <t>Regjistrim fillestar i zonave kadastrale (MF)</t>
  </si>
  <si>
    <t>Totali Shpenzime për Investime</t>
  </si>
  <si>
    <t>21AA202</t>
  </si>
  <si>
    <t>Transferta kapitale per IBRD, IFC dhe te tjera</t>
  </si>
  <si>
    <t>M100055</t>
  </si>
  <si>
    <t>TVSH, Zhdoganime</t>
  </si>
  <si>
    <t xml:space="preserve">Transferta kapitale </t>
  </si>
  <si>
    <t>21AA203</t>
  </si>
  <si>
    <t>Grante</t>
  </si>
  <si>
    <t>25AB101</t>
  </si>
  <si>
    <t>Transferta kapitale per Banken Shqiptare te Zhvillimit</t>
  </si>
  <si>
    <t>Periudha e Raportimit  12-2025</t>
  </si>
  <si>
    <t>-</t>
  </si>
  <si>
    <t>Akte ligjore dhe nenligjore te miratuara</t>
  </si>
  <si>
    <t>91001AA</t>
  </si>
  <si>
    <t>Shpenzime korente nga të ardhurat jashtë limitit (Kap 06)</t>
  </si>
  <si>
    <t>Total Shpenzime nga të ardhurat jashtë limitit (Kap 06)</t>
  </si>
  <si>
    <t>Përmiësimi i praktikave të kontabilitetit dhe raportimit të sektorit publik në Shqipëri.</t>
  </si>
  <si>
    <t>18BR909</t>
  </si>
  <si>
    <t>Protax Albania CFCU EUR</t>
  </si>
  <si>
    <t>GM10152</t>
  </si>
  <si>
    <t>Fuqizimi i cilësisë së auditimit dhe raportimit (FINREP III)</t>
  </si>
  <si>
    <t>18BR908</t>
  </si>
  <si>
    <t>ProTax Albania-Implementimi i takses se pasurise te bazuar ne vleren tregut</t>
  </si>
  <si>
    <t>18BR902</t>
  </si>
  <si>
    <t>Lehtësimi i Tregtisë dhe Transportit në Ballkanin Perëndimor</t>
  </si>
  <si>
    <t>18BP213</t>
  </si>
  <si>
    <t>Blerje automjeti</t>
  </si>
  <si>
    <t>M100476</t>
  </si>
  <si>
    <t>TVSH per projekte me financim te huaj</t>
  </si>
  <si>
    <t>M100332</t>
  </si>
  <si>
    <t>Blerje pajisje zyrash</t>
  </si>
  <si>
    <t>M100177</t>
  </si>
  <si>
    <t>Blerje pajisje kompjuterike</t>
  </si>
  <si>
    <t>M100013</t>
  </si>
  <si>
    <t>Blerje Kondicionere</t>
  </si>
  <si>
    <t>20AE602</t>
  </si>
  <si>
    <t>Blerje Rafte Arkivash</t>
  </si>
  <si>
    <t>20AE601</t>
  </si>
  <si>
    <t>Kosto lokale</t>
  </si>
  <si>
    <t>19AI201</t>
  </si>
  <si>
    <t>Rikonstruksion ambientesh per arkivat CFCU</t>
  </si>
  <si>
    <t>18CJ202</t>
  </si>
  <si>
    <t>Mirembajtje e objekteve ndertimore</t>
  </si>
  <si>
    <t>18BP101</t>
  </si>
  <si>
    <t>Taksa pasurie të arketuara</t>
  </si>
  <si>
    <t>91001AD</t>
  </si>
  <si>
    <t>Kontrata te Monitoruara nga CFCU</t>
  </si>
  <si>
    <t>91001AC</t>
  </si>
  <si>
    <t>Trajnime te Kryera nga QTATD</t>
  </si>
  <si>
    <t>91001AB</t>
  </si>
  <si>
    <t>01110</t>
  </si>
  <si>
    <t>Planifikimi, Menaxhimi dhe Administrimi</t>
  </si>
  <si>
    <t>20AD301</t>
  </si>
  <si>
    <t>IPA 2017 Disbursim i fondit kombetar</t>
  </si>
  <si>
    <t>Pajisje</t>
  </si>
  <si>
    <t>91105AA</t>
  </si>
  <si>
    <t>Blerje pajisje per Deget</t>
  </si>
  <si>
    <t>M100002</t>
  </si>
  <si>
    <t>Rikonstruksione(kap.6)</t>
  </si>
  <si>
    <t>A000003</t>
  </si>
  <si>
    <t>Orendi, Pajisje te ndryshme (Kap.6)</t>
  </si>
  <si>
    <t>A000001</t>
  </si>
  <si>
    <t>Deklarata doganore të proçesuara</t>
  </si>
  <si>
    <t>91005AA</t>
  </si>
  <si>
    <t>18AW104</t>
  </si>
  <si>
    <t>18AW101</t>
  </si>
  <si>
    <t>Shpenzime kapitale nga të ardhurat jashtë limitit (Kap 06)</t>
  </si>
  <si>
    <t>Paga(kap.6)</t>
  </si>
  <si>
    <t>A000006</t>
  </si>
  <si>
    <t>Mallra e sherbime(kap.6)</t>
  </si>
  <si>
    <t>A000005</t>
  </si>
  <si>
    <t>Shpenzimet e buxhetit vendor nga te ardhurat e veta</t>
  </si>
  <si>
    <t>99900AA</t>
  </si>
  <si>
    <t>Pjesmarje ne programin "Doganat 2020"</t>
  </si>
  <si>
    <t>GM10102</t>
  </si>
  <si>
    <t>IPA 2017 disbursim I Fondit Kombetar</t>
  </si>
  <si>
    <t>Fond I ngrire</t>
  </si>
  <si>
    <t>M100024</t>
  </si>
  <si>
    <t>Customs Programme</t>
  </si>
  <si>
    <t>25AA101</t>
  </si>
  <si>
    <t>Projekti PEN-CP ne kuader te Programit Horizon 2020</t>
  </si>
  <si>
    <t>19AD102</t>
  </si>
  <si>
    <t>Blerje automjete dhe furgon</t>
  </si>
  <si>
    <t>M100216</t>
  </si>
  <si>
    <t>Blerje Pajisje</t>
  </si>
  <si>
    <t>M100007</t>
  </si>
  <si>
    <t xml:space="preserve">Rikonstruksion i çatisë së godinave ku ushtrojnë veprimtarinë administrata </t>
  </si>
  <si>
    <t>25AA001</t>
  </si>
  <si>
    <t xml:space="preserve">Përmirësimi i infrastrukturës hardware për sistemet doganore dhe rrjetet </t>
  </si>
  <si>
    <t>24AG401</t>
  </si>
  <si>
    <t>Blerje Motorgjenerator 220-250 kwa</t>
  </si>
  <si>
    <t>18AW109</t>
  </si>
  <si>
    <t>Skaner per kontroll Bagazhesh</t>
  </si>
  <si>
    <t>18AW108</t>
  </si>
  <si>
    <t>Blerje kabina kontrolli</t>
  </si>
  <si>
    <t>18AW107</t>
  </si>
  <si>
    <t>Pajisje teknike</t>
  </si>
  <si>
    <t>18AW103</t>
  </si>
  <si>
    <t>Pajisje Komjuterike ,licensa,softe</t>
  </si>
  <si>
    <t>Shërbim skanimi</t>
  </si>
  <si>
    <t>91005AE</t>
  </si>
  <si>
    <t>Hetime Doganore te kryera</t>
  </si>
  <si>
    <t>91005AD</t>
  </si>
  <si>
    <t>Inspektime doganore te kryera</t>
  </si>
  <si>
    <t>91005AC</t>
  </si>
  <si>
    <t>Vendime Gjyqësore të Ekzekutuara</t>
  </si>
  <si>
    <t>91005AB</t>
  </si>
  <si>
    <t>01150</t>
  </si>
  <si>
    <t>Menaxhimi i te Ardhurave Doganore</t>
  </si>
  <si>
    <t>Menaxhimi i te Ardhurave Tatimore</t>
  </si>
  <si>
    <t>01140</t>
  </si>
  <si>
    <t>91004AA</t>
  </si>
  <si>
    <t>Tatimpagues të asistuar</t>
  </si>
  <si>
    <t>91004AB</t>
  </si>
  <si>
    <t>Inspektime,hetime tatimore</t>
  </si>
  <si>
    <t>91004AC</t>
  </si>
  <si>
    <t>Vendime gjyqësore të ekzekutuara</t>
  </si>
  <si>
    <t>91004AF</t>
  </si>
  <si>
    <t>Strategjia Ndersektoriale Kunder Korrupsionit</t>
  </si>
  <si>
    <t>91004AG</t>
  </si>
  <si>
    <t>Pagese RBS/ASHK</t>
  </si>
  <si>
    <t>18AV802</t>
  </si>
  <si>
    <t>Paisje zyre</t>
  </si>
  <si>
    <t>18AV815</t>
  </si>
  <si>
    <t>Blerje pajisje elektronike dhe kompjuterike</t>
  </si>
  <si>
    <t>18AV819</t>
  </si>
  <si>
    <t>Sistemi I ri I menaxhimit te Borxhit</t>
  </si>
  <si>
    <t>18AV906</t>
  </si>
  <si>
    <t>Rikonstruksion (shtesë kati) Drejtoria Rajonale Fier</t>
  </si>
  <si>
    <t>18AV907</t>
  </si>
  <si>
    <t>Brandimi I Godinave DPT + 14 DRT</t>
  </si>
  <si>
    <t>18AV911</t>
  </si>
  <si>
    <t>Kolaudim dhe Mbikqyrje</t>
  </si>
  <si>
    <t>22AD801</t>
  </si>
  <si>
    <t>Përmirësimi I sistemit e - taxation, Software</t>
  </si>
  <si>
    <t>M100255</t>
  </si>
  <si>
    <t>Pagesa biletes hyrese FISCALIS 2020</t>
  </si>
  <si>
    <t>94001AA</t>
  </si>
  <si>
    <t>Parti Politike te Mbeshtetura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</si>
</sst>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#0"/>
    <numFmt numFmtId="167" formatCode="_-* #,##0.00_-;\-* #,##0.00_-;_-* &quot;-&quot;??_-;_-@_-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b/>
      <sz val="8"/>
      <color rgb="FFFF0000"/>
      <name val="Arial"/>
      <family val="2"/>
    </font>
    <font>
      <b/>
      <sz val="8"/>
      <color theme="3" tint="0.499984740745262"/>
      <name val="Arial"/>
      <family val="2"/>
    </font>
    <font>
      <sz val="8"/>
      <color theme="3" tint="0.499984740745262"/>
      <name val="Arial"/>
      <family val="2"/>
    </font>
    <font>
      <sz val="10"/>
      <color theme="1"/>
      <name val="Times New Roman"/>
      <family val="1"/>
    </font>
    <font>
      <sz val="10"/>
      <color rgb="FF080808"/>
      <name val="Times New Roman"/>
      <family val="1"/>
    </font>
    <font>
      <b/>
      <sz val="10"/>
      <color rgb="FF080808"/>
      <name val="Times New Roman"/>
      <family val="1"/>
    </font>
    <font>
      <sz val="10"/>
      <color rgb="FF000000"/>
      <name val="Times New Roman"/>
      <family val="1"/>
    </font>
    <font>
      <b/>
      <sz val="10"/>
      <color rgb="FF0070C0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Arial"/>
      <family val="2"/>
    </font>
    <font>
      <b/>
      <sz val="8"/>
      <name val="Arial"/>
      <family val="2"/>
    </font>
  </fonts>
  <fills count="6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9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double">
        <color indexed="64"/>
      </left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double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double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50505"/>
      </left>
      <right style="thin">
        <color rgb="FF050505"/>
      </right>
      <top style="medium">
        <color indexed="64"/>
      </top>
      <bottom style="thin">
        <color rgb="FF000000"/>
      </bottom>
      <diagonal/>
    </border>
    <border>
      <left style="double">
        <color indexed="64"/>
      </left>
      <right style="hair">
        <color rgb="FF050505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double">
        <color indexed="64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50505"/>
      </right>
      <top/>
      <bottom/>
      <diagonal/>
    </border>
    <border>
      <left style="double">
        <color indexed="64"/>
      </left>
      <right style="thin">
        <color rgb="FF050505"/>
      </right>
      <top/>
      <bottom/>
      <diagonal/>
    </border>
    <border>
      <left style="thin">
        <color rgb="FF000000"/>
      </left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/>
      <diagonal/>
    </border>
    <border>
      <left style="double">
        <color indexed="64"/>
      </left>
      <right style="hair">
        <color rgb="FF050505"/>
      </right>
      <top style="hair">
        <color rgb="FF050505"/>
      </top>
      <bottom/>
      <diagonal/>
    </border>
    <border>
      <left style="hair">
        <color rgb="FF000000"/>
      </left>
      <right style="double">
        <color indexed="64"/>
      </right>
      <top/>
      <bottom style="hair">
        <color rgb="FF000000"/>
      </bottom>
      <diagonal/>
    </border>
    <border>
      <left style="double">
        <color indexed="64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double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thin">
        <color rgb="FF050505"/>
      </top>
      <bottom style="thin">
        <color rgb="FF050505"/>
      </bottom>
      <diagonal/>
    </border>
    <border>
      <left style="double">
        <color indexed="64"/>
      </left>
      <right/>
      <top style="thin">
        <color rgb="FF050505"/>
      </top>
      <bottom style="thin">
        <color rgb="FF050505"/>
      </bottom>
      <diagonal/>
    </border>
    <border>
      <left/>
      <right style="double">
        <color indexed="64"/>
      </right>
      <top style="double">
        <color rgb="FF050505"/>
      </top>
      <bottom style="thin">
        <color rgb="FF050505"/>
      </bottom>
      <diagonal/>
    </border>
    <border>
      <left style="double">
        <color indexed="64"/>
      </left>
      <right/>
      <top style="double">
        <color rgb="FF050505"/>
      </top>
      <bottom style="thin">
        <color rgb="FF050505"/>
      </bottom>
      <diagonal/>
    </border>
    <border>
      <left/>
      <right style="double">
        <color indexed="64"/>
      </right>
      <top style="medium">
        <color indexed="64"/>
      </top>
      <bottom style="thin">
        <color rgb="FF050505"/>
      </bottom>
      <diagonal/>
    </border>
    <border>
      <left/>
      <right style="double">
        <color rgb="FF050505"/>
      </right>
      <top style="medium">
        <color indexed="64"/>
      </top>
      <bottom style="thin">
        <color rgb="FF050505"/>
      </bottom>
      <diagonal/>
    </border>
    <border>
      <left/>
      <right/>
      <top style="medium">
        <color indexed="64"/>
      </top>
      <bottom style="thin">
        <color rgb="FF050505"/>
      </bottom>
      <diagonal/>
    </border>
    <border>
      <left style="double">
        <color indexed="64"/>
      </left>
      <right/>
      <top style="medium">
        <color indexed="64"/>
      </top>
      <bottom style="thin">
        <color rgb="FF050505"/>
      </bottom>
      <diagonal/>
    </border>
    <border>
      <left style="double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63" borderId="2"/>
    <xf numFmtId="43" fontId="1" fillId="63" borderId="2" applyFont="0" applyFill="0" applyBorder="0" applyAlignment="0" applyProtection="0"/>
    <xf numFmtId="0" fontId="1" fillId="63" borderId="2"/>
    <xf numFmtId="0" fontId="1" fillId="65" borderId="2" applyNumberFormat="0" applyBorder="0" applyAlignment="0" applyProtection="0"/>
    <xf numFmtId="0" fontId="1" fillId="66" borderId="2" applyNumberFormat="0" applyBorder="0" applyAlignment="0" applyProtection="0"/>
    <xf numFmtId="167" fontId="1" fillId="63" borderId="2" applyFont="0" applyFill="0" applyBorder="0" applyAlignment="0" applyProtection="0"/>
    <xf numFmtId="0" fontId="1" fillId="63" borderId="2"/>
  </cellStyleXfs>
  <cellXfs count="402">
    <xf numFmtId="0" fontId="0" fillId="0" borderId="0" xfId="0"/>
    <xf numFmtId="164" fontId="3" fillId="40" borderId="31" xfId="1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 applyProtection="1">
      <alignment horizontal="center" vertical="center" wrapText="1"/>
      <protection locked="0"/>
    </xf>
    <xf numFmtId="2" fontId="2" fillId="0" borderId="0" xfId="0" applyNumberFormat="1" applyFont="1" applyAlignment="1">
      <alignment horizontal="center" vertical="center"/>
    </xf>
    <xf numFmtId="2" fontId="4" fillId="18" borderId="12" xfId="0" applyNumberFormat="1" applyFont="1" applyFill="1" applyBorder="1" applyAlignment="1">
      <alignment horizontal="center" vertical="center"/>
    </xf>
    <xf numFmtId="2" fontId="4" fillId="23" borderId="16" xfId="0" applyNumberFormat="1" applyFont="1" applyFill="1" applyBorder="1" applyAlignment="1">
      <alignment horizontal="center" vertical="center" wrapText="1"/>
    </xf>
    <xf numFmtId="2" fontId="4" fillId="25" borderId="18" xfId="0" applyNumberFormat="1" applyFont="1" applyFill="1" applyBorder="1" applyAlignment="1">
      <alignment horizontal="center" vertical="center" wrapText="1"/>
    </xf>
    <xf numFmtId="2" fontId="4" fillId="27" borderId="20" xfId="0" applyNumberFormat="1" applyFont="1" applyFill="1" applyBorder="1" applyAlignment="1">
      <alignment horizontal="center" vertical="center"/>
    </xf>
    <xf numFmtId="2" fontId="5" fillId="31" borderId="24" xfId="0" applyNumberFormat="1" applyFont="1" applyFill="1" applyBorder="1" applyAlignment="1">
      <alignment horizontal="center" vertical="center"/>
    </xf>
    <xf numFmtId="2" fontId="6" fillId="35" borderId="28" xfId="0" applyNumberFormat="1" applyFont="1" applyFill="1" applyBorder="1" applyAlignment="1">
      <alignment horizontal="center" vertical="center"/>
    </xf>
    <xf numFmtId="2" fontId="3" fillId="38" borderId="31" xfId="0" applyNumberFormat="1" applyFont="1" applyFill="1" applyBorder="1" applyAlignment="1">
      <alignment horizontal="center" vertical="center"/>
    </xf>
    <xf numFmtId="2" fontId="7" fillId="43" borderId="31" xfId="0" applyNumberFormat="1" applyFont="1" applyFill="1" applyBorder="1" applyAlignment="1">
      <alignment horizontal="center" vertical="center"/>
    </xf>
    <xf numFmtId="2" fontId="4" fillId="48" borderId="31" xfId="0" applyNumberFormat="1" applyFont="1" applyFill="1" applyBorder="1" applyAlignment="1">
      <alignment horizontal="center" vertical="center"/>
    </xf>
    <xf numFmtId="2" fontId="7" fillId="45" borderId="31" xfId="0" applyNumberFormat="1" applyFont="1" applyFill="1" applyBorder="1" applyAlignment="1">
      <alignment horizontal="center" vertical="center"/>
    </xf>
    <xf numFmtId="2" fontId="4" fillId="50" borderId="31" xfId="0" applyNumberFormat="1" applyFont="1" applyFill="1" applyBorder="1" applyAlignment="1">
      <alignment horizontal="center" vertical="center"/>
    </xf>
    <xf numFmtId="2" fontId="5" fillId="54" borderId="34" xfId="0" applyNumberFormat="1" applyFont="1" applyFill="1" applyBorder="1" applyAlignment="1">
      <alignment horizontal="center" vertical="center"/>
    </xf>
    <xf numFmtId="2" fontId="4" fillId="58" borderId="31" xfId="0" applyNumberFormat="1" applyFont="1" applyFill="1" applyBorder="1" applyAlignment="1">
      <alignment horizontal="center" vertical="center" wrapText="1"/>
    </xf>
    <xf numFmtId="2" fontId="3" fillId="59" borderId="31" xfId="0" applyNumberFormat="1" applyFont="1" applyFill="1" applyBorder="1" applyAlignment="1">
      <alignment horizontal="center" vertical="center" wrapText="1"/>
    </xf>
    <xf numFmtId="2" fontId="3" fillId="64" borderId="39" xfId="0" applyNumberFormat="1" applyFont="1" applyFill="1" applyBorder="1" applyAlignment="1">
      <alignment horizontal="center" vertical="center" wrapText="1"/>
    </xf>
    <xf numFmtId="2" fontId="7" fillId="60" borderId="31" xfId="0" applyNumberFormat="1" applyFont="1" applyFill="1" applyBorder="1" applyAlignment="1">
      <alignment horizontal="center" vertical="center" wrapText="1"/>
    </xf>
    <xf numFmtId="2" fontId="8" fillId="64" borderId="38" xfId="0" applyNumberFormat="1" applyFont="1" applyFill="1" applyBorder="1" applyAlignment="1">
      <alignment horizontal="center" vertical="center" wrapText="1"/>
    </xf>
    <xf numFmtId="2" fontId="9" fillId="61" borderId="3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 applyProtection="1">
      <alignment horizontal="center" vertical="center" wrapText="1"/>
      <protection locked="0"/>
    </xf>
    <xf numFmtId="1" fontId="2" fillId="0" borderId="0" xfId="0" applyNumberFormat="1" applyFont="1" applyAlignment="1">
      <alignment horizontal="center" vertical="center"/>
    </xf>
    <xf numFmtId="164" fontId="2" fillId="2" borderId="0" xfId="1" applyNumberFormat="1" applyFont="1" applyFill="1" applyAlignment="1" applyProtection="1">
      <alignment horizontal="center" vertical="center" wrapText="1"/>
      <protection locked="0"/>
    </xf>
    <xf numFmtId="164" fontId="4" fillId="17" borderId="11" xfId="1" applyNumberFormat="1" applyFont="1" applyFill="1" applyBorder="1" applyAlignment="1">
      <alignment horizontal="center" vertical="center"/>
    </xf>
    <xf numFmtId="164" fontId="4" fillId="22" borderId="15" xfId="1" applyNumberFormat="1" applyFont="1" applyFill="1" applyBorder="1" applyAlignment="1">
      <alignment horizontal="center" vertical="center" wrapText="1"/>
    </xf>
    <xf numFmtId="164" fontId="4" fillId="27" borderId="20" xfId="1" applyNumberFormat="1" applyFont="1" applyFill="1" applyBorder="1" applyAlignment="1">
      <alignment horizontal="center" vertical="center"/>
    </xf>
    <xf numFmtId="164" fontId="5" fillId="30" borderId="23" xfId="1" applyNumberFormat="1" applyFont="1" applyFill="1" applyBorder="1" applyAlignment="1">
      <alignment horizontal="center" vertical="center"/>
    </xf>
    <xf numFmtId="164" fontId="3" fillId="39" borderId="31" xfId="1" applyNumberFormat="1" applyFont="1" applyFill="1" applyBorder="1" applyAlignment="1">
      <alignment horizontal="center" vertical="center"/>
    </xf>
    <xf numFmtId="164" fontId="7" fillId="44" borderId="31" xfId="1" applyNumberFormat="1" applyFont="1" applyFill="1" applyBorder="1" applyAlignment="1">
      <alignment horizontal="center" vertical="center"/>
    </xf>
    <xf numFmtId="164" fontId="4" fillId="49" borderId="31" xfId="1" applyNumberFormat="1" applyFont="1" applyFill="1" applyBorder="1" applyAlignment="1">
      <alignment horizontal="center" vertical="center"/>
    </xf>
    <xf numFmtId="164" fontId="5" fillId="53" borderId="33" xfId="1" applyNumberFormat="1" applyFont="1" applyFill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4" fillId="24" borderId="17" xfId="1" applyNumberFormat="1" applyFont="1" applyFill="1" applyBorder="1" applyAlignment="1">
      <alignment horizontal="center" vertical="center" wrapText="1"/>
    </xf>
    <xf numFmtId="164" fontId="7" fillId="45" borderId="31" xfId="1" applyNumberFormat="1" applyFont="1" applyFill="1" applyBorder="1" applyAlignment="1">
      <alignment horizontal="center" vertical="center"/>
    </xf>
    <xf numFmtId="164" fontId="4" fillId="50" borderId="31" xfId="1" applyNumberFormat="1" applyFont="1" applyFill="1" applyBorder="1" applyAlignment="1">
      <alignment horizontal="center" vertical="center"/>
    </xf>
    <xf numFmtId="164" fontId="4" fillId="19" borderId="13" xfId="1" applyNumberFormat="1" applyFont="1" applyFill="1" applyBorder="1" applyAlignment="1">
      <alignment horizontal="center" vertical="center"/>
    </xf>
    <xf numFmtId="164" fontId="4" fillId="26" borderId="19" xfId="1" applyNumberFormat="1" applyFont="1" applyFill="1" applyBorder="1" applyAlignment="1">
      <alignment horizontal="center" vertical="center" wrapText="1"/>
    </xf>
    <xf numFmtId="164" fontId="5" fillId="32" borderId="25" xfId="1" applyNumberFormat="1" applyFont="1" applyFill="1" applyBorder="1" applyAlignment="1">
      <alignment horizontal="center" vertical="center"/>
    </xf>
    <xf numFmtId="164" fontId="5" fillId="36" borderId="29" xfId="1" applyNumberFormat="1" applyFont="1" applyFill="1" applyBorder="1" applyAlignment="1">
      <alignment horizontal="center" vertical="center"/>
    </xf>
    <xf numFmtId="164" fontId="7" fillId="40" borderId="31" xfId="1" applyNumberFormat="1" applyFont="1" applyFill="1" applyBorder="1" applyAlignment="1">
      <alignment horizontal="center" vertical="center"/>
    </xf>
    <xf numFmtId="164" fontId="5" fillId="55" borderId="35" xfId="1" applyNumberFormat="1" applyFont="1" applyFill="1" applyBorder="1" applyAlignment="1">
      <alignment horizontal="center" vertical="center"/>
    </xf>
    <xf numFmtId="164" fontId="4" fillId="40" borderId="31" xfId="1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4" fillId="11" borderId="6" xfId="0" applyNumberFormat="1" applyFont="1" applyFill="1" applyBorder="1" applyAlignment="1">
      <alignment horizontal="center" vertical="center"/>
    </xf>
    <xf numFmtId="1" fontId="6" fillId="34" borderId="27" xfId="0" applyNumberFormat="1" applyFont="1" applyFill="1" applyBorder="1" applyAlignment="1">
      <alignment horizontal="center" vertical="center"/>
    </xf>
    <xf numFmtId="1" fontId="3" fillId="37" borderId="30" xfId="0" applyNumberFormat="1" applyFont="1" applyFill="1" applyBorder="1" applyAlignment="1">
      <alignment horizontal="center" vertical="center"/>
    </xf>
    <xf numFmtId="1" fontId="7" fillId="42" borderId="30" xfId="0" applyNumberFormat="1" applyFont="1" applyFill="1" applyBorder="1" applyAlignment="1">
      <alignment horizontal="center" vertical="center"/>
    </xf>
    <xf numFmtId="1" fontId="4" fillId="47" borderId="30" xfId="0" applyNumberFormat="1" applyFont="1" applyFill="1" applyBorder="1" applyAlignment="1">
      <alignment horizontal="center" vertical="center"/>
    </xf>
    <xf numFmtId="1" fontId="6" fillId="57" borderId="27" xfId="0" applyNumberFormat="1" applyFont="1" applyFill="1" applyBorder="1" applyAlignment="1">
      <alignment horizontal="center" vertical="center"/>
    </xf>
    <xf numFmtId="9" fontId="3" fillId="40" borderId="31" xfId="2" applyFont="1" applyFill="1" applyBorder="1" applyAlignment="1">
      <alignment horizontal="center" vertical="center"/>
    </xf>
    <xf numFmtId="9" fontId="2" fillId="2" borderId="0" xfId="2" applyFont="1" applyFill="1" applyAlignment="1" applyProtection="1">
      <alignment horizontal="center" vertical="center" wrapText="1"/>
      <protection locked="0"/>
    </xf>
    <xf numFmtId="9" fontId="4" fillId="28" borderId="21" xfId="2" applyFont="1" applyFill="1" applyBorder="1" applyAlignment="1">
      <alignment horizontal="center" vertical="center"/>
    </xf>
    <xf numFmtId="9" fontId="5" fillId="33" borderId="26" xfId="2" applyFont="1" applyFill="1" applyBorder="1" applyAlignment="1">
      <alignment horizontal="center" vertical="center"/>
    </xf>
    <xf numFmtId="9" fontId="3" fillId="41" borderId="10" xfId="2" applyFont="1" applyFill="1" applyBorder="1" applyAlignment="1">
      <alignment horizontal="center" vertical="center"/>
    </xf>
    <xf numFmtId="9" fontId="7" fillId="46" borderId="10" xfId="2" applyFont="1" applyFill="1" applyBorder="1" applyAlignment="1">
      <alignment horizontal="center" vertical="center"/>
    </xf>
    <xf numFmtId="9" fontId="4" fillId="51" borderId="10" xfId="2" applyFont="1" applyFill="1" applyBorder="1" applyAlignment="1">
      <alignment horizontal="center" vertical="center"/>
    </xf>
    <xf numFmtId="9" fontId="5" fillId="56" borderId="36" xfId="2" applyFont="1" applyFill="1" applyBorder="1" applyAlignment="1">
      <alignment horizontal="center" vertical="center"/>
    </xf>
    <xf numFmtId="9" fontId="2" fillId="0" borderId="0" xfId="2" applyFont="1" applyAlignment="1">
      <alignment horizontal="center" vertical="center"/>
    </xf>
    <xf numFmtId="9" fontId="10" fillId="41" borderId="10" xfId="2" applyFont="1" applyFill="1" applyBorder="1" applyAlignment="1">
      <alignment horizontal="center" vertical="center"/>
    </xf>
    <xf numFmtId="9" fontId="2" fillId="51" borderId="10" xfId="2" applyFont="1" applyFill="1" applyBorder="1" applyAlignment="1">
      <alignment horizontal="center" vertical="center"/>
    </xf>
    <xf numFmtId="9" fontId="7" fillId="40" borderId="31" xfId="2" applyFont="1" applyFill="1" applyBorder="1" applyAlignment="1">
      <alignment horizontal="center" vertical="center"/>
    </xf>
    <xf numFmtId="164" fontId="11" fillId="62" borderId="31" xfId="1" applyNumberFormat="1" applyFont="1" applyFill="1" applyBorder="1" applyAlignment="1">
      <alignment horizontal="center" vertical="center"/>
    </xf>
    <xf numFmtId="9" fontId="11" fillId="40" borderId="31" xfId="2" applyFont="1" applyFill="1" applyBorder="1" applyAlignment="1">
      <alignment horizontal="center" vertical="center"/>
    </xf>
    <xf numFmtId="9" fontId="12" fillId="40" borderId="31" xfId="2" applyFont="1" applyFill="1" applyBorder="1" applyAlignment="1">
      <alignment horizontal="center" vertical="center"/>
    </xf>
    <xf numFmtId="164" fontId="11" fillId="40" borderId="31" xfId="1" applyNumberFormat="1" applyFont="1" applyFill="1" applyBorder="1" applyAlignment="1">
      <alignment horizontal="center" vertical="center"/>
    </xf>
    <xf numFmtId="9" fontId="12" fillId="51" borderId="10" xfId="2" applyFont="1" applyFill="1" applyBorder="1" applyAlignment="1">
      <alignment horizontal="center" vertical="center"/>
    </xf>
    <xf numFmtId="0" fontId="16" fillId="62" borderId="30" xfId="3" applyFont="1" applyFill="1" applyBorder="1" applyAlignment="1">
      <alignment horizontal="center" vertical="center"/>
    </xf>
    <xf numFmtId="165" fontId="13" fillId="64" borderId="39" xfId="4" applyNumberFormat="1" applyFont="1" applyFill="1" applyBorder="1" applyAlignment="1">
      <alignment horizontal="center" vertical="center" wrapText="1"/>
    </xf>
    <xf numFmtId="0" fontId="15" fillId="63" borderId="26" xfId="3" applyFont="1" applyFill="1" applyBorder="1" applyAlignment="1">
      <alignment horizontal="center" vertical="center"/>
    </xf>
    <xf numFmtId="0" fontId="15" fillId="63" borderId="23" xfId="3" applyFont="1" applyFill="1" applyBorder="1" applyAlignment="1">
      <alignment horizontal="center" vertical="center"/>
    </xf>
    <xf numFmtId="0" fontId="15" fillId="63" borderId="24" xfId="3" applyFont="1" applyFill="1" applyBorder="1" applyAlignment="1">
      <alignment horizontal="center" vertical="center"/>
    </xf>
    <xf numFmtId="0" fontId="15" fillId="63" borderId="29" xfId="3" applyFont="1" applyFill="1" applyBorder="1" applyAlignment="1">
      <alignment horizontal="center" vertical="center"/>
    </xf>
    <xf numFmtId="0" fontId="14" fillId="63" borderId="28" xfId="3" applyFont="1" applyFill="1" applyBorder="1" applyAlignment="1">
      <alignment horizontal="center" vertical="center"/>
    </xf>
    <xf numFmtId="0" fontId="14" fillId="63" borderId="27" xfId="3" applyFont="1" applyFill="1" applyBorder="1" applyAlignment="1">
      <alignment horizontal="center" vertical="center"/>
    </xf>
    <xf numFmtId="0" fontId="15" fillId="63" borderId="36" xfId="3" applyFont="1" applyFill="1" applyBorder="1" applyAlignment="1">
      <alignment horizontal="center" vertical="center"/>
    </xf>
    <xf numFmtId="0" fontId="15" fillId="63" borderId="33" xfId="3" applyFont="1" applyFill="1" applyBorder="1" applyAlignment="1">
      <alignment horizontal="center" vertical="center"/>
    </xf>
    <xf numFmtId="0" fontId="15" fillId="63" borderId="34" xfId="3" applyFont="1" applyFill="1" applyBorder="1" applyAlignment="1">
      <alignment horizontal="center" vertical="center"/>
    </xf>
    <xf numFmtId="0" fontId="15" fillId="63" borderId="35" xfId="3" applyFont="1" applyFill="1" applyBorder="1" applyAlignment="1">
      <alignment horizontal="center" vertical="center"/>
    </xf>
    <xf numFmtId="0" fontId="18" fillId="62" borderId="30" xfId="3" applyFont="1" applyFill="1" applyBorder="1" applyAlignment="1">
      <alignment horizontal="center" vertical="center"/>
    </xf>
    <xf numFmtId="0" fontId="19" fillId="62" borderId="30" xfId="3" applyFont="1" applyFill="1" applyBorder="1" applyAlignment="1">
      <alignment horizontal="center" vertical="center"/>
    </xf>
    <xf numFmtId="0" fontId="15" fillId="63" borderId="25" xfId="3" applyFont="1" applyFill="1" applyBorder="1" applyAlignment="1">
      <alignment horizontal="center" vertical="center"/>
    </xf>
    <xf numFmtId="0" fontId="18" fillId="28" borderId="21" xfId="3" applyFont="1" applyFill="1" applyBorder="1" applyAlignment="1">
      <alignment horizontal="center" vertical="center"/>
    </xf>
    <xf numFmtId="0" fontId="18" fillId="28" borderId="20" xfId="3" applyFont="1" applyFill="1" applyBorder="1" applyAlignment="1">
      <alignment horizontal="center" vertical="center"/>
    </xf>
    <xf numFmtId="0" fontId="18" fillId="28" borderId="18" xfId="3" applyFont="1" applyFill="1" applyBorder="1" applyAlignment="1">
      <alignment horizontal="center" vertical="center" wrapText="1"/>
    </xf>
    <xf numFmtId="0" fontId="18" fillId="28" borderId="17" xfId="3" applyFont="1" applyFill="1" applyBorder="1" applyAlignment="1">
      <alignment horizontal="center" vertical="center" wrapText="1"/>
    </xf>
    <xf numFmtId="0" fontId="18" fillId="28" borderId="19" xfId="3" applyFont="1" applyFill="1" applyBorder="1" applyAlignment="1">
      <alignment horizontal="center" vertical="center" wrapText="1"/>
    </xf>
    <xf numFmtId="0" fontId="18" fillId="28" borderId="16" xfId="3" applyFont="1" applyFill="1" applyBorder="1" applyAlignment="1">
      <alignment horizontal="center" vertical="center" wrapText="1"/>
    </xf>
    <xf numFmtId="0" fontId="18" fillId="28" borderId="15" xfId="3" applyFont="1" applyFill="1" applyBorder="1" applyAlignment="1">
      <alignment horizontal="center" vertical="center" wrapText="1"/>
    </xf>
    <xf numFmtId="165" fontId="13" fillId="64" borderId="2" xfId="4" applyNumberFormat="1" applyFont="1" applyFill="1" applyBorder="1" applyAlignment="1">
      <alignment horizontal="center" vertical="center" wrapText="1"/>
    </xf>
    <xf numFmtId="0" fontId="13" fillId="62" borderId="30" xfId="3" applyFont="1" applyFill="1" applyBorder="1" applyAlignment="1">
      <alignment horizontal="center" vertical="center"/>
    </xf>
    <xf numFmtId="0" fontId="22" fillId="64" borderId="64" xfId="3" applyFont="1" applyFill="1" applyBorder="1" applyAlignment="1">
      <alignment horizontal="center" vertical="center"/>
    </xf>
    <xf numFmtId="0" fontId="22" fillId="64" borderId="65" xfId="3" applyFont="1" applyFill="1" applyBorder="1" applyAlignment="1">
      <alignment horizontal="center" vertical="center"/>
    </xf>
    <xf numFmtId="0" fontId="22" fillId="64" borderId="29" xfId="3" applyFont="1" applyFill="1" applyBorder="1" applyAlignment="1">
      <alignment horizontal="center" vertical="center"/>
    </xf>
    <xf numFmtId="0" fontId="2" fillId="64" borderId="72" xfId="3" applyFont="1" applyFill="1" applyBorder="1" applyAlignment="1">
      <alignment horizontal="center" vertical="center" wrapText="1"/>
    </xf>
    <xf numFmtId="0" fontId="22" fillId="64" borderId="73" xfId="3" applyFont="1" applyFill="1" applyBorder="1" applyAlignment="1">
      <alignment horizontal="center" vertical="center"/>
    </xf>
    <xf numFmtId="0" fontId="22" fillId="64" borderId="23" xfId="3" applyFont="1" applyFill="1" applyBorder="1" applyAlignment="1">
      <alignment horizontal="center" vertical="center"/>
    </xf>
    <xf numFmtId="0" fontId="22" fillId="64" borderId="24" xfId="3" applyFont="1" applyFill="1" applyBorder="1" applyAlignment="1">
      <alignment horizontal="center" vertical="center"/>
    </xf>
    <xf numFmtId="0" fontId="22" fillId="64" borderId="25" xfId="3" applyFont="1" applyFill="1" applyBorder="1" applyAlignment="1">
      <alignment horizontal="center" vertical="center"/>
    </xf>
    <xf numFmtId="0" fontId="18" fillId="28" borderId="13" xfId="3" applyFont="1" applyFill="1" applyBorder="1" applyAlignment="1">
      <alignment horizontal="center" vertical="center"/>
    </xf>
    <xf numFmtId="0" fontId="5" fillId="63" borderId="23" xfId="9" applyFont="1" applyFill="1" applyBorder="1" applyAlignment="1">
      <alignment horizontal="center" vertical="center"/>
    </xf>
    <xf numFmtId="0" fontId="5" fillId="63" borderId="24" xfId="9" applyFont="1" applyFill="1" applyBorder="1" applyAlignment="1">
      <alignment horizontal="center" vertical="center"/>
    </xf>
    <xf numFmtId="0" fontId="5" fillId="63" borderId="25" xfId="9" applyFont="1" applyFill="1" applyBorder="1" applyAlignment="1">
      <alignment horizontal="center" vertical="center"/>
    </xf>
    <xf numFmtId="0" fontId="5" fillId="63" borderId="26" xfId="9" applyFont="1" applyFill="1" applyBorder="1" applyAlignment="1">
      <alignment horizontal="center" vertical="center"/>
    </xf>
    <xf numFmtId="0" fontId="6" fillId="63" borderId="27" xfId="9" applyFont="1" applyFill="1" applyBorder="1" applyAlignment="1">
      <alignment horizontal="center" vertical="center"/>
    </xf>
    <xf numFmtId="0" fontId="5" fillId="63" borderId="29" xfId="9" applyFont="1" applyFill="1" applyBorder="1" applyAlignment="1">
      <alignment horizontal="center" vertical="center"/>
    </xf>
    <xf numFmtId="0" fontId="5" fillId="63" borderId="33" xfId="9" applyFont="1" applyFill="1" applyBorder="1" applyAlignment="1">
      <alignment horizontal="center" vertical="center"/>
    </xf>
    <xf numFmtId="0" fontId="5" fillId="63" borderId="34" xfId="9" applyFont="1" applyFill="1" applyBorder="1" applyAlignment="1">
      <alignment horizontal="center" vertical="center"/>
    </xf>
    <xf numFmtId="0" fontId="5" fillId="63" borderId="35" xfId="9" applyFont="1" applyFill="1" applyBorder="1" applyAlignment="1">
      <alignment horizontal="center" vertical="center"/>
    </xf>
    <xf numFmtId="0" fontId="5" fillId="63" borderId="36" xfId="9" applyFont="1" applyFill="1" applyBorder="1" applyAlignment="1">
      <alignment horizontal="center" vertical="center"/>
    </xf>
    <xf numFmtId="0" fontId="22" fillId="64" borderId="13" xfId="3" applyFont="1" applyFill="1" applyBorder="1" applyAlignment="1">
      <alignment horizontal="center" vertical="center"/>
    </xf>
    <xf numFmtId="0" fontId="22" fillId="64" borderId="15" xfId="3" applyFont="1" applyFill="1" applyBorder="1" applyAlignment="1">
      <alignment horizontal="center" vertical="center" wrapText="1"/>
    </xf>
    <xf numFmtId="0" fontId="22" fillId="64" borderId="16" xfId="3" applyFont="1" applyFill="1" applyBorder="1" applyAlignment="1">
      <alignment horizontal="center" vertical="center" wrapText="1"/>
    </xf>
    <xf numFmtId="0" fontId="22" fillId="64" borderId="17" xfId="3" applyFont="1" applyFill="1" applyBorder="1" applyAlignment="1">
      <alignment horizontal="center" vertical="center" wrapText="1"/>
    </xf>
    <xf numFmtId="0" fontId="22" fillId="64" borderId="18" xfId="3" applyFont="1" applyFill="1" applyBorder="1" applyAlignment="1">
      <alignment horizontal="center" vertical="center" wrapText="1"/>
    </xf>
    <xf numFmtId="0" fontId="22" fillId="64" borderId="19" xfId="3" applyFont="1" applyFill="1" applyBorder="1" applyAlignment="1">
      <alignment horizontal="center" vertical="center" wrapText="1"/>
    </xf>
    <xf numFmtId="0" fontId="22" fillId="64" borderId="20" xfId="3" applyFont="1" applyFill="1" applyBorder="1" applyAlignment="1">
      <alignment horizontal="center" vertical="center"/>
    </xf>
    <xf numFmtId="0" fontId="22" fillId="64" borderId="75" xfId="3" applyFont="1" applyFill="1" applyBorder="1" applyAlignment="1">
      <alignment horizontal="center" vertical="center"/>
    </xf>
    <xf numFmtId="0" fontId="22" fillId="64" borderId="48" xfId="3" applyFont="1" applyFill="1" applyBorder="1" applyAlignment="1">
      <alignment horizontal="center" vertical="center"/>
    </xf>
    <xf numFmtId="0" fontId="2" fillId="64" borderId="48" xfId="3" applyFont="1" applyFill="1" applyBorder="1" applyAlignment="1">
      <alignment horizontal="center" vertical="center"/>
    </xf>
    <xf numFmtId="0" fontId="4" fillId="28" borderId="13" xfId="9" applyFont="1" applyFill="1" applyBorder="1" applyAlignment="1">
      <alignment horizontal="center" vertical="center"/>
    </xf>
    <xf numFmtId="0" fontId="4" fillId="28" borderId="15" xfId="9" applyFont="1" applyFill="1" applyBorder="1" applyAlignment="1">
      <alignment horizontal="center" vertical="center" wrapText="1"/>
    </xf>
    <xf numFmtId="0" fontId="4" fillId="28" borderId="16" xfId="9" applyFont="1" applyFill="1" applyBorder="1" applyAlignment="1">
      <alignment horizontal="center" vertical="center" wrapText="1"/>
    </xf>
    <xf numFmtId="0" fontId="4" fillId="28" borderId="17" xfId="9" applyFont="1" applyFill="1" applyBorder="1" applyAlignment="1">
      <alignment horizontal="center" vertical="center" wrapText="1"/>
    </xf>
    <xf numFmtId="0" fontId="4" fillId="28" borderId="18" xfId="9" applyFont="1" applyFill="1" applyBorder="1" applyAlignment="1">
      <alignment horizontal="center" vertical="center" wrapText="1"/>
    </xf>
    <xf numFmtId="0" fontId="4" fillId="28" borderId="19" xfId="9" applyFont="1" applyFill="1" applyBorder="1" applyAlignment="1">
      <alignment horizontal="center" vertical="center" wrapText="1"/>
    </xf>
    <xf numFmtId="0" fontId="4" fillId="28" borderId="20" xfId="9" applyFont="1" applyFill="1" applyBorder="1" applyAlignment="1">
      <alignment horizontal="center" vertical="center"/>
    </xf>
    <xf numFmtId="0" fontId="4" fillId="28" borderId="21" xfId="9" applyFont="1" applyFill="1" applyBorder="1" applyAlignment="1">
      <alignment horizontal="center" vertical="center"/>
    </xf>
    <xf numFmtId="0" fontId="6" fillId="63" borderId="28" xfId="9" applyFont="1" applyFill="1" applyBorder="1" applyAlignment="1">
      <alignment horizontal="center" vertical="center"/>
    </xf>
    <xf numFmtId="0" fontId="3" fillId="62" borderId="30" xfId="9" applyFont="1" applyFill="1" applyBorder="1" applyAlignment="1">
      <alignment horizontal="center" vertical="center"/>
    </xf>
    <xf numFmtId="0" fontId="7" fillId="62" borderId="30" xfId="9" applyFont="1" applyFill="1" applyBorder="1" applyAlignment="1">
      <alignment horizontal="center" vertical="center"/>
    </xf>
    <xf numFmtId="0" fontId="4" fillId="62" borderId="30" xfId="9" applyFont="1" applyFill="1" applyBorder="1" applyAlignment="1">
      <alignment horizontal="center" vertical="center"/>
    </xf>
    <xf numFmtId="0" fontId="2" fillId="63" borderId="2" xfId="9" applyFont="1" applyFill="1" applyAlignment="1" applyProtection="1">
      <alignment horizontal="center" vertical="center" wrapText="1"/>
      <protection locked="0"/>
    </xf>
    <xf numFmtId="0" fontId="3" fillId="63" borderId="2" xfId="9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8" borderId="6" xfId="9" applyFont="1" applyFill="1" applyBorder="1" applyAlignment="1">
      <alignment horizontal="center" vertical="center"/>
    </xf>
    <xf numFmtId="0" fontId="4" fillId="28" borderId="11" xfId="9" applyFont="1" applyFill="1" applyBorder="1" applyAlignment="1">
      <alignment horizontal="center" vertical="center"/>
    </xf>
    <xf numFmtId="166" fontId="4" fillId="28" borderId="12" xfId="9" applyNumberFormat="1" applyFont="1" applyFill="1" applyBorder="1" applyAlignment="1">
      <alignment horizontal="center" vertical="center"/>
    </xf>
    <xf numFmtId="0" fontId="3" fillId="62" borderId="31" xfId="9" applyFont="1" applyFill="1" applyBorder="1" applyAlignment="1">
      <alignment horizontal="center" vertical="center"/>
    </xf>
    <xf numFmtId="4" fontId="3" fillId="62" borderId="31" xfId="9" applyNumberFormat="1" applyFont="1" applyFill="1" applyBorder="1" applyAlignment="1">
      <alignment horizontal="center" vertical="center"/>
    </xf>
    <xf numFmtId="3" fontId="3" fillId="63" borderId="31" xfId="9" applyNumberFormat="1" applyFont="1" applyBorder="1" applyAlignment="1">
      <alignment horizontal="center" vertical="center"/>
    </xf>
    <xf numFmtId="3" fontId="3" fillId="62" borderId="31" xfId="9" applyNumberFormat="1" applyFont="1" applyFill="1" applyBorder="1" applyAlignment="1">
      <alignment horizontal="center" vertical="center"/>
    </xf>
    <xf numFmtId="3" fontId="3" fillId="62" borderId="10" xfId="9" applyNumberFormat="1" applyFont="1" applyFill="1" applyBorder="1" applyAlignment="1">
      <alignment horizontal="center" vertical="center"/>
    </xf>
    <xf numFmtId="0" fontId="7" fillId="62" borderId="31" xfId="9" applyFont="1" applyFill="1" applyBorder="1" applyAlignment="1">
      <alignment horizontal="center" vertical="center"/>
    </xf>
    <xf numFmtId="4" fontId="7" fillId="62" borderId="31" xfId="9" applyNumberFormat="1" applyFont="1" applyFill="1" applyBorder="1" applyAlignment="1">
      <alignment horizontal="center" vertical="center"/>
    </xf>
    <xf numFmtId="3" fontId="7" fillId="63" borderId="31" xfId="9" applyNumberFormat="1" applyFont="1" applyBorder="1" applyAlignment="1">
      <alignment horizontal="center" vertical="center"/>
    </xf>
    <xf numFmtId="3" fontId="7" fillId="64" borderId="31" xfId="9" applyNumberFormat="1" applyFont="1" applyFill="1" applyBorder="1" applyAlignment="1">
      <alignment horizontal="center" vertical="center"/>
    </xf>
    <xf numFmtId="3" fontId="7" fillId="62" borderId="31" xfId="9" applyNumberFormat="1" applyFont="1" applyFill="1" applyBorder="1" applyAlignment="1">
      <alignment horizontal="center" vertical="center"/>
    </xf>
    <xf numFmtId="3" fontId="3" fillId="64" borderId="31" xfId="9" applyNumberFormat="1" applyFont="1" applyFill="1" applyBorder="1" applyAlignment="1">
      <alignment horizontal="center" vertical="center"/>
    </xf>
    <xf numFmtId="3" fontId="3" fillId="62" borderId="88" xfId="9" applyNumberFormat="1" applyFont="1" applyFill="1" applyBorder="1" applyAlignment="1">
      <alignment horizontal="center" vertical="center"/>
    </xf>
    <xf numFmtId="3" fontId="3" fillId="62" borderId="89" xfId="9" applyNumberFormat="1" applyFont="1" applyFill="1" applyBorder="1" applyAlignment="1">
      <alignment horizontal="center" vertical="center"/>
    </xf>
    <xf numFmtId="4" fontId="3" fillId="62" borderId="88" xfId="9" applyNumberFormat="1" applyFont="1" applyFill="1" applyBorder="1" applyAlignment="1">
      <alignment horizontal="center" vertical="center"/>
    </xf>
    <xf numFmtId="4" fontId="7" fillId="64" borderId="31" xfId="9" applyNumberFormat="1" applyFont="1" applyFill="1" applyBorder="1" applyAlignment="1">
      <alignment horizontal="center" vertical="center"/>
    </xf>
    <xf numFmtId="3" fontId="7" fillId="62" borderId="10" xfId="9" applyNumberFormat="1" applyFont="1" applyFill="1" applyBorder="1" applyAlignment="1">
      <alignment horizontal="center" vertical="center"/>
    </xf>
    <xf numFmtId="0" fontId="4" fillId="62" borderId="31" xfId="9" applyFont="1" applyFill="1" applyBorder="1" applyAlignment="1">
      <alignment horizontal="center" vertical="center"/>
    </xf>
    <xf numFmtId="4" fontId="4" fillId="62" borderId="31" xfId="9" applyNumberFormat="1" applyFont="1" applyFill="1" applyBorder="1" applyAlignment="1">
      <alignment horizontal="center" vertical="center"/>
    </xf>
    <xf numFmtId="3" fontId="4" fillId="63" borderId="31" xfId="9" applyNumberFormat="1" applyFont="1" applyBorder="1" applyAlignment="1">
      <alignment horizontal="center" vertical="center"/>
    </xf>
    <xf numFmtId="3" fontId="4" fillId="62" borderId="31" xfId="9" applyNumberFormat="1" applyFont="1" applyFill="1" applyBorder="1" applyAlignment="1">
      <alignment horizontal="center" vertical="center"/>
    </xf>
    <xf numFmtId="3" fontId="4" fillId="62" borderId="10" xfId="9" applyNumberFormat="1" applyFont="1" applyFill="1" applyBorder="1" applyAlignment="1">
      <alignment horizontal="center" vertical="center"/>
    </xf>
    <xf numFmtId="0" fontId="4" fillId="62" borderId="31" xfId="9" applyFont="1" applyFill="1" applyBorder="1" applyAlignment="1">
      <alignment horizontal="center" vertical="center" wrapText="1"/>
    </xf>
    <xf numFmtId="0" fontId="3" fillId="62" borderId="31" xfId="9" applyFont="1" applyFill="1" applyBorder="1" applyAlignment="1">
      <alignment horizontal="center" vertical="center" wrapText="1"/>
    </xf>
    <xf numFmtId="0" fontId="7" fillId="62" borderId="31" xfId="9" applyFont="1" applyFill="1" applyBorder="1" applyAlignment="1">
      <alignment horizontal="center" vertical="center" wrapText="1"/>
    </xf>
    <xf numFmtId="0" fontId="9" fillId="62" borderId="31" xfId="9" applyFont="1" applyFill="1" applyBorder="1" applyAlignment="1">
      <alignment horizontal="center" vertical="center" wrapText="1"/>
    </xf>
    <xf numFmtId="4" fontId="9" fillId="62" borderId="31" xfId="9" applyNumberFormat="1" applyFont="1" applyFill="1" applyBorder="1" applyAlignment="1">
      <alignment horizontal="center" vertical="center"/>
    </xf>
    <xf numFmtId="3" fontId="9" fillId="62" borderId="31" xfId="9" applyNumberFormat="1" applyFont="1" applyFill="1" applyBorder="1" applyAlignment="1">
      <alignment horizontal="center" vertical="center"/>
    </xf>
    <xf numFmtId="3" fontId="9" fillId="62" borderId="10" xfId="9" applyNumberFormat="1" applyFont="1" applyFill="1" applyBorder="1" applyAlignment="1">
      <alignment horizontal="center" vertical="center"/>
    </xf>
    <xf numFmtId="0" fontId="22" fillId="64" borderId="70" xfId="3" applyFont="1" applyFill="1" applyBorder="1" applyAlignment="1">
      <alignment horizontal="center" vertical="center"/>
    </xf>
    <xf numFmtId="0" fontId="22" fillId="64" borderId="63" xfId="3" applyFont="1" applyFill="1" applyBorder="1" applyAlignment="1">
      <alignment horizontal="center" vertical="center"/>
    </xf>
    <xf numFmtId="0" fontId="2" fillId="64" borderId="62" xfId="3" applyFont="1" applyFill="1" applyBorder="1" applyAlignment="1">
      <alignment horizontal="center" vertical="center"/>
    </xf>
    <xf numFmtId="0" fontId="22" fillId="64" borderId="58" xfId="3" applyFont="1" applyFill="1" applyBorder="1" applyAlignment="1">
      <alignment horizontal="center" vertical="center"/>
    </xf>
    <xf numFmtId="0" fontId="22" fillId="64" borderId="60" xfId="3" applyFont="1" applyFill="1" applyBorder="1" applyAlignment="1">
      <alignment horizontal="center" vertical="center"/>
    </xf>
    <xf numFmtId="0" fontId="22" fillId="64" borderId="59" xfId="3" applyFont="1" applyFill="1" applyBorder="1" applyAlignment="1">
      <alignment horizontal="center" vertical="center"/>
    </xf>
    <xf numFmtId="0" fontId="22" fillId="64" borderId="57" xfId="3" applyFont="1" applyFill="1" applyBorder="1" applyAlignment="1">
      <alignment horizontal="center" vertical="center"/>
    </xf>
    <xf numFmtId="0" fontId="2" fillId="64" borderId="56" xfId="3" applyFont="1" applyFill="1" applyBorder="1" applyAlignment="1">
      <alignment horizontal="center" vertical="center"/>
    </xf>
    <xf numFmtId="0" fontId="8" fillId="64" borderId="48" xfId="3" applyFont="1" applyFill="1" applyBorder="1" applyAlignment="1">
      <alignment horizontal="center" vertical="center"/>
    </xf>
    <xf numFmtId="0" fontId="8" fillId="64" borderId="45" xfId="3" applyFont="1" applyFill="1" applyBorder="1" applyAlignment="1">
      <alignment horizontal="center" vertical="center"/>
    </xf>
    <xf numFmtId="0" fontId="23" fillId="64" borderId="42" xfId="3" applyFont="1" applyFill="1" applyBorder="1" applyAlignment="1">
      <alignment horizontal="center" vertical="center"/>
    </xf>
    <xf numFmtId="0" fontId="8" fillId="64" borderId="51" xfId="3" applyFont="1" applyFill="1" applyBorder="1" applyAlignment="1">
      <alignment horizontal="center" vertical="center"/>
    </xf>
    <xf numFmtId="0" fontId="8" fillId="64" borderId="53" xfId="3" applyFont="1" applyFill="1" applyBorder="1" applyAlignment="1">
      <alignment horizontal="center" vertical="center"/>
    </xf>
    <xf numFmtId="0" fontId="8" fillId="64" borderId="39" xfId="3" applyFont="1" applyFill="1" applyBorder="1" applyAlignment="1">
      <alignment horizontal="center" vertical="center"/>
    </xf>
    <xf numFmtId="0" fontId="2" fillId="64" borderId="39" xfId="3" applyFont="1" applyFill="1" applyBorder="1" applyAlignment="1">
      <alignment horizontal="center" vertical="center"/>
    </xf>
    <xf numFmtId="0" fontId="8" fillId="64" borderId="86" xfId="3" applyFont="1" applyFill="1" applyBorder="1" applyAlignment="1">
      <alignment horizontal="center" vertical="center"/>
    </xf>
    <xf numFmtId="0" fontId="2" fillId="64" borderId="42" xfId="3" applyFont="1" applyFill="1" applyBorder="1" applyAlignment="1">
      <alignment horizontal="center" vertical="center"/>
    </xf>
    <xf numFmtId="0" fontId="2" fillId="64" borderId="2" xfId="3" applyFont="1" applyFill="1" applyBorder="1" applyAlignment="1" applyProtection="1">
      <alignment horizontal="center" vertical="center" wrapText="1"/>
      <protection locked="0"/>
    </xf>
    <xf numFmtId="0" fontId="2" fillId="64" borderId="2" xfId="3" applyFont="1" applyFill="1" applyBorder="1" applyAlignment="1">
      <alignment horizontal="center" vertical="center"/>
    </xf>
    <xf numFmtId="0" fontId="2" fillId="64" borderId="2" xfId="3" applyFont="1" applyFill="1" applyAlignment="1">
      <alignment horizontal="center" vertical="center"/>
    </xf>
    <xf numFmtId="0" fontId="22" fillId="64" borderId="79" xfId="3" applyFont="1" applyFill="1" applyBorder="1" applyAlignment="1">
      <alignment horizontal="center" vertical="center"/>
    </xf>
    <xf numFmtId="0" fontId="22" fillId="64" borderId="11" xfId="3" applyFont="1" applyFill="1" applyBorder="1" applyAlignment="1">
      <alignment horizontal="center" vertical="center"/>
    </xf>
    <xf numFmtId="166" fontId="22" fillId="64" borderId="12" xfId="3" applyNumberFormat="1" applyFont="1" applyFill="1" applyBorder="1" applyAlignment="1">
      <alignment horizontal="center" vertical="center"/>
    </xf>
    <xf numFmtId="0" fontId="2" fillId="64" borderId="71" xfId="3" applyFont="1" applyFill="1" applyBorder="1" applyAlignment="1">
      <alignment horizontal="center" vertical="center"/>
    </xf>
    <xf numFmtId="9" fontId="2" fillId="64" borderId="54" xfId="3" applyNumberFormat="1" applyFont="1" applyFill="1" applyBorder="1" applyAlignment="1">
      <alignment horizontal="center" vertical="center"/>
    </xf>
    <xf numFmtId="0" fontId="2" fillId="64" borderId="47" xfId="3" applyFont="1" applyFill="1" applyBorder="1" applyAlignment="1">
      <alignment horizontal="center" vertical="center"/>
    </xf>
    <xf numFmtId="4" fontId="2" fillId="64" borderId="47" xfId="3" applyNumberFormat="1" applyFont="1" applyFill="1" applyBorder="1" applyAlignment="1">
      <alignment horizontal="center" vertical="center"/>
    </xf>
    <xf numFmtId="9" fontId="2" fillId="64" borderId="47" xfId="3" applyNumberFormat="1" applyFont="1" applyFill="1" applyBorder="1" applyAlignment="1">
      <alignment horizontal="center" vertical="center"/>
    </xf>
    <xf numFmtId="3" fontId="2" fillId="64" borderId="47" xfId="3" applyNumberFormat="1" applyFont="1" applyFill="1" applyBorder="1" applyAlignment="1">
      <alignment horizontal="center" vertical="center"/>
    </xf>
    <xf numFmtId="9" fontId="2" fillId="64" borderId="46" xfId="3" applyNumberFormat="1" applyFont="1" applyFill="1" applyBorder="1" applyAlignment="1">
      <alignment horizontal="center" vertical="center"/>
    </xf>
    <xf numFmtId="0" fontId="22" fillId="64" borderId="47" xfId="3" applyFont="1" applyFill="1" applyBorder="1" applyAlignment="1">
      <alignment horizontal="center" vertical="center"/>
    </xf>
    <xf numFmtId="4" fontId="22" fillId="64" borderId="47" xfId="3" applyNumberFormat="1" applyFont="1" applyFill="1" applyBorder="1" applyAlignment="1">
      <alignment horizontal="center" vertical="center"/>
    </xf>
    <xf numFmtId="9" fontId="22" fillId="64" borderId="47" xfId="3" applyNumberFormat="1" applyFont="1" applyFill="1" applyBorder="1" applyAlignment="1">
      <alignment horizontal="center" vertical="center"/>
    </xf>
    <xf numFmtId="3" fontId="22" fillId="64" borderId="47" xfId="3" applyNumberFormat="1" applyFont="1" applyFill="1" applyBorder="1" applyAlignment="1">
      <alignment horizontal="center" vertical="center"/>
    </xf>
    <xf numFmtId="9" fontId="22" fillId="64" borderId="46" xfId="3" applyNumberFormat="1" applyFont="1" applyFill="1" applyBorder="1" applyAlignment="1">
      <alignment horizontal="center" vertical="center"/>
    </xf>
    <xf numFmtId="2" fontId="2" fillId="64" borderId="46" xfId="3" applyNumberFormat="1" applyFont="1" applyFill="1" applyBorder="1" applyAlignment="1">
      <alignment horizontal="center" vertical="center"/>
    </xf>
    <xf numFmtId="3" fontId="2" fillId="64" borderId="2" xfId="3" applyNumberFormat="1" applyFont="1" applyFill="1" applyAlignment="1">
      <alignment horizontal="center" vertical="center"/>
    </xf>
    <xf numFmtId="0" fontId="22" fillId="64" borderId="69" xfId="3" applyFont="1" applyFill="1" applyBorder="1" applyAlignment="1">
      <alignment horizontal="center" vertical="center"/>
    </xf>
    <xf numFmtId="4" fontId="22" fillId="64" borderId="69" xfId="3" applyNumberFormat="1" applyFont="1" applyFill="1" applyBorder="1" applyAlignment="1">
      <alignment horizontal="center" vertical="center"/>
    </xf>
    <xf numFmtId="9" fontId="22" fillId="64" borderId="69" xfId="3" applyNumberFormat="1" applyFont="1" applyFill="1" applyBorder="1" applyAlignment="1">
      <alignment horizontal="center" vertical="center"/>
    </xf>
    <xf numFmtId="3" fontId="22" fillId="64" borderId="69" xfId="3" applyNumberFormat="1" applyFont="1" applyFill="1" applyBorder="1" applyAlignment="1">
      <alignment horizontal="center" vertical="center"/>
    </xf>
    <xf numFmtId="9" fontId="2" fillId="64" borderId="69" xfId="3" applyNumberFormat="1" applyFont="1" applyFill="1" applyBorder="1" applyAlignment="1">
      <alignment horizontal="center" vertical="center"/>
    </xf>
    <xf numFmtId="2" fontId="2" fillId="64" borderId="68" xfId="3" applyNumberFormat="1" applyFont="1" applyFill="1" applyBorder="1" applyAlignment="1">
      <alignment horizontal="center" vertical="center"/>
    </xf>
    <xf numFmtId="9" fontId="22" fillId="64" borderId="29" xfId="3" applyNumberFormat="1" applyFont="1" applyFill="1" applyBorder="1" applyAlignment="1">
      <alignment horizontal="center" vertical="center"/>
    </xf>
    <xf numFmtId="9" fontId="2" fillId="64" borderId="29" xfId="3" applyNumberFormat="1" applyFont="1" applyFill="1" applyBorder="1" applyAlignment="1">
      <alignment horizontal="center" vertical="center"/>
    </xf>
    <xf numFmtId="0" fontId="2" fillId="64" borderId="61" xfId="3" applyFont="1" applyFill="1" applyBorder="1" applyAlignment="1">
      <alignment horizontal="center" vertical="center"/>
    </xf>
    <xf numFmtId="9" fontId="22" fillId="64" borderId="59" xfId="3" applyNumberFormat="1" applyFont="1" applyFill="1" applyBorder="1" applyAlignment="1">
      <alignment horizontal="center" vertical="center"/>
    </xf>
    <xf numFmtId="9" fontId="2" fillId="64" borderId="59" xfId="3" applyNumberFormat="1" applyFont="1" applyFill="1" applyBorder="1" applyAlignment="1">
      <alignment horizontal="center" vertical="center"/>
    </xf>
    <xf numFmtId="0" fontId="22" fillId="64" borderId="55" xfId="3" applyFont="1" applyFill="1" applyBorder="1" applyAlignment="1">
      <alignment horizontal="center" vertical="center" wrapText="1"/>
    </xf>
    <xf numFmtId="4" fontId="22" fillId="64" borderId="55" xfId="3" applyNumberFormat="1" applyFont="1" applyFill="1" applyBorder="1" applyAlignment="1">
      <alignment horizontal="center" vertical="center"/>
    </xf>
    <xf numFmtId="9" fontId="22" fillId="64" borderId="55" xfId="3" applyNumberFormat="1" applyFont="1" applyFill="1" applyBorder="1" applyAlignment="1">
      <alignment horizontal="center" vertical="center"/>
    </xf>
    <xf numFmtId="3" fontId="22" fillId="64" borderId="55" xfId="3" applyNumberFormat="1" applyFont="1" applyFill="1" applyBorder="1" applyAlignment="1">
      <alignment horizontal="center" vertical="center"/>
    </xf>
    <xf numFmtId="9" fontId="2" fillId="64" borderId="55" xfId="3" applyNumberFormat="1" applyFont="1" applyFill="1" applyBorder="1" applyAlignment="1">
      <alignment horizontal="center" vertical="center"/>
    </xf>
    <xf numFmtId="0" fontId="2" fillId="64" borderId="47" xfId="3" applyFont="1" applyFill="1" applyBorder="1" applyAlignment="1">
      <alignment horizontal="center" vertical="center" wrapText="1"/>
    </xf>
    <xf numFmtId="3" fontId="2" fillId="64" borderId="46" xfId="3" applyNumberFormat="1" applyFont="1" applyFill="1" applyBorder="1" applyAlignment="1">
      <alignment horizontal="center" vertical="center"/>
    </xf>
    <xf numFmtId="3" fontId="8" fillId="64" borderId="47" xfId="3" applyNumberFormat="1" applyFont="1" applyFill="1" applyBorder="1" applyAlignment="1">
      <alignment horizontal="center" vertical="center"/>
    </xf>
    <xf numFmtId="0" fontId="22" fillId="64" borderId="47" xfId="3" applyFont="1" applyFill="1" applyBorder="1" applyAlignment="1">
      <alignment horizontal="center" vertical="center" wrapText="1"/>
    </xf>
    <xf numFmtId="0" fontId="8" fillId="64" borderId="47" xfId="3" applyFont="1" applyFill="1" applyBorder="1" applyAlignment="1">
      <alignment horizontal="center" vertical="center" wrapText="1"/>
    </xf>
    <xf numFmtId="4" fontId="8" fillId="64" borderId="47" xfId="3" applyNumberFormat="1" applyFont="1" applyFill="1" applyBorder="1" applyAlignment="1">
      <alignment horizontal="center" vertical="center"/>
    </xf>
    <xf numFmtId="9" fontId="23" fillId="64" borderId="47" xfId="3" applyNumberFormat="1" applyFont="1" applyFill="1" applyBorder="1" applyAlignment="1">
      <alignment horizontal="center" vertical="center"/>
    </xf>
    <xf numFmtId="9" fontId="8" fillId="64" borderId="47" xfId="3" applyNumberFormat="1" applyFont="1" applyFill="1" applyBorder="1" applyAlignment="1">
      <alignment horizontal="center" vertical="center"/>
    </xf>
    <xf numFmtId="3" fontId="8" fillId="64" borderId="46" xfId="3" applyNumberFormat="1" applyFont="1" applyFill="1" applyBorder="1" applyAlignment="1">
      <alignment horizontal="center" vertical="center"/>
    </xf>
    <xf numFmtId="9" fontId="8" fillId="64" borderId="46" xfId="3" applyNumberFormat="1" applyFont="1" applyFill="1" applyBorder="1" applyAlignment="1">
      <alignment horizontal="center" vertical="center"/>
    </xf>
    <xf numFmtId="0" fontId="8" fillId="64" borderId="44" xfId="3" applyFont="1" applyFill="1" applyBorder="1" applyAlignment="1">
      <alignment horizontal="center" vertical="center" wrapText="1"/>
    </xf>
    <xf numFmtId="4" fontId="8" fillId="64" borderId="44" xfId="3" applyNumberFormat="1" applyFont="1" applyFill="1" applyBorder="1" applyAlignment="1">
      <alignment horizontal="center" vertical="center"/>
    </xf>
    <xf numFmtId="9" fontId="23" fillId="64" borderId="44" xfId="3" applyNumberFormat="1" applyFont="1" applyFill="1" applyBorder="1" applyAlignment="1">
      <alignment horizontal="center" vertical="center"/>
    </xf>
    <xf numFmtId="3" fontId="8" fillId="64" borderId="44" xfId="3" applyNumberFormat="1" applyFont="1" applyFill="1" applyBorder="1" applyAlignment="1">
      <alignment horizontal="center" vertical="center"/>
    </xf>
    <xf numFmtId="9" fontId="8" fillId="64" borderId="44" xfId="3" applyNumberFormat="1" applyFont="1" applyFill="1" applyBorder="1" applyAlignment="1">
      <alignment horizontal="center" vertical="center"/>
    </xf>
    <xf numFmtId="9" fontId="2" fillId="64" borderId="44" xfId="3" applyNumberFormat="1" applyFont="1" applyFill="1" applyBorder="1" applyAlignment="1">
      <alignment horizontal="center" vertical="center"/>
    </xf>
    <xf numFmtId="9" fontId="8" fillId="64" borderId="43" xfId="3" applyNumberFormat="1" applyFont="1" applyFill="1" applyBorder="1" applyAlignment="1">
      <alignment horizontal="center" vertical="center"/>
    </xf>
    <xf numFmtId="0" fontId="22" fillId="64" borderId="2" xfId="3" applyFont="1" applyFill="1" applyBorder="1" applyAlignment="1" applyProtection="1">
      <alignment horizontal="center" vertical="center" wrapText="1"/>
      <protection locked="0"/>
    </xf>
    <xf numFmtId="0" fontId="23" fillId="64" borderId="41" xfId="3" applyFont="1" applyFill="1" applyBorder="1" applyAlignment="1">
      <alignment horizontal="center" vertical="center" wrapText="1"/>
    </xf>
    <xf numFmtId="4" fontId="23" fillId="64" borderId="41" xfId="3" applyNumberFormat="1" applyFont="1" applyFill="1" applyBorder="1" applyAlignment="1">
      <alignment horizontal="center" vertical="center"/>
    </xf>
    <xf numFmtId="9" fontId="23" fillId="64" borderId="41" xfId="3" applyNumberFormat="1" applyFont="1" applyFill="1" applyBorder="1" applyAlignment="1">
      <alignment horizontal="center" vertical="center"/>
    </xf>
    <xf numFmtId="3" fontId="23" fillId="64" borderId="41" xfId="3" applyNumberFormat="1" applyFont="1" applyFill="1" applyBorder="1" applyAlignment="1">
      <alignment horizontal="center" vertical="center"/>
    </xf>
    <xf numFmtId="9" fontId="22" fillId="64" borderId="41" xfId="3" applyNumberFormat="1" applyFont="1" applyFill="1" applyBorder="1" applyAlignment="1">
      <alignment horizontal="center" vertical="center"/>
    </xf>
    <xf numFmtId="9" fontId="23" fillId="64" borderId="40" xfId="3" applyNumberFormat="1" applyFont="1" applyFill="1" applyBorder="1" applyAlignment="1">
      <alignment horizontal="center" vertical="center"/>
    </xf>
    <xf numFmtId="0" fontId="22" fillId="64" borderId="2" xfId="3" applyFont="1" applyFill="1" applyAlignment="1">
      <alignment horizontal="center" vertical="center"/>
    </xf>
    <xf numFmtId="0" fontId="8" fillId="64" borderId="50" xfId="3" applyFont="1" applyFill="1" applyBorder="1" applyAlignment="1">
      <alignment horizontal="center" vertical="center" wrapText="1"/>
    </xf>
    <xf numFmtId="4" fontId="8" fillId="64" borderId="50" xfId="3" applyNumberFormat="1" applyFont="1" applyFill="1" applyBorder="1" applyAlignment="1">
      <alignment horizontal="center" vertical="center"/>
    </xf>
    <xf numFmtId="9" fontId="23" fillId="64" borderId="50" xfId="3" applyNumberFormat="1" applyFont="1" applyFill="1" applyBorder="1" applyAlignment="1">
      <alignment horizontal="center" vertical="center"/>
    </xf>
    <xf numFmtId="3" fontId="8" fillId="64" borderId="50" xfId="3" applyNumberFormat="1" applyFont="1" applyFill="1" applyBorder="1" applyAlignment="1">
      <alignment horizontal="center" vertical="center"/>
    </xf>
    <xf numFmtId="9" fontId="8" fillId="64" borderId="50" xfId="3" applyNumberFormat="1" applyFont="1" applyFill="1" applyBorder="1" applyAlignment="1">
      <alignment horizontal="center" vertical="center"/>
    </xf>
    <xf numFmtId="9" fontId="2" fillId="64" borderId="50" xfId="3" applyNumberFormat="1" applyFont="1" applyFill="1" applyBorder="1" applyAlignment="1">
      <alignment horizontal="center" vertical="center"/>
    </xf>
    <xf numFmtId="9" fontId="8" fillId="64" borderId="49" xfId="3" applyNumberFormat="1" applyFont="1" applyFill="1" applyBorder="1" applyAlignment="1">
      <alignment horizontal="center" vertical="center"/>
    </xf>
    <xf numFmtId="0" fontId="8" fillId="64" borderId="52" xfId="3" applyFont="1" applyFill="1" applyBorder="1" applyAlignment="1">
      <alignment horizontal="center" vertical="center"/>
    </xf>
    <xf numFmtId="0" fontId="23" fillId="64" borderId="44" xfId="3" applyFont="1" applyFill="1" applyBorder="1" applyAlignment="1">
      <alignment horizontal="center" vertical="center" wrapText="1"/>
    </xf>
    <xf numFmtId="4" fontId="23" fillId="64" borderId="44" xfId="3" applyNumberFormat="1" applyFont="1" applyFill="1" applyBorder="1" applyAlignment="1">
      <alignment horizontal="center" vertical="center"/>
    </xf>
    <xf numFmtId="3" fontId="23" fillId="64" borderId="44" xfId="3" applyNumberFormat="1" applyFont="1" applyFill="1" applyBorder="1" applyAlignment="1">
      <alignment horizontal="center" vertical="center"/>
    </xf>
    <xf numFmtId="0" fontId="23" fillId="64" borderId="39" xfId="3" applyFont="1" applyFill="1" applyBorder="1" applyAlignment="1">
      <alignment horizontal="center" vertical="center" wrapText="1"/>
    </xf>
    <xf numFmtId="4" fontId="23" fillId="64" borderId="39" xfId="3" applyNumberFormat="1" applyFont="1" applyFill="1" applyBorder="1" applyAlignment="1">
      <alignment horizontal="center" vertical="center"/>
    </xf>
    <xf numFmtId="3" fontId="23" fillId="64" borderId="39" xfId="3" applyNumberFormat="1" applyFont="1" applyFill="1" applyBorder="1" applyAlignment="1">
      <alignment horizontal="center" vertical="center"/>
    </xf>
    <xf numFmtId="9" fontId="8" fillId="64" borderId="39" xfId="3" applyNumberFormat="1" applyFont="1" applyFill="1" applyBorder="1" applyAlignment="1">
      <alignment horizontal="center" vertical="center"/>
    </xf>
    <xf numFmtId="9" fontId="2" fillId="64" borderId="39" xfId="3" applyNumberFormat="1" applyFont="1" applyFill="1" applyBorder="1" applyAlignment="1">
      <alignment horizontal="center" vertical="center"/>
    </xf>
    <xf numFmtId="3" fontId="8" fillId="64" borderId="39" xfId="3" applyNumberFormat="1" applyFont="1" applyFill="1" applyBorder="1" applyAlignment="1">
      <alignment horizontal="center" vertical="center"/>
    </xf>
    <xf numFmtId="0" fontId="22" fillId="64" borderId="39" xfId="3" applyFont="1" applyFill="1" applyBorder="1" applyAlignment="1">
      <alignment horizontal="center" vertical="center" wrapText="1"/>
    </xf>
    <xf numFmtId="4" fontId="22" fillId="64" borderId="39" xfId="3" applyNumberFormat="1" applyFont="1" applyFill="1" applyBorder="1" applyAlignment="1">
      <alignment horizontal="center" vertical="center"/>
    </xf>
    <xf numFmtId="9" fontId="22" fillId="64" borderId="39" xfId="3" applyNumberFormat="1" applyFont="1" applyFill="1" applyBorder="1" applyAlignment="1">
      <alignment horizontal="center" vertical="center"/>
    </xf>
    <xf numFmtId="3" fontId="22" fillId="64" borderId="39" xfId="3" applyNumberFormat="1" applyFont="1" applyFill="1" applyBorder="1" applyAlignment="1">
      <alignment horizontal="center" vertical="center"/>
    </xf>
    <xf numFmtId="3" fontId="2" fillId="64" borderId="39" xfId="3" applyNumberFormat="1" applyFont="1" applyFill="1" applyBorder="1" applyAlignment="1">
      <alignment horizontal="center" vertical="center"/>
    </xf>
    <xf numFmtId="0" fontId="2" fillId="64" borderId="39" xfId="3" applyFont="1" applyFill="1" applyBorder="1" applyAlignment="1">
      <alignment horizontal="center" vertical="center" wrapText="1"/>
    </xf>
    <xf numFmtId="4" fontId="2" fillId="64" borderId="39" xfId="3" applyNumberFormat="1" applyFont="1" applyFill="1" applyBorder="1" applyAlignment="1">
      <alignment horizontal="center" vertical="center"/>
    </xf>
    <xf numFmtId="4" fontId="2" fillId="64" borderId="2" xfId="3" applyNumberFormat="1" applyFont="1" applyFill="1" applyAlignment="1">
      <alignment horizontal="center" vertical="center"/>
    </xf>
    <xf numFmtId="0" fontId="8" fillId="64" borderId="2" xfId="3" applyFont="1" applyFill="1" applyBorder="1" applyAlignment="1" applyProtection="1">
      <alignment horizontal="center" vertical="center" wrapText="1"/>
      <protection locked="0"/>
    </xf>
    <xf numFmtId="0" fontId="8" fillId="64" borderId="39" xfId="3" applyFont="1" applyFill="1" applyBorder="1" applyAlignment="1">
      <alignment horizontal="center" vertical="center" wrapText="1"/>
    </xf>
    <xf numFmtId="4" fontId="8" fillId="64" borderId="39" xfId="3" applyNumberFormat="1" applyFont="1" applyFill="1" applyBorder="1" applyAlignment="1">
      <alignment horizontal="center" vertical="center"/>
    </xf>
    <xf numFmtId="0" fontId="8" fillId="64" borderId="2" xfId="3" applyFont="1" applyFill="1" applyAlignment="1">
      <alignment horizontal="center" vertical="center"/>
    </xf>
    <xf numFmtId="4" fontId="8" fillId="64" borderId="2" xfId="3" applyNumberFormat="1" applyFont="1" applyFill="1" applyAlignment="1">
      <alignment horizontal="center" vertical="center"/>
    </xf>
    <xf numFmtId="9" fontId="23" fillId="64" borderId="39" xfId="3" applyNumberFormat="1" applyFont="1" applyFill="1" applyBorder="1" applyAlignment="1">
      <alignment horizontal="center" vertical="center"/>
    </xf>
    <xf numFmtId="3" fontId="8" fillId="64" borderId="2" xfId="3" applyNumberFormat="1" applyFont="1" applyFill="1" applyAlignment="1">
      <alignment horizontal="center" vertical="center"/>
    </xf>
    <xf numFmtId="43" fontId="8" fillId="64" borderId="39" xfId="3" applyNumberFormat="1" applyFont="1" applyFill="1" applyBorder="1" applyAlignment="1">
      <alignment horizontal="center" vertical="center"/>
    </xf>
    <xf numFmtId="41" fontId="8" fillId="64" borderId="39" xfId="3" applyNumberFormat="1" applyFont="1" applyFill="1" applyBorder="1" applyAlignment="1">
      <alignment horizontal="center" vertical="center"/>
    </xf>
    <xf numFmtId="0" fontId="8" fillId="64" borderId="29" xfId="3" applyFont="1" applyFill="1" applyBorder="1" applyAlignment="1">
      <alignment horizontal="center" vertical="center" wrapText="1"/>
    </xf>
    <xf numFmtId="43" fontId="8" fillId="64" borderId="29" xfId="3" applyNumberFormat="1" applyFont="1" applyFill="1" applyBorder="1" applyAlignment="1">
      <alignment horizontal="center" vertical="center"/>
    </xf>
    <xf numFmtId="3" fontId="8" fillId="64" borderId="29" xfId="3" applyNumberFormat="1" applyFont="1" applyFill="1" applyBorder="1" applyAlignment="1">
      <alignment horizontal="center" vertical="center"/>
    </xf>
    <xf numFmtId="9" fontId="8" fillId="64" borderId="29" xfId="3" applyNumberFormat="1" applyFont="1" applyFill="1" applyBorder="1" applyAlignment="1">
      <alignment horizontal="center" vertical="center"/>
    </xf>
    <xf numFmtId="3" fontId="8" fillId="64" borderId="87" xfId="3" applyNumberFormat="1" applyFont="1" applyFill="1" applyBorder="1" applyAlignment="1">
      <alignment horizontal="center" vertical="center"/>
    </xf>
    <xf numFmtId="0" fontId="22" fillId="64" borderId="41" xfId="3" applyFont="1" applyFill="1" applyBorder="1" applyAlignment="1">
      <alignment horizontal="center" vertical="center" wrapText="1"/>
    </xf>
    <xf numFmtId="4" fontId="22" fillId="64" borderId="41" xfId="3" applyNumberFormat="1" applyFont="1" applyFill="1" applyBorder="1" applyAlignment="1">
      <alignment horizontal="center" vertical="center"/>
    </xf>
    <xf numFmtId="3" fontId="22" fillId="64" borderId="41" xfId="3" applyNumberFormat="1" applyFont="1" applyFill="1" applyBorder="1" applyAlignment="1">
      <alignment horizontal="center" vertical="center"/>
    </xf>
    <xf numFmtId="9" fontId="2" fillId="64" borderId="41" xfId="3" applyNumberFormat="1" applyFont="1" applyFill="1" applyBorder="1" applyAlignment="1">
      <alignment horizontal="center" vertical="center"/>
    </xf>
    <xf numFmtId="3" fontId="8" fillId="64" borderId="41" xfId="3" applyNumberFormat="1" applyFont="1" applyFill="1" applyBorder="1" applyAlignment="1">
      <alignment horizontal="center" vertical="center"/>
    </xf>
    <xf numFmtId="3" fontId="2" fillId="64" borderId="40" xfId="3" applyNumberFormat="1" applyFont="1" applyFill="1" applyBorder="1" applyAlignment="1">
      <alignment horizontal="center" vertical="center"/>
    </xf>
    <xf numFmtId="0" fontId="16" fillId="63" borderId="2" xfId="3" applyFont="1" applyFill="1" applyBorder="1" applyAlignment="1">
      <alignment horizontal="center" vertical="top"/>
    </xf>
    <xf numFmtId="0" fontId="13" fillId="63" borderId="2" xfId="3" applyFont="1" applyFill="1" applyAlignment="1" applyProtection="1">
      <alignment horizontal="center" wrapText="1"/>
      <protection locked="0"/>
    </xf>
    <xf numFmtId="0" fontId="1" fillId="63" borderId="2" xfId="3" applyAlignment="1">
      <alignment horizontal="center"/>
    </xf>
    <xf numFmtId="0" fontId="18" fillId="28" borderId="6" xfId="3" applyFont="1" applyFill="1" applyBorder="1" applyAlignment="1">
      <alignment horizontal="center" vertical="center"/>
    </xf>
    <xf numFmtId="0" fontId="18" fillId="28" borderId="11" xfId="3" applyFont="1" applyFill="1" applyBorder="1" applyAlignment="1">
      <alignment horizontal="center" vertical="center"/>
    </xf>
    <xf numFmtId="166" fontId="18" fillId="28" borderId="12" xfId="3" applyNumberFormat="1" applyFont="1" applyFill="1" applyBorder="1" applyAlignment="1">
      <alignment horizontal="center" vertical="center"/>
    </xf>
    <xf numFmtId="0" fontId="16" fillId="62" borderId="31" xfId="3" applyFont="1" applyFill="1" applyBorder="1" applyAlignment="1">
      <alignment horizontal="center" vertical="center"/>
    </xf>
    <xf numFmtId="4" fontId="16" fillId="62" borderId="31" xfId="3" applyNumberFormat="1" applyFont="1" applyFill="1" applyBorder="1" applyAlignment="1">
      <alignment horizontal="center" vertical="center"/>
    </xf>
    <xf numFmtId="9" fontId="16" fillId="62" borderId="31" xfId="2" applyFont="1" applyFill="1" applyBorder="1" applyAlignment="1">
      <alignment horizontal="center" vertical="center"/>
    </xf>
    <xf numFmtId="3" fontId="16" fillId="62" borderId="31" xfId="3" applyNumberFormat="1" applyFont="1" applyFill="1" applyBorder="1" applyAlignment="1">
      <alignment horizontal="center" vertical="center"/>
    </xf>
    <xf numFmtId="9" fontId="16" fillId="62" borderId="10" xfId="2" applyFont="1" applyFill="1" applyBorder="1" applyAlignment="1">
      <alignment horizontal="center" vertical="center"/>
    </xf>
    <xf numFmtId="0" fontId="19" fillId="62" borderId="31" xfId="3" applyFont="1" applyFill="1" applyBorder="1" applyAlignment="1">
      <alignment horizontal="center" vertical="center"/>
    </xf>
    <xf numFmtId="4" fontId="19" fillId="62" borderId="31" xfId="3" applyNumberFormat="1" applyFont="1" applyFill="1" applyBorder="1" applyAlignment="1">
      <alignment horizontal="center" vertical="center"/>
    </xf>
    <xf numFmtId="3" fontId="19" fillId="62" borderId="31" xfId="3" applyNumberFormat="1" applyFont="1" applyFill="1" applyBorder="1" applyAlignment="1">
      <alignment horizontal="center" vertical="center"/>
    </xf>
    <xf numFmtId="165" fontId="20" fillId="63" borderId="39" xfId="8" applyNumberFormat="1" applyFont="1" applyBorder="1" applyAlignment="1">
      <alignment horizontal="center"/>
    </xf>
    <xf numFmtId="4" fontId="16" fillId="64" borderId="31" xfId="3" applyNumberFormat="1" applyFont="1" applyFill="1" applyBorder="1" applyAlignment="1">
      <alignment horizontal="center" vertical="center"/>
    </xf>
    <xf numFmtId="3" fontId="1" fillId="63" borderId="2" xfId="3" applyNumberFormat="1" applyAlignment="1">
      <alignment horizontal="center"/>
    </xf>
    <xf numFmtId="0" fontId="18" fillId="62" borderId="31" xfId="3" applyFont="1" applyFill="1" applyBorder="1" applyAlignment="1">
      <alignment horizontal="center" vertical="center"/>
    </xf>
    <xf numFmtId="4" fontId="18" fillId="62" borderId="31" xfId="3" applyNumberFormat="1" applyFont="1" applyFill="1" applyBorder="1" applyAlignment="1">
      <alignment horizontal="center" vertical="center"/>
    </xf>
    <xf numFmtId="3" fontId="18" fillId="62" borderId="31" xfId="3" applyNumberFormat="1" applyFont="1" applyFill="1" applyBorder="1" applyAlignment="1">
      <alignment horizontal="center" vertical="center"/>
    </xf>
    <xf numFmtId="3" fontId="19" fillId="62" borderId="10" xfId="3" applyNumberFormat="1" applyFont="1" applyFill="1" applyBorder="1" applyAlignment="1">
      <alignment horizontal="center" vertical="center"/>
    </xf>
    <xf numFmtId="3" fontId="18" fillId="62" borderId="10" xfId="3" applyNumberFormat="1" applyFont="1" applyFill="1" applyBorder="1" applyAlignment="1">
      <alignment horizontal="center" vertical="center"/>
    </xf>
    <xf numFmtId="0" fontId="18" fillId="62" borderId="31" xfId="3" applyFont="1" applyFill="1" applyBorder="1" applyAlignment="1">
      <alignment horizontal="center" vertical="center" wrapText="1"/>
    </xf>
    <xf numFmtId="9" fontId="13" fillId="62" borderId="31" xfId="2" applyFont="1" applyFill="1" applyBorder="1" applyAlignment="1">
      <alignment horizontal="center" vertical="center"/>
    </xf>
    <xf numFmtId="0" fontId="16" fillId="62" borderId="31" xfId="3" applyFont="1" applyFill="1" applyBorder="1" applyAlignment="1">
      <alignment horizontal="center" vertical="center" wrapText="1"/>
    </xf>
    <xf numFmtId="0" fontId="19" fillId="62" borderId="31" xfId="3" applyFont="1" applyFill="1" applyBorder="1" applyAlignment="1">
      <alignment horizontal="center" vertical="center" wrapText="1"/>
    </xf>
    <xf numFmtId="1" fontId="13" fillId="64" borderId="39" xfId="3" applyNumberFormat="1" applyFont="1" applyFill="1" applyBorder="1" applyAlignment="1">
      <alignment horizontal="center" vertical="center" wrapText="1"/>
    </xf>
    <xf numFmtId="1" fontId="13" fillId="64" borderId="2" xfId="3" applyNumberFormat="1" applyFont="1" applyFill="1" applyBorder="1" applyAlignment="1">
      <alignment horizontal="center" vertical="center" wrapText="1"/>
    </xf>
    <xf numFmtId="0" fontId="21" fillId="62" borderId="31" xfId="3" applyFont="1" applyFill="1" applyBorder="1" applyAlignment="1">
      <alignment horizontal="center" vertical="center" wrapText="1"/>
    </xf>
    <xf numFmtId="4" fontId="21" fillId="62" borderId="31" xfId="3" applyNumberFormat="1" applyFont="1" applyFill="1" applyBorder="1" applyAlignment="1">
      <alignment horizontal="center" vertical="center"/>
    </xf>
    <xf numFmtId="3" fontId="21" fillId="62" borderId="31" xfId="3" applyNumberFormat="1" applyFont="1" applyFill="1" applyBorder="1" applyAlignment="1">
      <alignment horizontal="center" vertical="center"/>
    </xf>
    <xf numFmtId="3" fontId="21" fillId="62" borderId="10" xfId="3" applyNumberFormat="1" applyFont="1" applyFill="1" applyBorder="1" applyAlignment="1">
      <alignment horizontal="center" vertical="center"/>
    </xf>
    <xf numFmtId="0" fontId="1" fillId="63" borderId="2" xfId="3" applyFont="1" applyAlignment="1">
      <alignment horizontal="center"/>
    </xf>
    <xf numFmtId="3" fontId="16" fillId="62" borderId="10" xfId="3" applyNumberFormat="1" applyFont="1" applyFill="1" applyBorder="1" applyAlignment="1">
      <alignment horizontal="center" vertical="center"/>
    </xf>
    <xf numFmtId="0" fontId="17" fillId="62" borderId="31" xfId="3" applyFont="1" applyFill="1" applyBorder="1" applyAlignment="1">
      <alignment horizontal="center" vertical="center" wrapText="1"/>
    </xf>
    <xf numFmtId="4" fontId="17" fillId="62" borderId="31" xfId="3" applyNumberFormat="1" applyFont="1" applyFill="1" applyBorder="1" applyAlignment="1">
      <alignment horizontal="center" vertical="center"/>
    </xf>
    <xf numFmtId="3" fontId="17" fillId="62" borderId="31" xfId="3" applyNumberFormat="1" applyFont="1" applyFill="1" applyBorder="1" applyAlignment="1">
      <alignment horizontal="center" vertical="center"/>
    </xf>
    <xf numFmtId="3" fontId="17" fillId="62" borderId="10" xfId="3" applyNumberFormat="1" applyFont="1" applyFill="1" applyBorder="1" applyAlignment="1">
      <alignment horizontal="center" vertical="center"/>
    </xf>
    <xf numFmtId="0" fontId="13" fillId="63" borderId="2" xfId="3" applyFont="1" applyAlignment="1">
      <alignment horizontal="center"/>
    </xf>
    <xf numFmtId="0" fontId="18" fillId="63" borderId="2" xfId="3" applyFont="1" applyFill="1" applyBorder="1" applyAlignment="1">
      <alignment horizontal="center" vertical="top"/>
    </xf>
    <xf numFmtId="0" fontId="18" fillId="63" borderId="2" xfId="3" applyFont="1" applyFill="1" applyBorder="1" applyAlignment="1">
      <alignment horizontal="center" vertical="center"/>
    </xf>
    <xf numFmtId="0" fontId="18" fillId="28" borderId="3" xfId="3" applyFont="1" applyFill="1" applyBorder="1" applyAlignment="1">
      <alignment horizontal="center" vertical="center"/>
    </xf>
    <xf numFmtId="0" fontId="18" fillId="28" borderId="4" xfId="3" applyFont="1" applyFill="1" applyBorder="1" applyAlignment="1">
      <alignment horizontal="center" vertical="center"/>
    </xf>
    <xf numFmtId="0" fontId="18" fillId="28" borderId="5" xfId="3" applyFont="1" applyFill="1" applyBorder="1" applyAlignment="1">
      <alignment horizontal="center" vertical="center"/>
    </xf>
    <xf numFmtId="0" fontId="15" fillId="63" borderId="22" xfId="3" applyFont="1" applyFill="1" applyBorder="1" applyAlignment="1">
      <alignment horizontal="center" vertical="center"/>
    </xf>
    <xf numFmtId="0" fontId="15" fillId="63" borderId="32" xfId="3" applyFont="1" applyFill="1" applyBorder="1" applyAlignment="1">
      <alignment horizontal="center" vertical="center"/>
    </xf>
    <xf numFmtId="0" fontId="16" fillId="63" borderId="37" xfId="3" applyFont="1" applyFill="1" applyBorder="1" applyAlignment="1">
      <alignment horizontal="center" vertical="top"/>
    </xf>
    <xf numFmtId="0" fontId="18" fillId="28" borderId="7" xfId="3" applyFont="1" applyFill="1" applyBorder="1" applyAlignment="1">
      <alignment horizontal="center" vertical="center"/>
    </xf>
    <xf numFmtId="0" fontId="18" fillId="28" borderId="8" xfId="3" applyFont="1" applyFill="1" applyBorder="1" applyAlignment="1">
      <alignment horizontal="center" vertical="center"/>
    </xf>
    <xf numFmtId="0" fontId="18" fillId="28" borderId="9" xfId="3" applyFont="1" applyFill="1" applyBorder="1" applyAlignment="1">
      <alignment horizontal="center" vertical="center"/>
    </xf>
    <xf numFmtId="0" fontId="18" fillId="28" borderId="10" xfId="3" applyFont="1" applyFill="1" applyBorder="1" applyAlignment="1">
      <alignment horizontal="center" vertical="center"/>
    </xf>
    <xf numFmtId="0" fontId="18" fillId="28" borderId="13" xfId="3" applyFont="1" applyFill="1" applyBorder="1" applyAlignment="1">
      <alignment horizontal="center" vertical="center"/>
    </xf>
    <xf numFmtId="0" fontId="18" fillId="28" borderId="14" xfId="3" applyFont="1" applyFill="1" applyBorder="1" applyAlignment="1">
      <alignment horizontal="center" vertical="center" wrapText="1"/>
    </xf>
    <xf numFmtId="0" fontId="18" fillId="28" borderId="10" xfId="3" applyFont="1" applyFill="1" applyBorder="1" applyAlignment="1">
      <alignment horizontal="center" vertical="center" wrapText="1"/>
    </xf>
    <xf numFmtId="2" fontId="5" fillId="29" borderId="22" xfId="0" applyNumberFormat="1" applyFont="1" applyFill="1" applyBorder="1" applyAlignment="1">
      <alignment horizontal="center" vertical="center"/>
    </xf>
    <xf numFmtId="2" fontId="5" fillId="52" borderId="32" xfId="0" applyNumberFormat="1" applyFont="1" applyFill="1" applyBorder="1" applyAlignment="1">
      <alignment horizontal="center" vertical="center"/>
    </xf>
    <xf numFmtId="2" fontId="3" fillId="63" borderId="37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2" fontId="4" fillId="12" borderId="7" xfId="0" applyNumberFormat="1" applyFont="1" applyFill="1" applyBorder="1" applyAlignment="1">
      <alignment horizontal="center" vertical="center"/>
    </xf>
    <xf numFmtId="2" fontId="4" fillId="13" borderId="7" xfId="0" applyNumberFormat="1" applyFont="1" applyFill="1" applyBorder="1" applyAlignment="1">
      <alignment horizontal="center" vertical="center"/>
    </xf>
    <xf numFmtId="2" fontId="4" fillId="14" borderId="8" xfId="0" applyNumberFormat="1" applyFont="1" applyFill="1" applyBorder="1" applyAlignment="1">
      <alignment horizontal="center" vertical="center"/>
    </xf>
    <xf numFmtId="2" fontId="4" fillId="15" borderId="9" xfId="0" applyNumberFormat="1" applyFont="1" applyFill="1" applyBorder="1" applyAlignment="1">
      <alignment horizontal="center" vertical="center"/>
    </xf>
    <xf numFmtId="2" fontId="4" fillId="16" borderId="10" xfId="0" applyNumberFormat="1" applyFont="1" applyFill="1" applyBorder="1" applyAlignment="1">
      <alignment horizontal="center" vertical="center"/>
    </xf>
    <xf numFmtId="2" fontId="4" fillId="19" borderId="13" xfId="0" applyNumberFormat="1" applyFont="1" applyFill="1" applyBorder="1" applyAlignment="1">
      <alignment horizontal="center" vertical="center"/>
    </xf>
    <xf numFmtId="164" fontId="4" fillId="20" borderId="14" xfId="1" applyNumberFormat="1" applyFont="1" applyFill="1" applyBorder="1" applyAlignment="1">
      <alignment horizontal="center" vertical="center" wrapText="1"/>
    </xf>
    <xf numFmtId="9" fontId="4" fillId="21" borderId="10" xfId="2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2" fontId="4" fillId="9" borderId="4" xfId="0" applyNumberFormat="1" applyFont="1" applyFill="1" applyBorder="1" applyAlignment="1">
      <alignment horizontal="center" vertical="center"/>
    </xf>
    <xf numFmtId="2" fontId="4" fillId="10" borderId="5" xfId="0" applyNumberFormat="1" applyFont="1" applyFill="1" applyBorder="1" applyAlignment="1">
      <alignment horizontal="center" vertical="center"/>
    </xf>
    <xf numFmtId="0" fontId="2" fillId="64" borderId="2" xfId="3" applyFont="1" applyFill="1" applyBorder="1" applyAlignment="1">
      <alignment horizontal="center" vertical="center"/>
    </xf>
    <xf numFmtId="0" fontId="22" fillId="64" borderId="7" xfId="3" applyFont="1" applyFill="1" applyBorder="1" applyAlignment="1">
      <alignment horizontal="center" vertical="center"/>
    </xf>
    <xf numFmtId="0" fontId="22" fillId="64" borderId="8" xfId="3" applyFont="1" applyFill="1" applyBorder="1" applyAlignment="1">
      <alignment horizontal="center" vertical="center"/>
    </xf>
    <xf numFmtId="0" fontId="22" fillId="64" borderId="78" xfId="3" applyFont="1" applyFill="1" applyBorder="1" applyAlignment="1">
      <alignment horizontal="center" vertical="center"/>
    </xf>
    <xf numFmtId="0" fontId="22" fillId="64" borderId="76" xfId="3" applyFont="1" applyFill="1" applyBorder="1" applyAlignment="1">
      <alignment horizontal="center" vertical="center"/>
    </xf>
    <xf numFmtId="0" fontId="22" fillId="64" borderId="9" xfId="3" applyFont="1" applyFill="1" applyBorder="1" applyAlignment="1">
      <alignment horizontal="center" vertical="center"/>
    </xf>
    <xf numFmtId="0" fontId="22" fillId="64" borderId="10" xfId="3" applyFont="1" applyFill="1" applyBorder="1" applyAlignment="1">
      <alignment horizontal="center" vertical="center"/>
    </xf>
    <xf numFmtId="0" fontId="22" fillId="64" borderId="77" xfId="3" applyFont="1" applyFill="1" applyBorder="1" applyAlignment="1">
      <alignment horizontal="center" vertical="center"/>
    </xf>
    <xf numFmtId="0" fontId="22" fillId="64" borderId="2" xfId="3" applyFont="1" applyFill="1" applyBorder="1" applyAlignment="1">
      <alignment horizontal="center" vertical="center"/>
    </xf>
    <xf numFmtId="0" fontId="22" fillId="64" borderId="74" xfId="3" applyFont="1" applyFill="1" applyBorder="1" applyAlignment="1">
      <alignment horizontal="center" vertical="center"/>
    </xf>
    <xf numFmtId="0" fontId="22" fillId="64" borderId="22" xfId="3" applyFont="1" applyFill="1" applyBorder="1" applyAlignment="1">
      <alignment horizontal="center" vertical="center"/>
    </xf>
    <xf numFmtId="0" fontId="22" fillId="64" borderId="67" xfId="3" applyFont="1" applyFill="1" applyBorder="1" applyAlignment="1">
      <alignment horizontal="center" vertical="center"/>
    </xf>
    <xf numFmtId="0" fontId="22" fillId="64" borderId="66" xfId="3" applyFont="1" applyFill="1" applyBorder="1" applyAlignment="1">
      <alignment horizontal="center" vertical="center"/>
    </xf>
    <xf numFmtId="0" fontId="22" fillId="64" borderId="13" xfId="3" applyFont="1" applyFill="1" applyBorder="1" applyAlignment="1">
      <alignment horizontal="center" vertical="center"/>
    </xf>
    <xf numFmtId="0" fontId="22" fillId="64" borderId="14" xfId="3" applyFont="1" applyFill="1" applyBorder="1" applyAlignment="1">
      <alignment horizontal="center" vertical="center" wrapText="1"/>
    </xf>
    <xf numFmtId="0" fontId="22" fillId="64" borderId="77" xfId="3" applyFont="1" applyFill="1" applyBorder="1" applyAlignment="1">
      <alignment horizontal="center" vertical="center" wrapText="1"/>
    </xf>
    <xf numFmtId="0" fontId="22" fillId="64" borderId="85" xfId="3" applyFont="1" applyFill="1" applyBorder="1" applyAlignment="1">
      <alignment horizontal="center" vertical="center"/>
    </xf>
    <xf numFmtId="0" fontId="22" fillId="64" borderId="81" xfId="3" applyFont="1" applyFill="1" applyBorder="1" applyAlignment="1">
      <alignment horizontal="center" vertical="center"/>
    </xf>
    <xf numFmtId="0" fontId="22" fillId="64" borderId="84" xfId="3" applyFont="1" applyFill="1" applyBorder="1" applyAlignment="1">
      <alignment horizontal="center" vertical="center"/>
    </xf>
    <xf numFmtId="0" fontId="22" fillId="64" borderId="4" xfId="3" applyFont="1" applyFill="1" applyBorder="1" applyAlignment="1">
      <alignment horizontal="center" vertical="center"/>
    </xf>
    <xf numFmtId="0" fontId="22" fillId="64" borderId="83" xfId="3" applyFont="1" applyFill="1" applyBorder="1" applyAlignment="1">
      <alignment horizontal="center" vertical="center"/>
    </xf>
    <xf numFmtId="0" fontId="22" fillId="64" borderId="82" xfId="3" applyFont="1" applyFill="1" applyBorder="1" applyAlignment="1">
      <alignment horizontal="center" vertical="center"/>
    </xf>
    <xf numFmtId="0" fontId="22" fillId="64" borderId="5" xfId="3" applyFont="1" applyFill="1" applyBorder="1" applyAlignment="1">
      <alignment horizontal="center" vertical="center"/>
    </xf>
    <xf numFmtId="0" fontId="22" fillId="64" borderId="80" xfId="3" applyFont="1" applyFill="1" applyBorder="1" applyAlignment="1">
      <alignment horizontal="center" vertical="center"/>
    </xf>
    <xf numFmtId="0" fontId="4" fillId="63" borderId="2" xfId="9" applyFont="1" applyFill="1" applyBorder="1" applyAlignment="1">
      <alignment horizontal="center" vertical="center"/>
    </xf>
    <xf numFmtId="0" fontId="3" fillId="63" borderId="2" xfId="9" applyFont="1" applyFill="1" applyBorder="1" applyAlignment="1">
      <alignment horizontal="center" vertical="center"/>
    </xf>
    <xf numFmtId="0" fontId="4" fillId="28" borderId="3" xfId="9" applyFont="1" applyFill="1" applyBorder="1" applyAlignment="1">
      <alignment horizontal="center" vertical="center"/>
    </xf>
    <xf numFmtId="0" fontId="4" fillId="28" borderId="4" xfId="9" applyFont="1" applyFill="1" applyBorder="1" applyAlignment="1">
      <alignment horizontal="center" vertical="center"/>
    </xf>
    <xf numFmtId="0" fontId="4" fillId="28" borderId="5" xfId="9" applyFont="1" applyFill="1" applyBorder="1" applyAlignment="1">
      <alignment horizontal="center" vertical="center"/>
    </xf>
    <xf numFmtId="0" fontId="5" fillId="63" borderId="22" xfId="9" applyFont="1" applyFill="1" applyBorder="1" applyAlignment="1">
      <alignment horizontal="center" vertical="center"/>
    </xf>
    <xf numFmtId="0" fontId="5" fillId="63" borderId="32" xfId="9" applyFont="1" applyFill="1" applyBorder="1" applyAlignment="1">
      <alignment horizontal="center" vertical="center"/>
    </xf>
    <xf numFmtId="0" fontId="3" fillId="63" borderId="37" xfId="9" applyFont="1" applyFill="1" applyBorder="1" applyAlignment="1">
      <alignment horizontal="center" vertical="center"/>
    </xf>
    <xf numFmtId="0" fontId="4" fillId="28" borderId="7" xfId="9" applyFont="1" applyFill="1" applyBorder="1" applyAlignment="1">
      <alignment horizontal="center" vertical="center"/>
    </xf>
    <xf numFmtId="0" fontId="4" fillId="28" borderId="8" xfId="9" applyFont="1" applyFill="1" applyBorder="1" applyAlignment="1">
      <alignment horizontal="center" vertical="center"/>
    </xf>
    <xf numFmtId="0" fontId="4" fillId="28" borderId="9" xfId="9" applyFont="1" applyFill="1" applyBorder="1" applyAlignment="1">
      <alignment horizontal="center" vertical="center"/>
    </xf>
    <xf numFmtId="0" fontId="4" fillId="28" borderId="10" xfId="9" applyFont="1" applyFill="1" applyBorder="1" applyAlignment="1">
      <alignment horizontal="center" vertical="center"/>
    </xf>
    <xf numFmtId="0" fontId="4" fillId="28" borderId="13" xfId="9" applyFont="1" applyFill="1" applyBorder="1" applyAlignment="1">
      <alignment horizontal="center" vertical="center"/>
    </xf>
    <xf numFmtId="0" fontId="4" fillId="28" borderId="14" xfId="9" applyFont="1" applyFill="1" applyBorder="1" applyAlignment="1">
      <alignment horizontal="center" vertical="center" wrapText="1"/>
    </xf>
    <xf numFmtId="0" fontId="4" fillId="28" borderId="10" xfId="9" applyFont="1" applyFill="1" applyBorder="1" applyAlignment="1">
      <alignment horizontal="center" vertical="center" wrapText="1"/>
    </xf>
  </cellXfs>
  <cellStyles count="10">
    <cellStyle name="40% - Accent2 2" xfId="6"/>
    <cellStyle name="60% - Accent5 2" xfId="7"/>
    <cellStyle name="Comma" xfId="1" builtinId="3"/>
    <cellStyle name="Comma 2" xfId="8"/>
    <cellStyle name="Comma 5" xfId="4"/>
    <cellStyle name="Normal" xfId="0" builtinId="0"/>
    <cellStyle name="Normal 2" xfId="3"/>
    <cellStyle name="Normal 3" xfId="5"/>
    <cellStyle name="Normal 4" xfId="9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0"/>
  <sheetViews>
    <sheetView topLeftCell="A46" workbookViewId="0">
      <selection activeCell="C22" sqref="C22"/>
    </sheetView>
  </sheetViews>
  <sheetFormatPr defaultRowHeight="14.25"/>
  <cols>
    <col min="1" max="1" width="9" style="292"/>
    <col min="2" max="2" width="13.125" style="328" customWidth="1"/>
    <col min="3" max="3" width="42.75" style="328" customWidth="1"/>
    <col min="4" max="4" width="14.25" style="328" customWidth="1"/>
    <col min="5" max="5" width="9.75" style="328" customWidth="1"/>
    <col min="6" max="6" width="14.25" style="328" customWidth="1"/>
    <col min="7" max="7" width="9.75" style="328" customWidth="1"/>
    <col min="8" max="8" width="14.25" style="328" customWidth="1"/>
    <col min="9" max="9" width="9.75" style="328" customWidth="1"/>
    <col min="10" max="10" width="13.875" style="328" customWidth="1"/>
    <col min="11" max="11" width="14.25" style="328" customWidth="1"/>
    <col min="12" max="12" width="9.75" style="328" customWidth="1"/>
    <col min="13" max="13" width="13.125" style="328" customWidth="1"/>
    <col min="14" max="14" width="9.25" style="328" customWidth="1"/>
    <col min="15" max="16384" width="9" style="292"/>
  </cols>
  <sheetData>
    <row r="1" spans="2:14">
      <c r="B1" s="290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2:14">
      <c r="B2" s="329" t="s">
        <v>0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</row>
    <row r="3" spans="2:14">
      <c r="B3" s="330" t="s">
        <v>91</v>
      </c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</row>
    <row r="4" spans="2:14">
      <c r="B4" s="330" t="s">
        <v>1</v>
      </c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</row>
    <row r="5" spans="2:14" ht="15" thickBot="1"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2:14" ht="15.75" thickTop="1" thickBot="1">
      <c r="B6" s="331" t="s">
        <v>2</v>
      </c>
      <c r="C6" s="332" t="s">
        <v>3</v>
      </c>
      <c r="D6" s="332"/>
      <c r="E6" s="332"/>
      <c r="F6" s="332" t="s">
        <v>4</v>
      </c>
      <c r="G6" s="332"/>
      <c r="H6" s="333" t="s">
        <v>5</v>
      </c>
      <c r="I6" s="333"/>
      <c r="J6" s="333"/>
      <c r="K6" s="333"/>
      <c r="L6" s="333"/>
      <c r="M6" s="333"/>
      <c r="N6" s="333"/>
    </row>
    <row r="7" spans="2:14" ht="15" thickTop="1">
      <c r="B7" s="331"/>
      <c r="C7" s="332"/>
      <c r="D7" s="332"/>
      <c r="E7" s="332"/>
      <c r="F7" s="332"/>
      <c r="G7" s="332"/>
      <c r="H7" s="333"/>
      <c r="I7" s="333"/>
      <c r="J7" s="333"/>
      <c r="K7" s="333"/>
      <c r="L7" s="333"/>
      <c r="M7" s="333"/>
      <c r="N7" s="333"/>
    </row>
    <row r="8" spans="2:14">
      <c r="B8" s="293" t="s">
        <v>6</v>
      </c>
      <c r="C8" s="337" t="s">
        <v>132</v>
      </c>
      <c r="D8" s="337"/>
      <c r="E8" s="337"/>
      <c r="F8" s="337" t="s">
        <v>8</v>
      </c>
      <c r="G8" s="337"/>
      <c r="H8" s="338" t="s">
        <v>131</v>
      </c>
      <c r="I8" s="338"/>
      <c r="J8" s="338"/>
      <c r="K8" s="338"/>
      <c r="L8" s="338"/>
      <c r="M8" s="338"/>
      <c r="N8" s="338"/>
    </row>
    <row r="9" spans="2:14" ht="15" thickBot="1">
      <c r="B9" s="339" t="s">
        <v>10</v>
      </c>
      <c r="C9" s="339"/>
      <c r="D9" s="340" t="s">
        <v>11</v>
      </c>
      <c r="E9" s="340"/>
      <c r="F9" s="340"/>
      <c r="G9" s="340"/>
      <c r="H9" s="340"/>
      <c r="I9" s="340"/>
      <c r="J9" s="340"/>
      <c r="K9" s="340"/>
      <c r="L9" s="340"/>
      <c r="M9" s="340"/>
      <c r="N9" s="340"/>
    </row>
    <row r="10" spans="2:14" ht="15.75" thickTop="1" thickBot="1">
      <c r="B10" s="339"/>
      <c r="C10" s="339"/>
      <c r="D10" s="294" t="s">
        <v>12</v>
      </c>
      <c r="E10" s="295">
        <v>2024</v>
      </c>
      <c r="F10" s="341" t="s">
        <v>13</v>
      </c>
      <c r="G10" s="341"/>
      <c r="H10" s="341" t="s">
        <v>13</v>
      </c>
      <c r="I10" s="341"/>
      <c r="J10" s="100" t="s">
        <v>13</v>
      </c>
      <c r="K10" s="341" t="s">
        <v>13</v>
      </c>
      <c r="L10" s="341"/>
      <c r="M10" s="342" t="s">
        <v>14</v>
      </c>
      <c r="N10" s="343" t="s">
        <v>15</v>
      </c>
    </row>
    <row r="11" spans="2:14" ht="52.5" thickTop="1" thickBot="1">
      <c r="B11" s="339"/>
      <c r="C11" s="339"/>
      <c r="D11" s="89" t="s">
        <v>16</v>
      </c>
      <c r="E11" s="88" t="s">
        <v>17</v>
      </c>
      <c r="F11" s="86" t="s">
        <v>18</v>
      </c>
      <c r="G11" s="85" t="s">
        <v>17</v>
      </c>
      <c r="H11" s="86" t="s">
        <v>19</v>
      </c>
      <c r="I11" s="85" t="s">
        <v>17</v>
      </c>
      <c r="J11" s="87" t="s">
        <v>20</v>
      </c>
      <c r="K11" s="86" t="s">
        <v>21</v>
      </c>
      <c r="L11" s="85" t="s">
        <v>17</v>
      </c>
      <c r="M11" s="342"/>
      <c r="N11" s="343"/>
    </row>
    <row r="12" spans="2:14" ht="15.75" thickTop="1" thickBot="1">
      <c r="B12" s="339"/>
      <c r="C12" s="339"/>
      <c r="D12" s="84" t="s">
        <v>22</v>
      </c>
      <c r="E12" s="84" t="s">
        <v>23</v>
      </c>
      <c r="F12" s="84" t="s">
        <v>24</v>
      </c>
      <c r="G12" s="84" t="s">
        <v>25</v>
      </c>
      <c r="H12" s="84" t="s">
        <v>26</v>
      </c>
      <c r="I12" s="84" t="s">
        <v>27</v>
      </c>
      <c r="J12" s="84" t="s">
        <v>28</v>
      </c>
      <c r="K12" s="84" t="s">
        <v>29</v>
      </c>
      <c r="L12" s="84" t="s">
        <v>30</v>
      </c>
      <c r="M12" s="84" t="s">
        <v>31</v>
      </c>
      <c r="N12" s="83" t="s">
        <v>32</v>
      </c>
    </row>
    <row r="13" spans="2:14" ht="15" thickTop="1">
      <c r="B13" s="334" t="s">
        <v>33</v>
      </c>
      <c r="C13" s="334"/>
      <c r="D13" s="71"/>
      <c r="E13" s="72"/>
      <c r="F13" s="71"/>
      <c r="G13" s="72"/>
      <c r="H13" s="71"/>
      <c r="I13" s="72"/>
      <c r="J13" s="82"/>
      <c r="K13" s="71"/>
      <c r="L13" s="72"/>
      <c r="M13" s="71"/>
      <c r="N13" s="70"/>
    </row>
    <row r="14" spans="2:14">
      <c r="B14" s="75" t="s">
        <v>34</v>
      </c>
      <c r="C14" s="74" t="s">
        <v>35</v>
      </c>
      <c r="D14" s="71"/>
      <c r="E14" s="72"/>
      <c r="F14" s="71"/>
      <c r="G14" s="72"/>
      <c r="H14" s="71"/>
      <c r="I14" s="72"/>
      <c r="J14" s="73"/>
      <c r="K14" s="71"/>
      <c r="L14" s="72"/>
      <c r="M14" s="71"/>
      <c r="N14" s="70"/>
    </row>
    <row r="15" spans="2:14">
      <c r="B15" s="68" t="s">
        <v>36</v>
      </c>
      <c r="C15" s="296" t="s">
        <v>37</v>
      </c>
      <c r="D15" s="297">
        <v>494722550</v>
      </c>
      <c r="E15" s="298">
        <f>D15/$D$30</f>
        <v>0.35448882267879939</v>
      </c>
      <c r="F15" s="299">
        <v>747767000</v>
      </c>
      <c r="G15" s="300">
        <f>F15/$F$30</f>
        <v>0.47966682275663436</v>
      </c>
      <c r="H15" s="299">
        <v>569267000</v>
      </c>
      <c r="I15" s="300">
        <f>H15/$H$30</f>
        <v>0.40877594320926969</v>
      </c>
      <c r="J15" s="299">
        <f>H15-F15</f>
        <v>-178500000</v>
      </c>
      <c r="K15" s="297">
        <v>563985963</v>
      </c>
      <c r="L15" s="300">
        <f>K15/$K$30</f>
        <v>0.49092181967970666</v>
      </c>
      <c r="M15" s="299">
        <f t="shared" ref="M15:M21" si="0">H15-K15</f>
        <v>5281037</v>
      </c>
      <c r="N15" s="300">
        <f>K15/H15</f>
        <v>0.99072309303015982</v>
      </c>
    </row>
    <row r="16" spans="2:14">
      <c r="B16" s="68" t="s">
        <v>38</v>
      </c>
      <c r="C16" s="296" t="s">
        <v>39</v>
      </c>
      <c r="D16" s="297">
        <v>86919358</v>
      </c>
      <c r="E16" s="298">
        <f t="shared" ref="E16:E30" si="1">D16/$D$30</f>
        <v>6.2281254180584826E-2</v>
      </c>
      <c r="F16" s="299">
        <v>119848000</v>
      </c>
      <c r="G16" s="300">
        <f t="shared" ref="G16:G30" si="2">F16/$F$30</f>
        <v>7.6878371703668541E-2</v>
      </c>
      <c r="H16" s="299">
        <v>95848000</v>
      </c>
      <c r="I16" s="300">
        <f t="shared" ref="I16:I30" si="3">H16/$H$30</f>
        <v>6.8825975517151153E-2</v>
      </c>
      <c r="J16" s="299">
        <f t="shared" ref="J16:J30" si="4">H16-F16</f>
        <v>-24000000</v>
      </c>
      <c r="K16" s="297">
        <v>90651220</v>
      </c>
      <c r="L16" s="300">
        <f t="shared" ref="L16:L30" si="5">K16/$K$30</f>
        <v>7.8907392733434792E-2</v>
      </c>
      <c r="M16" s="299">
        <f t="shared" si="0"/>
        <v>5196780</v>
      </c>
      <c r="N16" s="300">
        <f t="shared" ref="N16:N30" si="6">K16/H16</f>
        <v>0.94578102829480015</v>
      </c>
    </row>
    <row r="17" spans="2:15">
      <c r="B17" s="68" t="s">
        <v>40</v>
      </c>
      <c r="C17" s="296" t="s">
        <v>41</v>
      </c>
      <c r="D17" s="297">
        <v>252206921.40000001</v>
      </c>
      <c r="E17" s="298">
        <f t="shared" si="1"/>
        <v>0.18071651401079353</v>
      </c>
      <c r="F17" s="299">
        <v>139055000</v>
      </c>
      <c r="G17" s="300">
        <f t="shared" si="2"/>
        <v>8.9199001879494269E-2</v>
      </c>
      <c r="H17" s="299">
        <v>233055000</v>
      </c>
      <c r="I17" s="300">
        <f t="shared" si="3"/>
        <v>0.16735078169758014</v>
      </c>
      <c r="J17" s="299">
        <f t="shared" si="4"/>
        <v>94000000</v>
      </c>
      <c r="K17" s="297">
        <v>161425214</v>
      </c>
      <c r="L17" s="300">
        <f t="shared" si="5"/>
        <v>0.14051264570048538</v>
      </c>
      <c r="M17" s="299">
        <f t="shared" si="0"/>
        <v>71629786</v>
      </c>
      <c r="N17" s="300">
        <f t="shared" si="6"/>
        <v>0.69264857651627298</v>
      </c>
    </row>
    <row r="18" spans="2:15">
      <c r="B18" s="68" t="s">
        <v>42</v>
      </c>
      <c r="C18" s="296" t="s">
        <v>43</v>
      </c>
      <c r="D18" s="297">
        <v>0</v>
      </c>
      <c r="E18" s="298">
        <f t="shared" si="1"/>
        <v>0</v>
      </c>
      <c r="F18" s="299">
        <v>0</v>
      </c>
      <c r="G18" s="300">
        <f t="shared" si="2"/>
        <v>0</v>
      </c>
      <c r="H18" s="299">
        <v>0</v>
      </c>
      <c r="I18" s="300">
        <f t="shared" si="3"/>
        <v>0</v>
      </c>
      <c r="J18" s="299">
        <f t="shared" si="4"/>
        <v>0</v>
      </c>
      <c r="K18" s="297">
        <v>0</v>
      </c>
      <c r="L18" s="300">
        <f t="shared" si="5"/>
        <v>0</v>
      </c>
      <c r="M18" s="299">
        <f t="shared" si="0"/>
        <v>0</v>
      </c>
      <c r="N18" s="300" t="s">
        <v>92</v>
      </c>
    </row>
    <row r="19" spans="2:15">
      <c r="B19" s="68" t="s">
        <v>44</v>
      </c>
      <c r="C19" s="296" t="s">
        <v>45</v>
      </c>
      <c r="D19" s="297">
        <v>0</v>
      </c>
      <c r="E19" s="298">
        <f t="shared" si="1"/>
        <v>0</v>
      </c>
      <c r="F19" s="299">
        <v>0</v>
      </c>
      <c r="G19" s="300">
        <f t="shared" si="2"/>
        <v>0</v>
      </c>
      <c r="H19" s="299">
        <v>0</v>
      </c>
      <c r="I19" s="300">
        <f t="shared" si="3"/>
        <v>0</v>
      </c>
      <c r="J19" s="299">
        <f t="shared" si="4"/>
        <v>0</v>
      </c>
      <c r="K19" s="297">
        <v>0</v>
      </c>
      <c r="L19" s="300">
        <f t="shared" si="5"/>
        <v>0</v>
      </c>
      <c r="M19" s="299">
        <f t="shared" si="0"/>
        <v>0</v>
      </c>
      <c r="N19" s="300" t="s">
        <v>92</v>
      </c>
    </row>
    <row r="20" spans="2:15">
      <c r="B20" s="68" t="s">
        <v>46</v>
      </c>
      <c r="C20" s="296" t="s">
        <v>47</v>
      </c>
      <c r="D20" s="297">
        <v>0</v>
      </c>
      <c r="E20" s="298">
        <f t="shared" si="1"/>
        <v>0</v>
      </c>
      <c r="F20" s="299">
        <v>11800000</v>
      </c>
      <c r="G20" s="300">
        <f t="shared" si="2"/>
        <v>7.5692943236707229E-3</v>
      </c>
      <c r="H20" s="299">
        <v>0</v>
      </c>
      <c r="I20" s="300">
        <f t="shared" si="3"/>
        <v>0</v>
      </c>
      <c r="J20" s="299">
        <f t="shared" si="4"/>
        <v>-11800000</v>
      </c>
      <c r="K20" s="297">
        <v>0</v>
      </c>
      <c r="L20" s="300">
        <f t="shared" si="5"/>
        <v>0</v>
      </c>
      <c r="M20" s="299">
        <f t="shared" si="0"/>
        <v>0</v>
      </c>
      <c r="N20" s="300" t="s">
        <v>92</v>
      </c>
    </row>
    <row r="21" spans="2:15">
      <c r="B21" s="68" t="s">
        <v>48</v>
      </c>
      <c r="C21" s="296" t="s">
        <v>49</v>
      </c>
      <c r="D21" s="297">
        <v>4387317</v>
      </c>
      <c r="E21" s="298">
        <f t="shared" si="1"/>
        <v>3.1436910204491026E-3</v>
      </c>
      <c r="F21" s="299">
        <v>2460000</v>
      </c>
      <c r="G21" s="300">
        <f t="shared" si="2"/>
        <v>1.5780054267991507E-3</v>
      </c>
      <c r="H21" s="299">
        <f>3901876+541876</f>
        <v>4443752</v>
      </c>
      <c r="I21" s="300">
        <f t="shared" si="3"/>
        <v>3.1909436436471437E-3</v>
      </c>
      <c r="J21" s="299">
        <f t="shared" si="4"/>
        <v>1983752</v>
      </c>
      <c r="K21" s="297">
        <v>2722100</v>
      </c>
      <c r="L21" s="300">
        <f t="shared" si="5"/>
        <v>2.3694530946156357E-3</v>
      </c>
      <c r="M21" s="299">
        <f t="shared" si="0"/>
        <v>1721652</v>
      </c>
      <c r="N21" s="300">
        <f t="shared" si="6"/>
        <v>0.61256793808475363</v>
      </c>
    </row>
    <row r="22" spans="2:15">
      <c r="B22" s="81"/>
      <c r="C22" s="301" t="s">
        <v>50</v>
      </c>
      <c r="D22" s="302">
        <f>SUM(D15:D21)</f>
        <v>838236146.39999998</v>
      </c>
      <c r="E22" s="298">
        <f t="shared" si="1"/>
        <v>0.60063028189062684</v>
      </c>
      <c r="F22" s="303">
        <f>SUM(F15:F21)</f>
        <v>1020930000</v>
      </c>
      <c r="G22" s="300">
        <f t="shared" si="2"/>
        <v>0.65489149609026709</v>
      </c>
      <c r="H22" s="303">
        <f>SUM(H15:H21)</f>
        <v>902613752</v>
      </c>
      <c r="I22" s="300">
        <f t="shared" si="3"/>
        <v>0.64814364406764813</v>
      </c>
      <c r="J22" s="299">
        <f t="shared" si="4"/>
        <v>-118316248</v>
      </c>
      <c r="K22" s="302">
        <f>SUM(K15:K21)</f>
        <v>818784497</v>
      </c>
      <c r="L22" s="300">
        <f t="shared" si="5"/>
        <v>0.71271131120824249</v>
      </c>
      <c r="M22" s="303">
        <f>SUM(M15:M21)</f>
        <v>83829255</v>
      </c>
      <c r="N22" s="300">
        <f t="shared" si="6"/>
        <v>0.90712610481033307</v>
      </c>
    </row>
    <row r="23" spans="2:15">
      <c r="B23" s="68" t="s">
        <v>51</v>
      </c>
      <c r="C23" s="296" t="s">
        <v>52</v>
      </c>
      <c r="D23" s="297">
        <v>0</v>
      </c>
      <c r="E23" s="298">
        <f t="shared" si="1"/>
        <v>0</v>
      </c>
      <c r="F23" s="299">
        <v>0</v>
      </c>
      <c r="G23" s="300">
        <f t="shared" si="2"/>
        <v>0</v>
      </c>
      <c r="H23" s="299">
        <v>0</v>
      </c>
      <c r="I23" s="300">
        <f t="shared" si="3"/>
        <v>0</v>
      </c>
      <c r="J23" s="299">
        <f t="shared" si="4"/>
        <v>0</v>
      </c>
      <c r="K23" s="297">
        <v>0</v>
      </c>
      <c r="L23" s="300">
        <f t="shared" si="5"/>
        <v>0</v>
      </c>
      <c r="M23" s="299">
        <v>0</v>
      </c>
      <c r="N23" s="300" t="s">
        <v>92</v>
      </c>
    </row>
    <row r="24" spans="2:15">
      <c r="B24" s="68" t="s">
        <v>53</v>
      </c>
      <c r="C24" s="296" t="s">
        <v>54</v>
      </c>
      <c r="D24" s="297">
        <v>48175168</v>
      </c>
      <c r="E24" s="298">
        <f t="shared" si="1"/>
        <v>3.45194666923377E-2</v>
      </c>
      <c r="F24" s="299">
        <v>138000000</v>
      </c>
      <c r="G24" s="300">
        <f t="shared" si="2"/>
        <v>8.8522255649708448E-2</v>
      </c>
      <c r="H24" s="299">
        <v>35000000</v>
      </c>
      <c r="I24" s="300">
        <f t="shared" si="3"/>
        <v>2.5132596852310847E-2</v>
      </c>
      <c r="J24" s="299">
        <f t="shared" si="4"/>
        <v>-103000000</v>
      </c>
      <c r="K24" s="297">
        <v>27648840</v>
      </c>
      <c r="L24" s="300">
        <f t="shared" si="5"/>
        <v>2.4066944454844634E-2</v>
      </c>
      <c r="M24" s="299">
        <f>H24-K24</f>
        <v>7351160</v>
      </c>
      <c r="N24" s="300">
        <f t="shared" si="6"/>
        <v>0.78996685714285719</v>
      </c>
    </row>
    <row r="25" spans="2:15">
      <c r="B25" s="81"/>
      <c r="C25" s="301" t="s">
        <v>55</v>
      </c>
      <c r="D25" s="302">
        <v>48175168</v>
      </c>
      <c r="E25" s="298">
        <f t="shared" si="1"/>
        <v>3.45194666923377E-2</v>
      </c>
      <c r="F25" s="303">
        <v>138000000</v>
      </c>
      <c r="G25" s="300">
        <f t="shared" si="2"/>
        <v>8.8522255649708448E-2</v>
      </c>
      <c r="H25" s="303">
        <f>SUM(H24)</f>
        <v>35000000</v>
      </c>
      <c r="I25" s="300">
        <f t="shared" si="3"/>
        <v>2.5132596852310847E-2</v>
      </c>
      <c r="J25" s="299">
        <f t="shared" si="4"/>
        <v>-103000000</v>
      </c>
      <c r="K25" s="302">
        <f>SUM(K24)</f>
        <v>27648840</v>
      </c>
      <c r="L25" s="300">
        <f t="shared" si="5"/>
        <v>2.4066944454844634E-2</v>
      </c>
      <c r="M25" s="303">
        <f>H25-K25</f>
        <v>7351160</v>
      </c>
      <c r="N25" s="300">
        <f t="shared" si="6"/>
        <v>0.78996685714285719</v>
      </c>
    </row>
    <row r="26" spans="2:15" ht="15">
      <c r="B26" s="68" t="s">
        <v>51</v>
      </c>
      <c r="C26" s="296" t="s">
        <v>52</v>
      </c>
      <c r="D26" s="297">
        <v>459522370</v>
      </c>
      <c r="E26" s="298">
        <f t="shared" si="1"/>
        <v>0.32926646245632357</v>
      </c>
      <c r="F26" s="299">
        <v>0</v>
      </c>
      <c r="G26" s="300">
        <f t="shared" si="2"/>
        <v>0</v>
      </c>
      <c r="H26" s="299">
        <v>0</v>
      </c>
      <c r="I26" s="300">
        <f t="shared" si="3"/>
        <v>0</v>
      </c>
      <c r="J26" s="299">
        <f t="shared" si="4"/>
        <v>0</v>
      </c>
      <c r="K26" s="304">
        <f>155159.18*1000</f>
        <v>155159180</v>
      </c>
      <c r="L26" s="300">
        <f t="shared" si="5"/>
        <v>0.13505837375887164</v>
      </c>
      <c r="M26" s="299">
        <f>H26-K26</f>
        <v>-155159180</v>
      </c>
      <c r="N26" s="300" t="s">
        <v>92</v>
      </c>
    </row>
    <row r="27" spans="2:15">
      <c r="B27" s="68" t="s">
        <v>53</v>
      </c>
      <c r="C27" s="296" t="s">
        <v>54</v>
      </c>
      <c r="D27" s="297">
        <v>49660530</v>
      </c>
      <c r="E27" s="298">
        <f t="shared" si="1"/>
        <v>3.5583788960711814E-2</v>
      </c>
      <c r="F27" s="299">
        <v>400000000</v>
      </c>
      <c r="G27" s="300">
        <f t="shared" si="2"/>
        <v>0.25658624826002452</v>
      </c>
      <c r="H27" s="299">
        <v>455000000</v>
      </c>
      <c r="I27" s="300">
        <f t="shared" si="3"/>
        <v>0.32672375908004103</v>
      </c>
      <c r="J27" s="299">
        <f t="shared" si="4"/>
        <v>55000000</v>
      </c>
      <c r="K27" s="305">
        <v>147237990</v>
      </c>
      <c r="L27" s="300">
        <f t="shared" si="5"/>
        <v>0.12816337057804125</v>
      </c>
      <c r="M27" s="299">
        <f>H27-K27</f>
        <v>307762010</v>
      </c>
      <c r="N27" s="300">
        <f t="shared" si="6"/>
        <v>0.32359997802197804</v>
      </c>
    </row>
    <row r="28" spans="2:15">
      <c r="B28" s="81"/>
      <c r="C28" s="301" t="s">
        <v>56</v>
      </c>
      <c r="D28" s="302">
        <v>509182900</v>
      </c>
      <c r="E28" s="298">
        <f t="shared" si="1"/>
        <v>0.36485025141703536</v>
      </c>
      <c r="F28" s="303">
        <f>SUM(F26:F27)</f>
        <v>400000000</v>
      </c>
      <c r="G28" s="300">
        <f t="shared" si="2"/>
        <v>0.25658624826002452</v>
      </c>
      <c r="H28" s="303">
        <f>SUM(H26:H27)</f>
        <v>455000000</v>
      </c>
      <c r="I28" s="300">
        <f t="shared" si="3"/>
        <v>0.32672375908004103</v>
      </c>
      <c r="J28" s="299">
        <f t="shared" si="4"/>
        <v>55000000</v>
      </c>
      <c r="K28" s="302">
        <f>SUM(K26:K27)</f>
        <v>302397170</v>
      </c>
      <c r="L28" s="300">
        <f t="shared" si="5"/>
        <v>0.26322174433691287</v>
      </c>
      <c r="M28" s="303">
        <f>SUM(M26:M27)</f>
        <v>152602830</v>
      </c>
      <c r="N28" s="300">
        <f t="shared" si="6"/>
        <v>0.66460916483516486</v>
      </c>
      <c r="O28" s="306"/>
    </row>
    <row r="29" spans="2:15">
      <c r="B29" s="80"/>
      <c r="C29" s="307" t="s">
        <v>57</v>
      </c>
      <c r="D29" s="308">
        <v>557358068</v>
      </c>
      <c r="E29" s="298">
        <f t="shared" si="1"/>
        <v>0.39936971810937305</v>
      </c>
      <c r="F29" s="309">
        <v>538000000</v>
      </c>
      <c r="G29" s="300">
        <f t="shared" si="2"/>
        <v>0.34510850390973297</v>
      </c>
      <c r="H29" s="309">
        <f>H25+H28</f>
        <v>490000000</v>
      </c>
      <c r="I29" s="300">
        <f t="shared" si="3"/>
        <v>0.35185635593235187</v>
      </c>
      <c r="J29" s="299">
        <f t="shared" si="4"/>
        <v>-48000000</v>
      </c>
      <c r="K29" s="308">
        <f>K28+K25</f>
        <v>330046010</v>
      </c>
      <c r="L29" s="300">
        <f t="shared" si="5"/>
        <v>0.28728868879175751</v>
      </c>
      <c r="M29" s="309">
        <f>M28+M25</f>
        <v>159953990</v>
      </c>
      <c r="N29" s="300">
        <f t="shared" si="6"/>
        <v>0.6735632857142857</v>
      </c>
    </row>
    <row r="30" spans="2:15">
      <c r="B30" s="80"/>
      <c r="C30" s="307" t="s">
        <v>58</v>
      </c>
      <c r="D30" s="308">
        <v>1395594214.4000001</v>
      </c>
      <c r="E30" s="298">
        <f t="shared" si="1"/>
        <v>1</v>
      </c>
      <c r="F30" s="309">
        <v>1558930000</v>
      </c>
      <c r="G30" s="300">
        <f t="shared" si="2"/>
        <v>1</v>
      </c>
      <c r="H30" s="309">
        <f>H29+H22</f>
        <v>1392613752</v>
      </c>
      <c r="I30" s="300">
        <f t="shared" si="3"/>
        <v>1</v>
      </c>
      <c r="J30" s="299">
        <f t="shared" si="4"/>
        <v>-166316248</v>
      </c>
      <c r="K30" s="308">
        <f>K22+K29</f>
        <v>1148830507</v>
      </c>
      <c r="L30" s="300">
        <f t="shared" si="5"/>
        <v>1</v>
      </c>
      <c r="M30" s="309">
        <f>M22+M29</f>
        <v>243783245</v>
      </c>
      <c r="N30" s="300">
        <f t="shared" si="6"/>
        <v>0.82494554240191076</v>
      </c>
    </row>
    <row r="31" spans="2:15">
      <c r="B31" s="81"/>
      <c r="C31" s="301" t="s">
        <v>59</v>
      </c>
      <c r="D31" s="302">
        <v>88880</v>
      </c>
      <c r="E31" s="303"/>
      <c r="F31" s="303"/>
      <c r="G31" s="300"/>
      <c r="H31" s="303"/>
      <c r="I31" s="303"/>
      <c r="J31" s="303"/>
      <c r="K31" s="302"/>
      <c r="L31" s="300"/>
      <c r="M31" s="303"/>
      <c r="N31" s="310"/>
    </row>
    <row r="32" spans="2:15">
      <c r="B32" s="81"/>
      <c r="C32" s="301" t="s">
        <v>60</v>
      </c>
      <c r="D32" s="302">
        <v>0</v>
      </c>
      <c r="E32" s="303"/>
      <c r="F32" s="303"/>
      <c r="G32" s="300"/>
      <c r="H32" s="303"/>
      <c r="I32" s="303"/>
      <c r="J32" s="303"/>
      <c r="K32" s="302"/>
      <c r="L32" s="300"/>
      <c r="M32" s="303"/>
      <c r="N32" s="310"/>
    </row>
    <row r="33" spans="2:14" ht="15" thickBot="1">
      <c r="B33" s="80"/>
      <c r="C33" s="307" t="s">
        <v>61</v>
      </c>
      <c r="D33" s="308">
        <v>1395683094.4000001</v>
      </c>
      <c r="E33" s="309"/>
      <c r="F33" s="309"/>
      <c r="G33" s="300"/>
      <c r="H33" s="309"/>
      <c r="I33" s="309"/>
      <c r="J33" s="308"/>
      <c r="K33" s="308">
        <f>K30+K31+K32</f>
        <v>1148830507</v>
      </c>
      <c r="L33" s="300"/>
      <c r="M33" s="309"/>
      <c r="N33" s="311"/>
    </row>
    <row r="34" spans="2:14" ht="15" thickTop="1">
      <c r="B34" s="335" t="s">
        <v>62</v>
      </c>
      <c r="C34" s="335"/>
      <c r="D34" s="77"/>
      <c r="E34" s="78"/>
      <c r="F34" s="77"/>
      <c r="G34" s="300"/>
      <c r="H34" s="77"/>
      <c r="I34" s="78"/>
      <c r="J34" s="79"/>
      <c r="K34" s="77"/>
      <c r="L34" s="300"/>
      <c r="M34" s="77"/>
      <c r="N34" s="76"/>
    </row>
    <row r="35" spans="2:14">
      <c r="B35" s="75" t="s">
        <v>63</v>
      </c>
      <c r="C35" s="74" t="s">
        <v>35</v>
      </c>
      <c r="D35" s="71"/>
      <c r="E35" s="72"/>
      <c r="F35" s="71"/>
      <c r="G35" s="300"/>
      <c r="H35" s="71"/>
      <c r="I35" s="72"/>
      <c r="J35" s="73"/>
      <c r="K35" s="71"/>
      <c r="L35" s="300"/>
      <c r="M35" s="71"/>
      <c r="N35" s="70"/>
    </row>
    <row r="36" spans="2:14">
      <c r="B36" s="68"/>
      <c r="C36" s="312" t="s">
        <v>64</v>
      </c>
      <c r="D36" s="308">
        <v>838236146.39999998</v>
      </c>
      <c r="E36" s="313">
        <f>D36/$D$62</f>
        <v>0.60063028189062684</v>
      </c>
      <c r="F36" s="309">
        <v>1020930000</v>
      </c>
      <c r="G36" s="313">
        <f>F36/$F$62</f>
        <v>0.65489149609026709</v>
      </c>
      <c r="H36" s="309">
        <f>SUM(H38:H41)</f>
        <v>902613752</v>
      </c>
      <c r="I36" s="313">
        <f>H36/$H$62</f>
        <v>0.64814364406764813</v>
      </c>
      <c r="J36" s="309">
        <f>SUM(J38:J41)</f>
        <v>-118316248</v>
      </c>
      <c r="K36" s="309">
        <f>SUM(K38:K41)</f>
        <v>818784497</v>
      </c>
      <c r="L36" s="313">
        <f>K36/$K$62</f>
        <v>0.71271112276170545</v>
      </c>
      <c r="M36" s="309">
        <f>SUM(M38:M41)</f>
        <v>83829255</v>
      </c>
      <c r="N36" s="313">
        <f>K36/H36</f>
        <v>0.90712610481033307</v>
      </c>
    </row>
    <row r="37" spans="2:14">
      <c r="B37" s="68" t="s">
        <v>65</v>
      </c>
      <c r="C37" s="314" t="s">
        <v>66</v>
      </c>
      <c r="D37" s="297"/>
      <c r="E37" s="313"/>
      <c r="F37" s="299"/>
      <c r="G37" s="313"/>
      <c r="H37" s="299"/>
      <c r="I37" s="313"/>
      <c r="J37" s="299"/>
      <c r="K37" s="297"/>
      <c r="L37" s="313"/>
      <c r="M37" s="299"/>
      <c r="N37" s="313"/>
    </row>
    <row r="38" spans="2:14">
      <c r="B38" s="68" t="s">
        <v>94</v>
      </c>
      <c r="C38" s="314" t="s">
        <v>93</v>
      </c>
      <c r="D38" s="297">
        <v>768805397.39999998</v>
      </c>
      <c r="E38" s="313">
        <f t="shared" ref="E38:E61" si="7">D38/$D$62</f>
        <v>0.55088032715192081</v>
      </c>
      <c r="F38" s="299">
        <v>849006000</v>
      </c>
      <c r="G38" s="313">
        <f t="shared" ref="G38:G42" si="8">F38/$F$62</f>
        <v>0.5446081607256259</v>
      </c>
      <c r="H38" s="299">
        <v>772189752</v>
      </c>
      <c r="I38" s="313">
        <f>H38/$H$62</f>
        <v>0.55448953515719701</v>
      </c>
      <c r="J38" s="299">
        <f>H38-F38</f>
        <v>-76816248</v>
      </c>
      <c r="K38" s="297">
        <v>702812360</v>
      </c>
      <c r="L38" s="313">
        <f t="shared" ref="L38:L62" si="9">K38/$K$62</f>
        <v>0.61176315382337287</v>
      </c>
      <c r="M38" s="299">
        <f>H38-K38</f>
        <v>69377392</v>
      </c>
      <c r="N38" s="313">
        <f t="shared" ref="N38:N62" si="10">K38/H38</f>
        <v>0.91015499516756082</v>
      </c>
    </row>
    <row r="39" spans="2:14">
      <c r="B39" s="68" t="s">
        <v>130</v>
      </c>
      <c r="C39" s="314" t="s">
        <v>129</v>
      </c>
      <c r="D39" s="297">
        <v>17481805</v>
      </c>
      <c r="E39" s="313">
        <f t="shared" si="7"/>
        <v>1.2526424099225615E-2</v>
      </c>
      <c r="F39" s="299">
        <v>35904000</v>
      </c>
      <c r="G39" s="313">
        <f t="shared" si="8"/>
        <v>2.3031181643819801E-2</v>
      </c>
      <c r="H39" s="299">
        <v>23404000</v>
      </c>
      <c r="I39" s="313">
        <f>H39/$H$62</f>
        <v>1.6805808478042375E-2</v>
      </c>
      <c r="J39" s="299">
        <f>H39-F39</f>
        <v>-12500000</v>
      </c>
      <c r="K39" s="297">
        <v>21666267</v>
      </c>
      <c r="L39" s="313">
        <f t="shared" si="9"/>
        <v>1.8859406273815767E-2</v>
      </c>
      <c r="M39" s="299">
        <f>H39-K39</f>
        <v>1737733</v>
      </c>
      <c r="N39" s="313">
        <f t="shared" si="10"/>
        <v>0.92575059818834382</v>
      </c>
    </row>
    <row r="40" spans="2:14">
      <c r="B40" s="68" t="s">
        <v>128</v>
      </c>
      <c r="C40" s="314" t="s">
        <v>127</v>
      </c>
      <c r="D40" s="297">
        <v>42693434</v>
      </c>
      <c r="E40" s="313">
        <f t="shared" si="7"/>
        <v>3.0591581391984306E-2</v>
      </c>
      <c r="F40" s="299">
        <v>110287000</v>
      </c>
      <c r="G40" s="313">
        <f t="shared" si="8"/>
        <v>7.07453189046333E-2</v>
      </c>
      <c r="H40" s="299">
        <v>82287000</v>
      </c>
      <c r="I40" s="313">
        <f>H40/$H$62</f>
        <v>5.9088171348174366E-2</v>
      </c>
      <c r="J40" s="299">
        <f>H40-F40</f>
        <v>-28000000</v>
      </c>
      <c r="K40" s="297">
        <v>71742410</v>
      </c>
      <c r="L40" s="313">
        <f t="shared" si="9"/>
        <v>6.2448194571435085E-2</v>
      </c>
      <c r="M40" s="299">
        <f>H40-K40</f>
        <v>10544590</v>
      </c>
      <c r="N40" s="313">
        <f t="shared" si="10"/>
        <v>0.87185594322310933</v>
      </c>
    </row>
    <row r="41" spans="2:14">
      <c r="B41" s="68" t="s">
        <v>126</v>
      </c>
      <c r="C41" s="314" t="s">
        <v>125</v>
      </c>
      <c r="D41" s="297">
        <v>9255510</v>
      </c>
      <c r="E41" s="313">
        <f t="shared" si="7"/>
        <v>6.6319492474961059E-3</v>
      </c>
      <c r="F41" s="299">
        <v>25733000</v>
      </c>
      <c r="G41" s="313">
        <f t="shared" si="8"/>
        <v>1.6506834816188025E-2</v>
      </c>
      <c r="H41" s="299">
        <v>24733000</v>
      </c>
      <c r="I41" s="313">
        <f>H41/$H$62</f>
        <v>1.7760129084234407E-2</v>
      </c>
      <c r="J41" s="299">
        <f>H41-F41</f>
        <v>-1000000</v>
      </c>
      <c r="K41" s="297">
        <v>22563460</v>
      </c>
      <c r="L41" s="313">
        <f t="shared" si="9"/>
        <v>1.9640368093081801E-2</v>
      </c>
      <c r="M41" s="299">
        <f>H41-K41</f>
        <v>2169540</v>
      </c>
      <c r="N41" s="313">
        <f t="shared" si="10"/>
        <v>0.91228156713702346</v>
      </c>
    </row>
    <row r="42" spans="2:14">
      <c r="B42" s="68"/>
      <c r="C42" s="312" t="s">
        <v>81</v>
      </c>
      <c r="D42" s="308">
        <v>557358068</v>
      </c>
      <c r="E42" s="313">
        <f t="shared" si="7"/>
        <v>0.39936971810937305</v>
      </c>
      <c r="F42" s="309">
        <v>538000000</v>
      </c>
      <c r="G42" s="313">
        <f t="shared" si="8"/>
        <v>0.34510850390973297</v>
      </c>
      <c r="H42" s="309">
        <f>H53+H61</f>
        <v>490000000</v>
      </c>
      <c r="I42" s="313">
        <f>H42/$H$62</f>
        <v>0.35185635593235187</v>
      </c>
      <c r="J42" s="309">
        <f>J53+J61</f>
        <v>-48000000</v>
      </c>
      <c r="K42" s="309">
        <f>K53+K61</f>
        <v>330046313.75999999</v>
      </c>
      <c r="L42" s="313">
        <f t="shared" si="9"/>
        <v>0.28728887723829449</v>
      </c>
      <c r="M42" s="309">
        <f>M53+M61</f>
        <v>175359510</v>
      </c>
      <c r="N42" s="313">
        <f t="shared" si="10"/>
        <v>0.673563905632653</v>
      </c>
    </row>
    <row r="43" spans="2:14">
      <c r="B43" s="68" t="s">
        <v>65</v>
      </c>
      <c r="C43" s="314" t="s">
        <v>66</v>
      </c>
      <c r="D43" s="297"/>
      <c r="E43" s="313"/>
      <c r="F43" s="299"/>
      <c r="G43" s="313"/>
      <c r="H43" s="299"/>
      <c r="I43" s="313"/>
      <c r="J43" s="299"/>
      <c r="K43" s="297"/>
      <c r="L43" s="313"/>
      <c r="M43" s="299"/>
      <c r="N43" s="313"/>
    </row>
    <row r="44" spans="2:14">
      <c r="B44" s="68" t="s">
        <v>124</v>
      </c>
      <c r="C44" s="314" t="s">
        <v>123</v>
      </c>
      <c r="D44" s="297">
        <v>0</v>
      </c>
      <c r="E44" s="313">
        <f t="shared" si="7"/>
        <v>0</v>
      </c>
      <c r="F44" s="299">
        <v>110716913</v>
      </c>
      <c r="G44" s="313">
        <f t="shared" ref="G44:G62" si="11">F44/$F$62</f>
        <v>7.102109331400383E-2</v>
      </c>
      <c r="H44" s="299">
        <v>10716913</v>
      </c>
      <c r="I44" s="313">
        <f t="shared" ref="I44:I53" si="12">H44/$H$62</f>
        <v>7.6955386837225491E-3</v>
      </c>
      <c r="J44" s="299">
        <f t="shared" ref="J44:J52" si="13">H44-F44</f>
        <v>-100000000</v>
      </c>
      <c r="K44" s="297">
        <v>10114000</v>
      </c>
      <c r="L44" s="313">
        <f t="shared" si="9"/>
        <v>8.8037332436350334E-3</v>
      </c>
      <c r="M44" s="299">
        <f t="shared" ref="M44:M52" si="14">H44-K44</f>
        <v>602913</v>
      </c>
      <c r="N44" s="313">
        <f t="shared" si="10"/>
        <v>0.94374191523249285</v>
      </c>
    </row>
    <row r="45" spans="2:14">
      <c r="B45" s="68" t="s">
        <v>122</v>
      </c>
      <c r="C45" s="314" t="s">
        <v>121</v>
      </c>
      <c r="D45" s="297">
        <v>217198</v>
      </c>
      <c r="E45" s="313">
        <f t="shared" si="7"/>
        <v>1.5563119835186384E-4</v>
      </c>
      <c r="F45" s="299">
        <v>0</v>
      </c>
      <c r="G45" s="313">
        <f t="shared" si="11"/>
        <v>0</v>
      </c>
      <c r="H45" s="299">
        <v>0</v>
      </c>
      <c r="I45" s="313">
        <f t="shared" si="12"/>
        <v>0</v>
      </c>
      <c r="J45" s="299">
        <f t="shared" si="13"/>
        <v>0</v>
      </c>
      <c r="K45" s="297">
        <v>0</v>
      </c>
      <c r="L45" s="313">
        <f t="shared" si="9"/>
        <v>0</v>
      </c>
      <c r="M45" s="299">
        <f t="shared" si="14"/>
        <v>0</v>
      </c>
      <c r="N45" s="313"/>
    </row>
    <row r="46" spans="2:14">
      <c r="B46" s="68" t="s">
        <v>120</v>
      </c>
      <c r="C46" s="314" t="s">
        <v>119</v>
      </c>
      <c r="D46" s="297">
        <v>0</v>
      </c>
      <c r="E46" s="313">
        <f t="shared" si="7"/>
        <v>0</v>
      </c>
      <c r="F46" s="299">
        <v>3000000</v>
      </c>
      <c r="G46" s="313">
        <f t="shared" si="11"/>
        <v>1.9243968619501838E-3</v>
      </c>
      <c r="H46" s="299">
        <v>0</v>
      </c>
      <c r="I46" s="313">
        <f t="shared" si="12"/>
        <v>0</v>
      </c>
      <c r="J46" s="299">
        <f t="shared" si="13"/>
        <v>-3000000</v>
      </c>
      <c r="K46" s="297">
        <v>0</v>
      </c>
      <c r="L46" s="313">
        <f t="shared" si="9"/>
        <v>0</v>
      </c>
      <c r="M46" s="299">
        <f t="shared" si="14"/>
        <v>0</v>
      </c>
      <c r="N46" s="313"/>
    </row>
    <row r="47" spans="2:14">
      <c r="B47" s="68" t="s">
        <v>118</v>
      </c>
      <c r="C47" s="314" t="s">
        <v>117</v>
      </c>
      <c r="D47" s="297">
        <v>0</v>
      </c>
      <c r="E47" s="313">
        <f t="shared" si="7"/>
        <v>0</v>
      </c>
      <c r="F47" s="299">
        <v>3000000</v>
      </c>
      <c r="G47" s="313">
        <f t="shared" si="11"/>
        <v>1.9243968619501838E-3</v>
      </c>
      <c r="H47" s="299">
        <v>2920000</v>
      </c>
      <c r="I47" s="313">
        <f t="shared" si="12"/>
        <v>2.0967766516785048E-3</v>
      </c>
      <c r="J47" s="299">
        <f t="shared" si="13"/>
        <v>-80000</v>
      </c>
      <c r="K47" s="297">
        <v>0</v>
      </c>
      <c r="L47" s="313">
        <f t="shared" si="9"/>
        <v>0</v>
      </c>
      <c r="M47" s="299">
        <f t="shared" si="14"/>
        <v>2920000</v>
      </c>
      <c r="N47" s="313">
        <f t="shared" si="10"/>
        <v>0</v>
      </c>
    </row>
    <row r="48" spans="2:14">
      <c r="B48" s="68" t="s">
        <v>116</v>
      </c>
      <c r="C48" s="314" t="s">
        <v>115</v>
      </c>
      <c r="D48" s="297">
        <v>0</v>
      </c>
      <c r="E48" s="313">
        <f t="shared" si="7"/>
        <v>0</v>
      </c>
      <c r="F48" s="299">
        <v>2000000</v>
      </c>
      <c r="G48" s="313">
        <f t="shared" si="11"/>
        <v>1.2829312413001224E-3</v>
      </c>
      <c r="H48" s="299">
        <v>2000000</v>
      </c>
      <c r="I48" s="313">
        <f t="shared" si="12"/>
        <v>1.4361483915606198E-3</v>
      </c>
      <c r="J48" s="299">
        <f t="shared" si="13"/>
        <v>0</v>
      </c>
      <c r="K48" s="297">
        <v>0</v>
      </c>
      <c r="L48" s="313">
        <f t="shared" si="9"/>
        <v>0</v>
      </c>
      <c r="M48" s="299">
        <f t="shared" si="14"/>
        <v>2000000</v>
      </c>
      <c r="N48" s="313">
        <f t="shared" si="10"/>
        <v>0</v>
      </c>
    </row>
    <row r="49" spans="2:14">
      <c r="B49" s="68" t="s">
        <v>114</v>
      </c>
      <c r="C49" s="314" t="s">
        <v>113</v>
      </c>
      <c r="D49" s="297">
        <v>47957970</v>
      </c>
      <c r="E49" s="313">
        <f t="shared" si="7"/>
        <v>3.4363835493985834E-2</v>
      </c>
      <c r="F49" s="299">
        <v>10000000</v>
      </c>
      <c r="G49" s="313">
        <f t="shared" si="11"/>
        <v>6.414656206500613E-3</v>
      </c>
      <c r="H49" s="299">
        <v>10000000</v>
      </c>
      <c r="I49" s="313">
        <f t="shared" si="12"/>
        <v>7.180741957803099E-3</v>
      </c>
      <c r="J49" s="299">
        <f t="shared" si="13"/>
        <v>0</v>
      </c>
      <c r="K49" s="297">
        <v>8172000</v>
      </c>
      <c r="L49" s="313">
        <f t="shared" si="9"/>
        <v>7.1133189704355839E-3</v>
      </c>
      <c r="M49" s="299">
        <f t="shared" si="14"/>
        <v>1828000</v>
      </c>
      <c r="N49" s="313">
        <f t="shared" si="10"/>
        <v>0.81720000000000004</v>
      </c>
    </row>
    <row r="50" spans="2:14">
      <c r="B50" s="68" t="s">
        <v>112</v>
      </c>
      <c r="C50" s="314" t="s">
        <v>111</v>
      </c>
      <c r="D50" s="297">
        <v>0</v>
      </c>
      <c r="E50" s="313">
        <f t="shared" si="7"/>
        <v>0</v>
      </c>
      <c r="F50" s="299">
        <v>4363087</v>
      </c>
      <c r="G50" s="313">
        <f t="shared" si="11"/>
        <v>2.798770310405214E-3</v>
      </c>
      <c r="H50" s="299">
        <f>4363087+80000</f>
        <v>4443087</v>
      </c>
      <c r="I50" s="313">
        <f t="shared" si="12"/>
        <v>3.19046612430695E-3</v>
      </c>
      <c r="J50" s="299">
        <f t="shared" si="13"/>
        <v>80000</v>
      </c>
      <c r="K50" s="297">
        <v>4442840</v>
      </c>
      <c r="L50" s="313">
        <f t="shared" si="9"/>
        <v>3.8672709317927102E-3</v>
      </c>
      <c r="M50" s="299">
        <f t="shared" si="14"/>
        <v>247</v>
      </c>
      <c r="N50" s="313">
        <f t="shared" si="10"/>
        <v>0.99994440802081974</v>
      </c>
    </row>
    <row r="51" spans="2:14">
      <c r="B51" s="68" t="s">
        <v>110</v>
      </c>
      <c r="C51" s="314" t="s">
        <v>109</v>
      </c>
      <c r="D51" s="297">
        <v>0</v>
      </c>
      <c r="E51" s="313">
        <f t="shared" si="7"/>
        <v>0</v>
      </c>
      <c r="F51" s="299">
        <v>0</v>
      </c>
      <c r="G51" s="313">
        <f t="shared" si="11"/>
        <v>0</v>
      </c>
      <c r="H51" s="299">
        <v>0</v>
      </c>
      <c r="I51" s="313">
        <f t="shared" si="12"/>
        <v>0</v>
      </c>
      <c r="J51" s="299">
        <f t="shared" si="13"/>
        <v>0</v>
      </c>
      <c r="K51" s="297">
        <v>0</v>
      </c>
      <c r="L51" s="313">
        <f t="shared" si="9"/>
        <v>0</v>
      </c>
      <c r="M51" s="299">
        <f t="shared" si="14"/>
        <v>0</v>
      </c>
      <c r="N51" s="313"/>
    </row>
    <row r="52" spans="2:14">
      <c r="B52" s="68" t="s">
        <v>108</v>
      </c>
      <c r="C52" s="314" t="s">
        <v>107</v>
      </c>
      <c r="D52" s="297">
        <v>0</v>
      </c>
      <c r="E52" s="313">
        <f t="shared" si="7"/>
        <v>0</v>
      </c>
      <c r="F52" s="299">
        <v>4920000</v>
      </c>
      <c r="G52" s="313">
        <f t="shared" si="11"/>
        <v>3.1560108535983013E-3</v>
      </c>
      <c r="H52" s="299">
        <v>4920000</v>
      </c>
      <c r="I52" s="313">
        <f t="shared" si="12"/>
        <v>3.5329250432391251E-3</v>
      </c>
      <c r="J52" s="299">
        <f t="shared" si="13"/>
        <v>0</v>
      </c>
      <c r="K52" s="297">
        <f>H52</f>
        <v>4920000</v>
      </c>
      <c r="L52" s="313">
        <f t="shared" si="9"/>
        <v>4.2826149454898519E-3</v>
      </c>
      <c r="M52" s="299">
        <f t="shared" si="14"/>
        <v>0</v>
      </c>
      <c r="N52" s="313">
        <f t="shared" si="10"/>
        <v>1</v>
      </c>
    </row>
    <row r="53" spans="2:14">
      <c r="B53" s="68"/>
      <c r="C53" s="315" t="s">
        <v>55</v>
      </c>
      <c r="D53" s="302">
        <v>48175168</v>
      </c>
      <c r="E53" s="313">
        <f t="shared" si="7"/>
        <v>3.45194666923377E-2</v>
      </c>
      <c r="F53" s="303">
        <v>138000000</v>
      </c>
      <c r="G53" s="313">
        <f t="shared" si="11"/>
        <v>8.8522255649708448E-2</v>
      </c>
      <c r="H53" s="303">
        <f>SUM(H44:H52)</f>
        <v>35000000</v>
      </c>
      <c r="I53" s="313">
        <f t="shared" si="12"/>
        <v>2.5132596852310847E-2</v>
      </c>
      <c r="J53" s="303">
        <f>SUM(J44:J52)</f>
        <v>-103000000</v>
      </c>
      <c r="K53" s="303">
        <f>SUM(K44:K52)</f>
        <v>27648840</v>
      </c>
      <c r="L53" s="313">
        <f t="shared" si="9"/>
        <v>2.4066938091353178E-2</v>
      </c>
      <c r="M53" s="303">
        <f>SUM(M44:M52)</f>
        <v>7351160</v>
      </c>
      <c r="N53" s="313">
        <f t="shared" si="10"/>
        <v>0.78996685714285719</v>
      </c>
    </row>
    <row r="54" spans="2:14">
      <c r="B54" s="68" t="s">
        <v>65</v>
      </c>
      <c r="C54" s="314" t="s">
        <v>66</v>
      </c>
      <c r="D54" s="297"/>
      <c r="E54" s="313"/>
      <c r="F54" s="299"/>
      <c r="G54" s="313"/>
      <c r="H54" s="299"/>
      <c r="I54" s="313"/>
      <c r="J54" s="299"/>
      <c r="K54" s="297"/>
      <c r="L54" s="313"/>
      <c r="M54" s="299"/>
      <c r="N54" s="313"/>
    </row>
    <row r="55" spans="2:14">
      <c r="B55" s="68" t="s">
        <v>106</v>
      </c>
      <c r="C55" s="314" t="s">
        <v>105</v>
      </c>
      <c r="D55" s="297">
        <v>441715500</v>
      </c>
      <c r="E55" s="313">
        <f t="shared" si="7"/>
        <v>0.31650711606733356</v>
      </c>
      <c r="F55" s="299">
        <v>200000000</v>
      </c>
      <c r="G55" s="313">
        <f t="shared" si="11"/>
        <v>0.12829312413001226</v>
      </c>
      <c r="H55" s="299">
        <v>343200000</v>
      </c>
      <c r="I55" s="313">
        <f t="shared" ref="I55:I62" si="15">H55/$H$62</f>
        <v>0.24644306399180238</v>
      </c>
      <c r="J55" s="299">
        <f>H55-F55</f>
        <v>143200000</v>
      </c>
      <c r="K55" s="297">
        <v>187843520</v>
      </c>
      <c r="L55" s="313">
        <f t="shared" si="9"/>
        <v>0.16350842808240285</v>
      </c>
      <c r="M55" s="299">
        <f>H55-K55</f>
        <v>155356480</v>
      </c>
      <c r="N55" s="313">
        <f t="shared" si="10"/>
        <v>0.54732960372960371</v>
      </c>
    </row>
    <row r="56" spans="2:14" ht="25.5">
      <c r="B56" s="68" t="s">
        <v>104</v>
      </c>
      <c r="C56" s="314" t="s">
        <v>103</v>
      </c>
      <c r="D56" s="297">
        <v>0</v>
      </c>
      <c r="E56" s="313">
        <f t="shared" si="7"/>
        <v>0</v>
      </c>
      <c r="F56" s="299">
        <v>50000000</v>
      </c>
      <c r="G56" s="313">
        <f t="shared" si="11"/>
        <v>3.2073281032503065E-2</v>
      </c>
      <c r="H56" s="299">
        <v>35790000</v>
      </c>
      <c r="I56" s="313">
        <f t="shared" si="15"/>
        <v>2.5699875466977294E-2</v>
      </c>
      <c r="J56" s="299">
        <f>H56-F56</f>
        <v>-14210000</v>
      </c>
      <c r="K56" s="297">
        <v>0</v>
      </c>
      <c r="L56" s="313">
        <f t="shared" si="9"/>
        <v>0</v>
      </c>
      <c r="M56" s="299">
        <f>H56-K56</f>
        <v>35790000</v>
      </c>
      <c r="N56" s="313">
        <f t="shared" si="10"/>
        <v>0</v>
      </c>
    </row>
    <row r="57" spans="2:14">
      <c r="B57" s="68" t="s">
        <v>102</v>
      </c>
      <c r="C57" s="314" t="s">
        <v>101</v>
      </c>
      <c r="D57" s="297">
        <v>38832580</v>
      </c>
      <c r="E57" s="313">
        <f t="shared" si="7"/>
        <v>2.7825122517217565E-2</v>
      </c>
      <c r="F57" s="299">
        <v>150000000</v>
      </c>
      <c r="G57" s="313">
        <f t="shared" si="11"/>
        <v>9.6219843097509195E-2</v>
      </c>
      <c r="H57" s="299">
        <v>76000000</v>
      </c>
      <c r="I57" s="313">
        <f t="shared" si="15"/>
        <v>5.4573638879303554E-2</v>
      </c>
      <c r="J57" s="299">
        <f>H57-F57</f>
        <v>-74000000</v>
      </c>
      <c r="K57" s="297">
        <v>65051190</v>
      </c>
      <c r="L57" s="313">
        <f t="shared" si="9"/>
        <v>5.6623820836565045E-2</v>
      </c>
      <c r="M57" s="299">
        <f>H57-K57</f>
        <v>10948810</v>
      </c>
      <c r="N57" s="313">
        <f t="shared" si="10"/>
        <v>0.85593671052631581</v>
      </c>
    </row>
    <row r="58" spans="2:14">
      <c r="B58" s="68" t="s">
        <v>100</v>
      </c>
      <c r="C58" s="314" t="s">
        <v>99</v>
      </c>
      <c r="D58" s="297">
        <v>28634820</v>
      </c>
      <c r="E58" s="313">
        <f t="shared" si="7"/>
        <v>2.0518012832484268E-2</v>
      </c>
      <c r="F58" s="299">
        <v>0</v>
      </c>
      <c r="G58" s="313">
        <f t="shared" si="11"/>
        <v>0</v>
      </c>
      <c r="H58" s="299">
        <v>0</v>
      </c>
      <c r="I58" s="313">
        <f t="shared" si="15"/>
        <v>0</v>
      </c>
      <c r="J58" s="299">
        <f>H58-F58</f>
        <v>0</v>
      </c>
      <c r="K58" s="297">
        <v>34096940</v>
      </c>
      <c r="L58" s="313">
        <f t="shared" si="9"/>
        <v>2.9679687975502186E-2</v>
      </c>
      <c r="M58" s="299">
        <f>H58-K58</f>
        <v>-34096940</v>
      </c>
      <c r="N58" s="313" t="s">
        <v>92</v>
      </c>
    </row>
    <row r="59" spans="2:14" ht="25.5">
      <c r="B59" s="69" t="s">
        <v>98</v>
      </c>
      <c r="C59" s="316" t="s">
        <v>97</v>
      </c>
      <c r="D59" s="297"/>
      <c r="E59" s="313">
        <f t="shared" si="7"/>
        <v>0</v>
      </c>
      <c r="F59" s="299"/>
      <c r="G59" s="313">
        <f t="shared" si="11"/>
        <v>0</v>
      </c>
      <c r="H59" s="299">
        <v>10000</v>
      </c>
      <c r="I59" s="313">
        <f t="shared" si="15"/>
        <v>7.1807419578030992E-6</v>
      </c>
      <c r="J59" s="299">
        <f>H59-F59</f>
        <v>10000</v>
      </c>
      <c r="K59" s="297">
        <v>0</v>
      </c>
      <c r="L59" s="313">
        <f t="shared" si="9"/>
        <v>0</v>
      </c>
      <c r="M59" s="299">
        <f>H59-K59</f>
        <v>10000</v>
      </c>
      <c r="N59" s="313">
        <f t="shared" si="10"/>
        <v>0</v>
      </c>
    </row>
    <row r="60" spans="2:14">
      <c r="B60" s="90" t="s">
        <v>133</v>
      </c>
      <c r="C60" s="317" t="s">
        <v>134</v>
      </c>
      <c r="D60" s="297"/>
      <c r="E60" s="313">
        <f t="shared" si="7"/>
        <v>0</v>
      </c>
      <c r="F60" s="299"/>
      <c r="G60" s="313">
        <f t="shared" si="11"/>
        <v>0</v>
      </c>
      <c r="H60" s="299"/>
      <c r="I60" s="313">
        <f t="shared" si="15"/>
        <v>0</v>
      </c>
      <c r="J60" s="299"/>
      <c r="K60" s="297">
        <v>15405823.76</v>
      </c>
      <c r="L60" s="313">
        <f t="shared" si="9"/>
        <v>1.3410002252471274E-2</v>
      </c>
      <c r="M60" s="299"/>
      <c r="N60" s="313" t="s">
        <v>92</v>
      </c>
    </row>
    <row r="61" spans="2:14">
      <c r="B61" s="68"/>
      <c r="C61" s="315" t="s">
        <v>56</v>
      </c>
      <c r="D61" s="302">
        <v>509182900</v>
      </c>
      <c r="E61" s="313">
        <f t="shared" si="7"/>
        <v>0.36485025141703536</v>
      </c>
      <c r="F61" s="303">
        <f>SUM(F55:F59)</f>
        <v>400000000</v>
      </c>
      <c r="G61" s="313">
        <f t="shared" si="11"/>
        <v>0.25658624826002452</v>
      </c>
      <c r="H61" s="303">
        <f>SUM(H55:H59)</f>
        <v>455000000</v>
      </c>
      <c r="I61" s="313">
        <f t="shared" si="15"/>
        <v>0.32672375908004103</v>
      </c>
      <c r="J61" s="303">
        <f>SUM(J55:J59)</f>
        <v>55000000</v>
      </c>
      <c r="K61" s="303">
        <f>SUM(K55:K60)</f>
        <v>302397473.75999999</v>
      </c>
      <c r="L61" s="313">
        <f t="shared" si="9"/>
        <v>0.26322193914694131</v>
      </c>
      <c r="M61" s="303">
        <f>SUM(M55:M59)</f>
        <v>168008350</v>
      </c>
      <c r="N61" s="313">
        <f t="shared" si="10"/>
        <v>0.6646098324395604</v>
      </c>
    </row>
    <row r="62" spans="2:14">
      <c r="B62" s="68"/>
      <c r="C62" s="307" t="s">
        <v>58</v>
      </c>
      <c r="D62" s="302">
        <f>D42+D36</f>
        <v>1395594214.4000001</v>
      </c>
      <c r="E62" s="313">
        <f>D62/$D$62</f>
        <v>1</v>
      </c>
      <c r="F62" s="302">
        <f t="shared" ref="F62:M62" si="16">F42+F36</f>
        <v>1558930000</v>
      </c>
      <c r="G62" s="313">
        <f t="shared" si="11"/>
        <v>1</v>
      </c>
      <c r="H62" s="302">
        <f t="shared" si="16"/>
        <v>1392613752</v>
      </c>
      <c r="I62" s="313">
        <f t="shared" si="15"/>
        <v>1</v>
      </c>
      <c r="J62" s="302">
        <f t="shared" si="16"/>
        <v>-166316248</v>
      </c>
      <c r="K62" s="302">
        <f t="shared" si="16"/>
        <v>1148830810.76</v>
      </c>
      <c r="L62" s="313">
        <f t="shared" si="9"/>
        <v>1</v>
      </c>
      <c r="M62" s="302">
        <f t="shared" si="16"/>
        <v>259188765</v>
      </c>
      <c r="N62" s="313">
        <f t="shared" si="10"/>
        <v>0.82494576052412849</v>
      </c>
    </row>
    <row r="63" spans="2:14" s="322" customFormat="1">
      <c r="B63" s="91"/>
      <c r="C63" s="318" t="s">
        <v>96</v>
      </c>
      <c r="D63" s="319">
        <v>88880</v>
      </c>
      <c r="E63" s="320">
        <v>100</v>
      </c>
      <c r="F63" s="320"/>
      <c r="G63" s="320"/>
      <c r="H63" s="320"/>
      <c r="I63" s="320"/>
      <c r="J63" s="320"/>
      <c r="K63" s="319">
        <v>0</v>
      </c>
      <c r="L63" s="320">
        <v>0</v>
      </c>
      <c r="M63" s="320"/>
      <c r="N63" s="321"/>
    </row>
    <row r="64" spans="2:14" s="322" customFormat="1">
      <c r="B64" s="91"/>
      <c r="C64" s="318" t="s">
        <v>95</v>
      </c>
      <c r="D64" s="319">
        <v>88880</v>
      </c>
      <c r="E64" s="320">
        <v>100</v>
      </c>
      <c r="F64" s="320"/>
      <c r="G64" s="320"/>
      <c r="H64" s="320"/>
      <c r="I64" s="320"/>
      <c r="J64" s="320"/>
      <c r="K64" s="319">
        <v>0</v>
      </c>
      <c r="L64" s="320">
        <v>0</v>
      </c>
      <c r="M64" s="320"/>
      <c r="N64" s="321"/>
    </row>
    <row r="65" spans="2:14">
      <c r="B65" s="68" t="s">
        <v>65</v>
      </c>
      <c r="C65" s="314" t="s">
        <v>66</v>
      </c>
      <c r="D65" s="297"/>
      <c r="E65" s="299"/>
      <c r="F65" s="299"/>
      <c r="G65" s="299"/>
      <c r="H65" s="299"/>
      <c r="I65" s="299"/>
      <c r="J65" s="299"/>
      <c r="K65" s="297"/>
      <c r="L65" s="299"/>
      <c r="M65" s="299"/>
      <c r="N65" s="323"/>
    </row>
    <row r="66" spans="2:14">
      <c r="B66" s="68" t="s">
        <v>94</v>
      </c>
      <c r="C66" s="314" t="s">
        <v>93</v>
      </c>
      <c r="D66" s="297">
        <v>88880</v>
      </c>
      <c r="E66" s="299">
        <v>100</v>
      </c>
      <c r="F66" s="299"/>
      <c r="G66" s="299"/>
      <c r="H66" s="299"/>
      <c r="I66" s="299"/>
      <c r="J66" s="299"/>
      <c r="K66" s="297">
        <v>0</v>
      </c>
      <c r="L66" s="299">
        <v>0</v>
      </c>
      <c r="M66" s="299"/>
      <c r="N66" s="323"/>
    </row>
    <row r="67" spans="2:14">
      <c r="B67" s="68" t="s">
        <v>65</v>
      </c>
      <c r="C67" s="314" t="s">
        <v>66</v>
      </c>
      <c r="D67" s="297"/>
      <c r="E67" s="299"/>
      <c r="F67" s="299"/>
      <c r="G67" s="299"/>
      <c r="H67" s="299"/>
      <c r="I67" s="299"/>
      <c r="J67" s="299"/>
      <c r="K67" s="297"/>
      <c r="L67" s="299"/>
      <c r="M67" s="299"/>
      <c r="N67" s="323"/>
    </row>
    <row r="68" spans="2:14" ht="15" thickBot="1">
      <c r="B68" s="68"/>
      <c r="C68" s="324" t="s">
        <v>61</v>
      </c>
      <c r="D68" s="325">
        <v>1395683094.4000001</v>
      </c>
      <c r="E68" s="326"/>
      <c r="F68" s="326">
        <v>1558930000</v>
      </c>
      <c r="G68" s="326"/>
      <c r="H68" s="326">
        <f>H36+H42</f>
        <v>1392613752</v>
      </c>
      <c r="I68" s="326"/>
      <c r="J68" s="326">
        <f>J36+J42</f>
        <v>-166316248</v>
      </c>
      <c r="K68" s="326">
        <f>K36+K42</f>
        <v>1148830810.76</v>
      </c>
      <c r="L68" s="326"/>
      <c r="M68" s="326">
        <f>M36+M42</f>
        <v>259188765</v>
      </c>
      <c r="N68" s="327">
        <f>K68/H68*100</f>
        <v>82.494576052412853</v>
      </c>
    </row>
    <row r="69" spans="2:14" ht="15" thickTop="1">
      <c r="B69" s="336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</row>
    <row r="70" spans="2:14">
      <c r="B70" s="290"/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</row>
  </sheetData>
  <mergeCells count="20">
    <mergeCell ref="B13:C13"/>
    <mergeCell ref="B34:C34"/>
    <mergeCell ref="B69:N69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B6:B7"/>
    <mergeCell ref="C6:E7"/>
    <mergeCell ref="F6:G7"/>
    <mergeCell ref="H6:N7"/>
  </mergeCells>
  <pageMargins left="0.7" right="0.7" top="0.75" bottom="0.75" header="0.3" footer="0.3"/>
  <pageSetup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56"/>
  <sheetViews>
    <sheetView tabSelected="1" zoomScale="98" zoomScaleNormal="98" workbookViewId="0">
      <selection activeCell="Q13" sqref="Q13"/>
    </sheetView>
  </sheetViews>
  <sheetFormatPr defaultColWidth="9.125" defaultRowHeight="11.25"/>
  <cols>
    <col min="1" max="1" width="3.25" style="3" customWidth="1"/>
    <col min="2" max="2" width="12.25" style="23" customWidth="1"/>
    <col min="3" max="3" width="41.875" style="3" customWidth="1"/>
    <col min="4" max="4" width="13" style="33" customWidth="1"/>
    <col min="5" max="5" width="6.625" style="3" customWidth="1"/>
    <col min="6" max="6" width="12.625" style="33" customWidth="1"/>
    <col min="7" max="7" width="8.75" style="3" customWidth="1"/>
    <col min="8" max="8" width="12.375" style="33" customWidth="1"/>
    <col min="9" max="9" width="9.125" style="3" customWidth="1"/>
    <col min="10" max="10" width="12.5" style="33" customWidth="1"/>
    <col min="11" max="11" width="12.25" style="33" customWidth="1"/>
    <col min="12" max="12" width="10.375" style="3" customWidth="1"/>
    <col min="13" max="13" width="11.125" style="33" customWidth="1"/>
    <col min="14" max="14" width="11.75" style="59" customWidth="1"/>
    <col min="15" max="15" width="9.125" style="3"/>
    <col min="16" max="16" width="13.375" style="3" bestFit="1" customWidth="1"/>
    <col min="17" max="16384" width="9.125" style="3"/>
  </cols>
  <sheetData>
    <row r="1" spans="1:14">
      <c r="A1" s="2"/>
      <c r="B1" s="44"/>
      <c r="C1" s="2"/>
      <c r="D1" s="24"/>
      <c r="E1" s="2"/>
      <c r="F1" s="24"/>
      <c r="G1" s="2"/>
      <c r="H1" s="24"/>
      <c r="I1" s="2"/>
      <c r="J1" s="24"/>
      <c r="K1" s="24"/>
      <c r="L1" s="2"/>
      <c r="M1" s="24"/>
      <c r="N1" s="52"/>
    </row>
    <row r="2" spans="1:14">
      <c r="A2" s="2"/>
      <c r="B2" s="347" t="s">
        <v>0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14">
      <c r="A3" s="2"/>
      <c r="B3" s="348" t="s">
        <v>91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>
      <c r="A4" s="2"/>
      <c r="B4" s="349" t="s">
        <v>1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</row>
    <row r="5" spans="1:14">
      <c r="A5" s="358"/>
      <c r="B5" s="22"/>
      <c r="C5" s="2"/>
      <c r="D5" s="24"/>
      <c r="E5" s="2"/>
      <c r="F5" s="24"/>
      <c r="G5" s="2"/>
      <c r="H5" s="24"/>
      <c r="I5" s="2"/>
      <c r="J5" s="24"/>
      <c r="K5" s="24"/>
      <c r="L5" s="2"/>
      <c r="M5" s="24"/>
      <c r="N5" s="52"/>
    </row>
    <row r="6" spans="1:14">
      <c r="A6" s="358"/>
      <c r="B6" s="359" t="s">
        <v>2</v>
      </c>
      <c r="C6" s="360" t="s">
        <v>3</v>
      </c>
      <c r="D6" s="360"/>
      <c r="E6" s="360"/>
      <c r="F6" s="361" t="s">
        <v>4</v>
      </c>
      <c r="G6" s="361"/>
      <c r="H6" s="362" t="s">
        <v>5</v>
      </c>
      <c r="I6" s="362"/>
      <c r="J6" s="362"/>
      <c r="K6" s="362"/>
      <c r="L6" s="362"/>
      <c r="M6" s="362"/>
      <c r="N6" s="362"/>
    </row>
    <row r="7" spans="1:14">
      <c r="A7" s="2"/>
      <c r="B7" s="359"/>
      <c r="C7" s="360"/>
      <c r="D7" s="360"/>
      <c r="E7" s="360"/>
      <c r="F7" s="361"/>
      <c r="G7" s="361"/>
      <c r="H7" s="362"/>
      <c r="I7" s="362"/>
      <c r="J7" s="362"/>
      <c r="K7" s="362"/>
      <c r="L7" s="362"/>
      <c r="M7" s="362"/>
      <c r="N7" s="362"/>
    </row>
    <row r="8" spans="1:14">
      <c r="A8" s="2"/>
      <c r="B8" s="45" t="s">
        <v>6</v>
      </c>
      <c r="C8" s="350" t="s">
        <v>7</v>
      </c>
      <c r="D8" s="350"/>
      <c r="E8" s="350"/>
      <c r="F8" s="351" t="s">
        <v>8</v>
      </c>
      <c r="G8" s="351"/>
      <c r="H8" s="352" t="s">
        <v>9</v>
      </c>
      <c r="I8" s="352"/>
      <c r="J8" s="352"/>
      <c r="K8" s="352"/>
      <c r="L8" s="352"/>
      <c r="M8" s="352"/>
      <c r="N8" s="352"/>
    </row>
    <row r="9" spans="1:14">
      <c r="A9" s="2"/>
      <c r="B9" s="353" t="s">
        <v>10</v>
      </c>
      <c r="C9" s="353"/>
      <c r="D9" s="354" t="s">
        <v>11</v>
      </c>
      <c r="E9" s="354"/>
      <c r="F9" s="354"/>
      <c r="G9" s="354"/>
      <c r="H9" s="354"/>
      <c r="I9" s="354"/>
      <c r="J9" s="354"/>
      <c r="K9" s="354"/>
      <c r="L9" s="354"/>
      <c r="M9" s="354"/>
      <c r="N9" s="354"/>
    </row>
    <row r="10" spans="1:14">
      <c r="A10" s="2"/>
      <c r="B10" s="353"/>
      <c r="C10" s="353"/>
      <c r="D10" s="25" t="s">
        <v>12</v>
      </c>
      <c r="E10" s="4">
        <v>2024</v>
      </c>
      <c r="F10" s="355" t="s">
        <v>13</v>
      </c>
      <c r="G10" s="355"/>
      <c r="H10" s="355" t="s">
        <v>13</v>
      </c>
      <c r="I10" s="355"/>
      <c r="J10" s="37" t="s">
        <v>13</v>
      </c>
      <c r="K10" s="355" t="s">
        <v>13</v>
      </c>
      <c r="L10" s="355"/>
      <c r="M10" s="356" t="s">
        <v>14</v>
      </c>
      <c r="N10" s="357" t="s">
        <v>15</v>
      </c>
    </row>
    <row r="11" spans="1:14" ht="56.25">
      <c r="A11" s="2"/>
      <c r="B11" s="353"/>
      <c r="C11" s="353"/>
      <c r="D11" s="26" t="s">
        <v>16</v>
      </c>
      <c r="E11" s="5" t="s">
        <v>17</v>
      </c>
      <c r="F11" s="34" t="s">
        <v>18</v>
      </c>
      <c r="G11" s="6" t="s">
        <v>17</v>
      </c>
      <c r="H11" s="34" t="s">
        <v>19</v>
      </c>
      <c r="I11" s="6" t="s">
        <v>17</v>
      </c>
      <c r="J11" s="38" t="s">
        <v>20</v>
      </c>
      <c r="K11" s="34" t="s">
        <v>21</v>
      </c>
      <c r="L11" s="6" t="s">
        <v>17</v>
      </c>
      <c r="M11" s="356"/>
      <c r="N11" s="357"/>
    </row>
    <row r="12" spans="1:14">
      <c r="A12" s="2"/>
      <c r="B12" s="353"/>
      <c r="C12" s="353"/>
      <c r="D12" s="27" t="s">
        <v>22</v>
      </c>
      <c r="E12" s="7" t="s">
        <v>23</v>
      </c>
      <c r="F12" s="27" t="s">
        <v>24</v>
      </c>
      <c r="G12" s="7" t="s">
        <v>25</v>
      </c>
      <c r="H12" s="27" t="s">
        <v>26</v>
      </c>
      <c r="I12" s="7" t="s">
        <v>27</v>
      </c>
      <c r="J12" s="27" t="s">
        <v>28</v>
      </c>
      <c r="K12" s="27" t="s">
        <v>29</v>
      </c>
      <c r="L12" s="7" t="s">
        <v>30</v>
      </c>
      <c r="M12" s="27" t="s">
        <v>31</v>
      </c>
      <c r="N12" s="53" t="s">
        <v>32</v>
      </c>
    </row>
    <row r="13" spans="1:14">
      <c r="A13" s="2"/>
      <c r="B13" s="344" t="s">
        <v>33</v>
      </c>
      <c r="C13" s="344"/>
      <c r="D13" s="28"/>
      <c r="E13" s="8"/>
      <c r="F13" s="28"/>
      <c r="G13" s="8"/>
      <c r="H13" s="28"/>
      <c r="I13" s="8"/>
      <c r="J13" s="39"/>
      <c r="K13" s="28"/>
      <c r="L13" s="8"/>
      <c r="M13" s="28"/>
      <c r="N13" s="54"/>
    </row>
    <row r="14" spans="1:14">
      <c r="A14" s="2"/>
      <c r="B14" s="46" t="s">
        <v>34</v>
      </c>
      <c r="C14" s="9" t="s">
        <v>35</v>
      </c>
      <c r="D14" s="28"/>
      <c r="E14" s="8"/>
      <c r="F14" s="28"/>
      <c r="G14" s="8"/>
      <c r="H14" s="28"/>
      <c r="I14" s="8"/>
      <c r="J14" s="40"/>
      <c r="K14" s="28"/>
      <c r="L14" s="8"/>
      <c r="M14" s="28"/>
      <c r="N14" s="54"/>
    </row>
    <row r="15" spans="1:14">
      <c r="A15" s="2"/>
      <c r="B15" s="47" t="s">
        <v>36</v>
      </c>
      <c r="C15" s="10" t="s">
        <v>37</v>
      </c>
      <c r="D15" s="29">
        <v>0</v>
      </c>
      <c r="E15" s="51">
        <f>D15/$D$31</f>
        <v>0</v>
      </c>
      <c r="F15" s="1">
        <v>0</v>
      </c>
      <c r="G15" s="51">
        <f>F15/$F$31</f>
        <v>0</v>
      </c>
      <c r="H15" s="1">
        <v>0</v>
      </c>
      <c r="I15" s="51">
        <f>H15/$H$31</f>
        <v>0</v>
      </c>
      <c r="J15" s="1">
        <v>0</v>
      </c>
      <c r="K15" s="29">
        <v>0</v>
      </c>
      <c r="L15" s="51">
        <f>K15/$K$31</f>
        <v>0</v>
      </c>
      <c r="M15" s="1">
        <v>0</v>
      </c>
      <c r="N15" s="55" t="s">
        <v>92</v>
      </c>
    </row>
    <row r="16" spans="1:14">
      <c r="A16" s="2"/>
      <c r="B16" s="47" t="s">
        <v>38</v>
      </c>
      <c r="C16" s="10" t="s">
        <v>39</v>
      </c>
      <c r="D16" s="29">
        <v>0</v>
      </c>
      <c r="E16" s="51">
        <f t="shared" ref="E16:E24" si="0">D16/$D$31</f>
        <v>0</v>
      </c>
      <c r="F16" s="1">
        <v>0</v>
      </c>
      <c r="G16" s="51">
        <f t="shared" ref="G16:G31" si="1">F16/$F$31</f>
        <v>0</v>
      </c>
      <c r="H16" s="1">
        <v>0</v>
      </c>
      <c r="I16" s="51">
        <f t="shared" ref="I16:I31" si="2">H16/$H$31</f>
        <v>0</v>
      </c>
      <c r="J16" s="1">
        <v>0</v>
      </c>
      <c r="K16" s="29">
        <v>0</v>
      </c>
      <c r="L16" s="51">
        <f t="shared" ref="L16:L31" si="3">K16/$K$31</f>
        <v>0</v>
      </c>
      <c r="M16" s="1">
        <v>0</v>
      </c>
      <c r="N16" s="55" t="s">
        <v>92</v>
      </c>
    </row>
    <row r="17" spans="1:14">
      <c r="A17" s="2"/>
      <c r="B17" s="47" t="s">
        <v>40</v>
      </c>
      <c r="C17" s="10" t="s">
        <v>41</v>
      </c>
      <c r="D17" s="29">
        <v>173773501.08000001</v>
      </c>
      <c r="E17" s="51">
        <f t="shared" si="0"/>
        <v>9.7573151036846023E-2</v>
      </c>
      <c r="F17" s="1">
        <v>334000000</v>
      </c>
      <c r="G17" s="51">
        <f t="shared" si="1"/>
        <v>0.47443181818181818</v>
      </c>
      <c r="H17" s="1">
        <v>379704954</v>
      </c>
      <c r="I17" s="51">
        <f t="shared" si="2"/>
        <v>0.24110569351576616</v>
      </c>
      <c r="J17" s="1">
        <f>H17-F17</f>
        <v>45704954</v>
      </c>
      <c r="K17" s="29">
        <v>266087408</v>
      </c>
      <c r="L17" s="51">
        <f t="shared" si="3"/>
        <v>0.18980972338252167</v>
      </c>
      <c r="M17" s="1">
        <f>H17-K17</f>
        <v>113617546</v>
      </c>
      <c r="N17" s="55">
        <f t="shared" ref="N17:N31" si="4">K17/H17</f>
        <v>0.70077412790353011</v>
      </c>
    </row>
    <row r="18" spans="1:14">
      <c r="A18" s="2"/>
      <c r="B18" s="47" t="s">
        <v>42</v>
      </c>
      <c r="C18" s="10" t="s">
        <v>43</v>
      </c>
      <c r="D18" s="29">
        <v>0</v>
      </c>
      <c r="E18" s="51">
        <f t="shared" si="0"/>
        <v>0</v>
      </c>
      <c r="F18" s="1">
        <v>0</v>
      </c>
      <c r="G18" s="51">
        <f t="shared" si="1"/>
        <v>0</v>
      </c>
      <c r="H18" s="1">
        <v>0</v>
      </c>
      <c r="I18" s="51">
        <f t="shared" si="2"/>
        <v>0</v>
      </c>
      <c r="J18" s="1">
        <f t="shared" ref="J18:J29" si="5">H18-F18</f>
        <v>0</v>
      </c>
      <c r="K18" s="29">
        <v>0</v>
      </c>
      <c r="L18" s="51">
        <f t="shared" si="3"/>
        <v>0</v>
      </c>
      <c r="M18" s="1">
        <f t="shared" ref="M18:M29" si="6">H18-K18</f>
        <v>0</v>
      </c>
      <c r="N18" s="55" t="s">
        <v>92</v>
      </c>
    </row>
    <row r="19" spans="1:14">
      <c r="A19" s="2"/>
      <c r="B19" s="47" t="s">
        <v>44</v>
      </c>
      <c r="C19" s="10" t="s">
        <v>45</v>
      </c>
      <c r="D19" s="29">
        <v>1577328838</v>
      </c>
      <c r="E19" s="51">
        <f t="shared" si="0"/>
        <v>0.88566406263572772</v>
      </c>
      <c r="F19" s="1">
        <v>150000000</v>
      </c>
      <c r="G19" s="51">
        <f t="shared" si="1"/>
        <v>0.21306818181818182</v>
      </c>
      <c r="H19" s="1">
        <v>28357796</v>
      </c>
      <c r="I19" s="51">
        <f t="shared" si="2"/>
        <v>1.8006681237976736E-2</v>
      </c>
      <c r="J19" s="1">
        <f>H19-F19</f>
        <v>-121642204</v>
      </c>
      <c r="K19" s="29">
        <v>0</v>
      </c>
      <c r="L19" s="51">
        <f t="shared" si="3"/>
        <v>0</v>
      </c>
      <c r="M19" s="1">
        <f t="shared" si="6"/>
        <v>28357796</v>
      </c>
      <c r="N19" s="55">
        <f t="shared" si="4"/>
        <v>0</v>
      </c>
    </row>
    <row r="20" spans="1:14">
      <c r="A20" s="2"/>
      <c r="B20" s="47" t="s">
        <v>46</v>
      </c>
      <c r="C20" s="10" t="s">
        <v>47</v>
      </c>
      <c r="D20" s="29">
        <v>209800</v>
      </c>
      <c r="E20" s="51">
        <f t="shared" si="0"/>
        <v>1.1780189131429275E-4</v>
      </c>
      <c r="F20" s="1">
        <v>50000000</v>
      </c>
      <c r="G20" s="51">
        <f t="shared" si="1"/>
        <v>7.1022727272727279E-2</v>
      </c>
      <c r="H20" s="1">
        <v>10000000</v>
      </c>
      <c r="I20" s="51">
        <f t="shared" si="2"/>
        <v>6.3498169032518382E-3</v>
      </c>
      <c r="J20" s="1">
        <f>H20-F20</f>
        <v>-40000000</v>
      </c>
      <c r="K20" s="29">
        <v>4954374</v>
      </c>
      <c r="L20" s="51">
        <f t="shared" si="3"/>
        <v>3.5341332592241921E-3</v>
      </c>
      <c r="M20" s="1">
        <f t="shared" si="6"/>
        <v>5045626</v>
      </c>
      <c r="N20" s="55">
        <f t="shared" si="4"/>
        <v>0.49543740000000003</v>
      </c>
    </row>
    <row r="21" spans="1:14">
      <c r="A21" s="2"/>
      <c r="B21" s="47" t="s">
        <v>48</v>
      </c>
      <c r="C21" s="10" t="s">
        <v>49</v>
      </c>
      <c r="D21" s="29">
        <v>29643987</v>
      </c>
      <c r="E21" s="51">
        <f t="shared" si="0"/>
        <v>1.6644984436112044E-2</v>
      </c>
      <c r="F21" s="1">
        <v>70000000</v>
      </c>
      <c r="G21" s="51">
        <f t="shared" si="1"/>
        <v>9.9431818181818177E-2</v>
      </c>
      <c r="H21" s="1">
        <v>38600000</v>
      </c>
      <c r="I21" s="51">
        <f t="shared" si="2"/>
        <v>2.4510293246552097E-2</v>
      </c>
      <c r="J21" s="1">
        <f t="shared" si="5"/>
        <v>-31400000</v>
      </c>
      <c r="K21" s="29">
        <v>38566609</v>
      </c>
      <c r="L21" s="51">
        <f t="shared" si="3"/>
        <v>2.7510950033726774E-2</v>
      </c>
      <c r="M21" s="1">
        <f t="shared" si="6"/>
        <v>33391</v>
      </c>
      <c r="N21" s="55">
        <f t="shared" si="4"/>
        <v>0.99913494818652848</v>
      </c>
    </row>
    <row r="22" spans="1:14">
      <c r="A22" s="2"/>
      <c r="B22" s="48"/>
      <c r="C22" s="11" t="s">
        <v>50</v>
      </c>
      <c r="D22" s="30">
        <f>SUBTOTAL(9,D15:D21)</f>
        <v>1780956126.0799999</v>
      </c>
      <c r="E22" s="51">
        <f t="shared" si="0"/>
        <v>1</v>
      </c>
      <c r="F22" s="30">
        <f t="shared" ref="F22:K22" si="7">SUBTOTAL(9,F15:F21)</f>
        <v>604000000</v>
      </c>
      <c r="G22" s="51">
        <f t="shared" si="1"/>
        <v>0.85795454545454541</v>
      </c>
      <c r="H22" s="30">
        <f t="shared" si="7"/>
        <v>456662750</v>
      </c>
      <c r="I22" s="51">
        <f t="shared" si="2"/>
        <v>0.28997248490354682</v>
      </c>
      <c r="J22" s="41">
        <f t="shared" si="5"/>
        <v>-147337250</v>
      </c>
      <c r="K22" s="30">
        <f t="shared" si="7"/>
        <v>309608391</v>
      </c>
      <c r="L22" s="51">
        <f t="shared" si="3"/>
        <v>0.22085480667547264</v>
      </c>
      <c r="M22" s="41">
        <f t="shared" si="6"/>
        <v>147054359</v>
      </c>
      <c r="N22" s="60">
        <f t="shared" si="4"/>
        <v>0.67798039362746354</v>
      </c>
    </row>
    <row r="23" spans="1:14">
      <c r="A23" s="2"/>
      <c r="B23" s="47" t="s">
        <v>51</v>
      </c>
      <c r="C23" s="10" t="s">
        <v>52</v>
      </c>
      <c r="D23" s="29">
        <v>0</v>
      </c>
      <c r="E23" s="51">
        <f t="shared" si="0"/>
        <v>0</v>
      </c>
      <c r="F23" s="1">
        <v>0</v>
      </c>
      <c r="G23" s="51">
        <f t="shared" si="1"/>
        <v>0</v>
      </c>
      <c r="H23" s="1">
        <v>0</v>
      </c>
      <c r="I23" s="51">
        <f t="shared" si="2"/>
        <v>0</v>
      </c>
      <c r="J23" s="1">
        <f t="shared" si="5"/>
        <v>0</v>
      </c>
      <c r="K23" s="29">
        <v>0</v>
      </c>
      <c r="L23" s="51">
        <f t="shared" si="3"/>
        <v>0</v>
      </c>
      <c r="M23" s="1">
        <f t="shared" si="6"/>
        <v>0</v>
      </c>
      <c r="N23" s="55" t="s">
        <v>92</v>
      </c>
    </row>
    <row r="24" spans="1:14">
      <c r="A24" s="2"/>
      <c r="B24" s="47" t="s">
        <v>53</v>
      </c>
      <c r="C24" s="10" t="s">
        <v>54</v>
      </c>
      <c r="D24" s="29">
        <v>0</v>
      </c>
      <c r="E24" s="51">
        <f t="shared" si="0"/>
        <v>0</v>
      </c>
      <c r="F24" s="1">
        <v>100000000</v>
      </c>
      <c r="G24" s="51">
        <f t="shared" si="1"/>
        <v>0.14204545454545456</v>
      </c>
      <c r="H24" s="1">
        <v>2868364</v>
      </c>
      <c r="I24" s="51">
        <f t="shared" si="2"/>
        <v>1.8213586211879055E-3</v>
      </c>
      <c r="J24" s="1">
        <f t="shared" si="5"/>
        <v>-97131636</v>
      </c>
      <c r="K24" s="29">
        <v>0</v>
      </c>
      <c r="L24" s="51">
        <f t="shared" si="3"/>
        <v>0</v>
      </c>
      <c r="M24" s="1">
        <f t="shared" si="6"/>
        <v>2868364</v>
      </c>
      <c r="N24" s="55">
        <f t="shared" si="4"/>
        <v>0</v>
      </c>
    </row>
    <row r="25" spans="1:14">
      <c r="A25" s="2"/>
      <c r="B25" s="47">
        <v>232</v>
      </c>
      <c r="C25" s="10" t="s">
        <v>86</v>
      </c>
      <c r="D25" s="29"/>
      <c r="E25" s="51">
        <f>D25/$D$31</f>
        <v>0</v>
      </c>
      <c r="F25" s="1">
        <v>0</v>
      </c>
      <c r="G25" s="51">
        <f t="shared" si="1"/>
        <v>0</v>
      </c>
      <c r="H25" s="1">
        <v>1115000000</v>
      </c>
      <c r="I25" s="51">
        <f t="shared" si="2"/>
        <v>0.70800458471257999</v>
      </c>
      <c r="J25" s="1">
        <f t="shared" si="5"/>
        <v>1115000000</v>
      </c>
      <c r="K25" s="29">
        <v>1092255556</v>
      </c>
      <c r="L25" s="51">
        <f t="shared" si="3"/>
        <v>0.77914519332452736</v>
      </c>
      <c r="M25" s="1">
        <f t="shared" si="6"/>
        <v>22744444</v>
      </c>
      <c r="N25" s="55">
        <f t="shared" si="4"/>
        <v>0.97960139551569503</v>
      </c>
    </row>
    <row r="26" spans="1:14">
      <c r="A26" s="2"/>
      <c r="B26" s="48"/>
      <c r="C26" s="11" t="s">
        <v>55</v>
      </c>
      <c r="D26" s="30">
        <f>SUBTOTAL(9,D23:D25)</f>
        <v>0</v>
      </c>
      <c r="E26" s="51">
        <f>D26/$D$31</f>
        <v>0</v>
      </c>
      <c r="F26" s="30">
        <f t="shared" ref="F26:K26" si="8">SUBTOTAL(9,F23:F25)</f>
        <v>100000000</v>
      </c>
      <c r="G26" s="51">
        <f t="shared" si="1"/>
        <v>0.14204545454545456</v>
      </c>
      <c r="H26" s="30">
        <f t="shared" si="8"/>
        <v>1117868364</v>
      </c>
      <c r="I26" s="51">
        <f t="shared" si="2"/>
        <v>0.70982594333376792</v>
      </c>
      <c r="J26" s="41">
        <f t="shared" si="5"/>
        <v>1017868364</v>
      </c>
      <c r="K26" s="30">
        <f t="shared" si="8"/>
        <v>1092255556</v>
      </c>
      <c r="L26" s="51">
        <f t="shared" si="3"/>
        <v>0.77914519332452736</v>
      </c>
      <c r="M26" s="41">
        <f t="shared" si="6"/>
        <v>25612808</v>
      </c>
      <c r="N26" s="55">
        <f t="shared" si="4"/>
        <v>0.97708781389219101</v>
      </c>
    </row>
    <row r="27" spans="1:14">
      <c r="A27" s="2"/>
      <c r="B27" s="47" t="s">
        <v>51</v>
      </c>
      <c r="C27" s="10" t="s">
        <v>52</v>
      </c>
      <c r="D27" s="29">
        <v>0</v>
      </c>
      <c r="E27" s="51">
        <f t="shared" ref="E27:E31" si="9">D27/$D$31</f>
        <v>0</v>
      </c>
      <c r="F27" s="1">
        <v>0</v>
      </c>
      <c r="G27" s="51">
        <f t="shared" si="1"/>
        <v>0</v>
      </c>
      <c r="H27" s="1">
        <v>0</v>
      </c>
      <c r="I27" s="51">
        <f t="shared" si="2"/>
        <v>0</v>
      </c>
      <c r="J27" s="1">
        <f t="shared" si="5"/>
        <v>0</v>
      </c>
      <c r="K27" s="29">
        <v>0</v>
      </c>
      <c r="L27" s="51">
        <f t="shared" si="3"/>
        <v>0</v>
      </c>
      <c r="M27" s="1">
        <f t="shared" si="6"/>
        <v>0</v>
      </c>
      <c r="N27" s="55" t="s">
        <v>92</v>
      </c>
    </row>
    <row r="28" spans="1:14">
      <c r="A28" s="2"/>
      <c r="B28" s="47" t="s">
        <v>53</v>
      </c>
      <c r="C28" s="10" t="s">
        <v>54</v>
      </c>
      <c r="D28" s="29">
        <v>0</v>
      </c>
      <c r="E28" s="51">
        <f t="shared" si="9"/>
        <v>0</v>
      </c>
      <c r="F28" s="1">
        <v>0</v>
      </c>
      <c r="G28" s="51">
        <f t="shared" si="1"/>
        <v>0</v>
      </c>
      <c r="H28" s="1">
        <v>317445</v>
      </c>
      <c r="I28" s="51">
        <f t="shared" si="2"/>
        <v>2.0157176268527797E-4</v>
      </c>
      <c r="J28" s="1">
        <f t="shared" si="5"/>
        <v>317445</v>
      </c>
      <c r="K28" s="29">
        <v>0</v>
      </c>
      <c r="L28" s="51">
        <f t="shared" si="3"/>
        <v>0</v>
      </c>
      <c r="M28" s="1">
        <f t="shared" si="6"/>
        <v>317445</v>
      </c>
      <c r="N28" s="55">
        <f t="shared" si="4"/>
        <v>0</v>
      </c>
    </row>
    <row r="29" spans="1:14">
      <c r="A29" s="2"/>
      <c r="B29" s="48"/>
      <c r="C29" s="11" t="s">
        <v>56</v>
      </c>
      <c r="D29" s="30">
        <f>SUBTOTAL(9,D27:D28)</f>
        <v>0</v>
      </c>
      <c r="E29" s="51">
        <f t="shared" si="9"/>
        <v>0</v>
      </c>
      <c r="F29" s="30">
        <f t="shared" ref="F29:K29" si="10">SUBTOTAL(9,F27:F28)</f>
        <v>0</v>
      </c>
      <c r="G29" s="51">
        <f t="shared" si="1"/>
        <v>0</v>
      </c>
      <c r="H29" s="30">
        <f t="shared" si="10"/>
        <v>317445</v>
      </c>
      <c r="I29" s="51">
        <f t="shared" si="2"/>
        <v>2.0157176268527797E-4</v>
      </c>
      <c r="J29" s="41">
        <f t="shared" si="5"/>
        <v>317445</v>
      </c>
      <c r="K29" s="30">
        <f t="shared" si="10"/>
        <v>0</v>
      </c>
      <c r="L29" s="51">
        <f t="shared" si="3"/>
        <v>0</v>
      </c>
      <c r="M29" s="41">
        <f t="shared" si="6"/>
        <v>317445</v>
      </c>
      <c r="N29" s="55">
        <f t="shared" si="4"/>
        <v>0</v>
      </c>
    </row>
    <row r="30" spans="1:14">
      <c r="A30" s="2"/>
      <c r="B30" s="49"/>
      <c r="C30" s="12" t="s">
        <v>57</v>
      </c>
      <c r="D30" s="31">
        <f>D26+D29</f>
        <v>0</v>
      </c>
      <c r="E30" s="51">
        <f t="shared" si="9"/>
        <v>0</v>
      </c>
      <c r="F30" s="31">
        <f>F26+F29</f>
        <v>100000000</v>
      </c>
      <c r="G30" s="51">
        <f t="shared" si="1"/>
        <v>0.14204545454545456</v>
      </c>
      <c r="H30" s="31">
        <f>H26+H29</f>
        <v>1118185809</v>
      </c>
      <c r="I30" s="51">
        <f t="shared" si="2"/>
        <v>0.71002751509645312</v>
      </c>
      <c r="J30" s="31">
        <f t="shared" ref="J30:M30" si="11">J26+J29</f>
        <v>1018185809</v>
      </c>
      <c r="K30" s="31">
        <f t="shared" si="11"/>
        <v>1092255556</v>
      </c>
      <c r="L30" s="51">
        <f t="shared" si="3"/>
        <v>0.77914519332452736</v>
      </c>
      <c r="M30" s="31">
        <f t="shared" si="11"/>
        <v>25930253</v>
      </c>
      <c r="N30" s="55">
        <f t="shared" si="4"/>
        <v>0.97681042560968501</v>
      </c>
    </row>
    <row r="31" spans="1:14">
      <c r="A31" s="2"/>
      <c r="B31" s="49"/>
      <c r="C31" s="12" t="s">
        <v>58</v>
      </c>
      <c r="D31" s="31">
        <f>D22+D30</f>
        <v>1780956126.0799999</v>
      </c>
      <c r="E31" s="51">
        <f t="shared" si="9"/>
        <v>1</v>
      </c>
      <c r="F31" s="31">
        <f t="shared" ref="F31:M31" si="12">F22+F30</f>
        <v>704000000</v>
      </c>
      <c r="G31" s="51">
        <f t="shared" si="1"/>
        <v>1</v>
      </c>
      <c r="H31" s="31">
        <f t="shared" si="12"/>
        <v>1574848559</v>
      </c>
      <c r="I31" s="51">
        <f t="shared" si="2"/>
        <v>1</v>
      </c>
      <c r="J31" s="31">
        <f t="shared" si="12"/>
        <v>870848559</v>
      </c>
      <c r="K31" s="31">
        <f t="shared" si="12"/>
        <v>1401863947</v>
      </c>
      <c r="L31" s="51">
        <f t="shared" si="3"/>
        <v>1</v>
      </c>
      <c r="M31" s="31">
        <f t="shared" si="12"/>
        <v>172984612</v>
      </c>
      <c r="N31" s="60">
        <f t="shared" si="4"/>
        <v>0.89015793867199389</v>
      </c>
    </row>
    <row r="32" spans="1:14">
      <c r="A32" s="2"/>
      <c r="B32" s="48"/>
      <c r="C32" s="11" t="s">
        <v>59</v>
      </c>
      <c r="D32" s="30">
        <v>0</v>
      </c>
      <c r="E32" s="13"/>
      <c r="F32" s="35"/>
      <c r="G32" s="51"/>
      <c r="H32" s="35"/>
      <c r="I32" s="13"/>
      <c r="J32" s="35"/>
      <c r="K32" s="30">
        <v>0</v>
      </c>
      <c r="L32" s="13"/>
      <c r="M32" s="35"/>
      <c r="N32" s="56"/>
    </row>
    <row r="33" spans="1:14">
      <c r="A33" s="2"/>
      <c r="B33" s="48"/>
      <c r="C33" s="11" t="s">
        <v>60</v>
      </c>
      <c r="D33" s="30">
        <v>0</v>
      </c>
      <c r="E33" s="13"/>
      <c r="F33" s="35"/>
      <c r="G33" s="51"/>
      <c r="H33" s="35"/>
      <c r="I33" s="13"/>
      <c r="J33" s="35"/>
      <c r="K33" s="30">
        <v>0</v>
      </c>
      <c r="L33" s="13"/>
      <c r="M33" s="35"/>
      <c r="N33" s="56"/>
    </row>
    <row r="34" spans="1:14" ht="12" thickBot="1">
      <c r="A34" s="2"/>
      <c r="B34" s="49"/>
      <c r="C34" s="12" t="s">
        <v>61</v>
      </c>
      <c r="D34" s="31">
        <f>D31</f>
        <v>1780956126.0799999</v>
      </c>
      <c r="E34" s="14"/>
      <c r="F34" s="36"/>
      <c r="G34" s="51"/>
      <c r="H34" s="36"/>
      <c r="I34" s="14"/>
      <c r="J34" s="36"/>
      <c r="K34" s="31">
        <f>K31</f>
        <v>1401863947</v>
      </c>
      <c r="L34" s="14"/>
      <c r="M34" s="36"/>
      <c r="N34" s="57"/>
    </row>
    <row r="35" spans="1:14" ht="12" thickTop="1">
      <c r="A35" s="2"/>
      <c r="B35" s="345" t="s">
        <v>62</v>
      </c>
      <c r="C35" s="345"/>
      <c r="D35" s="32"/>
      <c r="E35" s="15"/>
      <c r="F35" s="32"/>
      <c r="G35" s="51"/>
      <c r="H35" s="32"/>
      <c r="I35" s="15"/>
      <c r="J35" s="42"/>
      <c r="K35" s="32"/>
      <c r="L35" s="15"/>
      <c r="M35" s="32"/>
      <c r="N35" s="58"/>
    </row>
    <row r="36" spans="1:14">
      <c r="A36" s="2"/>
      <c r="B36" s="50" t="s">
        <v>63</v>
      </c>
      <c r="C36" s="9" t="s">
        <v>35</v>
      </c>
      <c r="D36" s="28"/>
      <c r="E36" s="8"/>
      <c r="F36" s="28"/>
      <c r="G36" s="51"/>
      <c r="H36" s="28"/>
      <c r="I36" s="8"/>
      <c r="J36" s="40"/>
      <c r="K36" s="28"/>
      <c r="L36" s="8"/>
      <c r="M36" s="28"/>
      <c r="N36" s="54"/>
    </row>
    <row r="37" spans="1:14">
      <c r="A37" s="2"/>
      <c r="B37" s="47"/>
      <c r="C37" s="16" t="s">
        <v>64</v>
      </c>
      <c r="D37" s="31">
        <f>D39+D40+D41+D42+D43+D44+D45</f>
        <v>1780956126.0799999</v>
      </c>
      <c r="E37" s="51">
        <f>D37/$D$55</f>
        <v>1</v>
      </c>
      <c r="F37" s="31">
        <f t="shared" ref="F37:M37" si="13">F39+F40+F41+F42+F43+F44+F45</f>
        <v>604000000</v>
      </c>
      <c r="G37" s="51">
        <f>F37/$F$55</f>
        <v>0.85795454545454541</v>
      </c>
      <c r="H37" s="31">
        <f>H39+H40+H41+H42+H43+H44+H45</f>
        <v>456662750</v>
      </c>
      <c r="I37" s="51">
        <f>H37/$H$55</f>
        <v>0.28997248490354682</v>
      </c>
      <c r="J37" s="31">
        <f t="shared" si="13"/>
        <v>-147337250</v>
      </c>
      <c r="K37" s="31">
        <f t="shared" si="13"/>
        <v>309608391</v>
      </c>
      <c r="L37" s="51">
        <f>K37/$K$55</f>
        <v>0.22085480667547264</v>
      </c>
      <c r="M37" s="31">
        <f t="shared" si="13"/>
        <v>147054359</v>
      </c>
      <c r="N37" s="61">
        <f>K37/H37</f>
        <v>0.67798039362746354</v>
      </c>
    </row>
    <row r="38" spans="1:14">
      <c r="A38" s="2"/>
      <c r="B38" s="47" t="s">
        <v>65</v>
      </c>
      <c r="C38" s="17" t="s">
        <v>66</v>
      </c>
      <c r="D38" s="29"/>
      <c r="E38" s="51">
        <f t="shared" ref="E38:E55" si="14">D38/$D$55</f>
        <v>0</v>
      </c>
      <c r="F38" s="1"/>
      <c r="G38" s="51">
        <f t="shared" ref="G38:G55" si="15">F38/$F$55</f>
        <v>0</v>
      </c>
      <c r="H38" s="1"/>
      <c r="I38" s="51">
        <f t="shared" ref="I38:I55" si="16">H38/$H$55</f>
        <v>0</v>
      </c>
      <c r="J38" s="1"/>
      <c r="K38" s="29"/>
      <c r="L38" s="51">
        <f t="shared" ref="L38:L55" si="17">K38/$K$55</f>
        <v>0</v>
      </c>
      <c r="M38" s="1"/>
      <c r="N38" s="61">
        <v>0</v>
      </c>
    </row>
    <row r="39" spans="1:14">
      <c r="A39" s="2"/>
      <c r="B39" s="47" t="s">
        <v>67</v>
      </c>
      <c r="C39" s="17" t="s">
        <v>68</v>
      </c>
      <c r="D39" s="29">
        <v>0</v>
      </c>
      <c r="E39" s="51">
        <f t="shared" si="14"/>
        <v>0</v>
      </c>
      <c r="F39" s="1">
        <v>60000000</v>
      </c>
      <c r="G39" s="51">
        <f t="shared" si="15"/>
        <v>8.5227272727272721E-2</v>
      </c>
      <c r="H39" s="1">
        <v>28357796</v>
      </c>
      <c r="I39" s="51">
        <f t="shared" si="16"/>
        <v>1.8006681237976736E-2</v>
      </c>
      <c r="J39" s="1">
        <f>H39-F39</f>
        <v>-31642204</v>
      </c>
      <c r="K39" s="29">
        <v>0</v>
      </c>
      <c r="L39" s="51">
        <f t="shared" si="17"/>
        <v>0</v>
      </c>
      <c r="M39" s="1">
        <f>H39-K39</f>
        <v>28357796</v>
      </c>
      <c r="N39" s="61">
        <f t="shared" ref="N39:N55" si="18">K39/H39</f>
        <v>0</v>
      </c>
    </row>
    <row r="40" spans="1:14">
      <c r="A40" s="2"/>
      <c r="B40" s="47" t="s">
        <v>69</v>
      </c>
      <c r="C40" s="17" t="s">
        <v>70</v>
      </c>
      <c r="D40" s="29">
        <v>209800</v>
      </c>
      <c r="E40" s="51">
        <f t="shared" si="14"/>
        <v>1.1780189131429275E-4</v>
      </c>
      <c r="F40" s="1">
        <v>50000000</v>
      </c>
      <c r="G40" s="51">
        <f t="shared" si="15"/>
        <v>7.1022727272727279E-2</v>
      </c>
      <c r="H40" s="1">
        <v>10000000</v>
      </c>
      <c r="I40" s="51">
        <f t="shared" si="16"/>
        <v>6.3498169032518382E-3</v>
      </c>
      <c r="J40" s="1">
        <f t="shared" ref="J40:J55" si="19">H40-F40</f>
        <v>-40000000</v>
      </c>
      <c r="K40" s="29">
        <v>4954374</v>
      </c>
      <c r="L40" s="51">
        <f t="shared" si="17"/>
        <v>3.5341332592241921E-3</v>
      </c>
      <c r="M40" s="1">
        <f t="shared" ref="M40:M55" si="20">H40-K40</f>
        <v>5045626</v>
      </c>
      <c r="N40" s="61">
        <f t="shared" si="18"/>
        <v>0.49543740000000003</v>
      </c>
    </row>
    <row r="41" spans="1:14">
      <c r="A41" s="2"/>
      <c r="B41" s="47" t="s">
        <v>71</v>
      </c>
      <c r="C41" s="17" t="s">
        <v>72</v>
      </c>
      <c r="D41" s="29">
        <v>142866648.08000001</v>
      </c>
      <c r="E41" s="51">
        <f t="shared" si="14"/>
        <v>8.0219072209520834E-2</v>
      </c>
      <c r="F41" s="1">
        <v>284000000</v>
      </c>
      <c r="G41" s="51">
        <f t="shared" si="15"/>
        <v>0.40340909090909088</v>
      </c>
      <c r="H41" s="1">
        <v>178304954</v>
      </c>
      <c r="I41" s="51">
        <f t="shared" si="16"/>
        <v>0.11322038108427415</v>
      </c>
      <c r="J41" s="1">
        <f t="shared" si="19"/>
        <v>-105695046</v>
      </c>
      <c r="K41" s="29">
        <v>116673740</v>
      </c>
      <c r="L41" s="51">
        <f t="shared" si="17"/>
        <v>8.3227577290708371E-2</v>
      </c>
      <c r="M41" s="1">
        <f t="shared" si="20"/>
        <v>61631214</v>
      </c>
      <c r="N41" s="61">
        <f t="shared" si="18"/>
        <v>0.65434940186799295</v>
      </c>
    </row>
    <row r="42" spans="1:14">
      <c r="A42" s="2"/>
      <c r="B42" s="47" t="s">
        <v>73</v>
      </c>
      <c r="C42" s="17" t="s">
        <v>74</v>
      </c>
      <c r="D42" s="29">
        <v>60550840</v>
      </c>
      <c r="E42" s="51">
        <f t="shared" si="14"/>
        <v>3.3999063263437226E-2</v>
      </c>
      <c r="F42" s="1">
        <v>120000000</v>
      </c>
      <c r="G42" s="51">
        <f t="shared" si="15"/>
        <v>0.17045454545454544</v>
      </c>
      <c r="H42" s="1">
        <v>240000000</v>
      </c>
      <c r="I42" s="51">
        <f t="shared" si="16"/>
        <v>0.15239560567804411</v>
      </c>
      <c r="J42" s="1">
        <f t="shared" si="19"/>
        <v>120000000</v>
      </c>
      <c r="K42" s="29">
        <v>187980277</v>
      </c>
      <c r="L42" s="51">
        <f t="shared" si="17"/>
        <v>0.13409309612554007</v>
      </c>
      <c r="M42" s="1">
        <f t="shared" si="20"/>
        <v>52019723</v>
      </c>
      <c r="N42" s="61">
        <f t="shared" si="18"/>
        <v>0.78325115416666669</v>
      </c>
    </row>
    <row r="43" spans="1:14">
      <c r="A43" s="2"/>
      <c r="B43" s="47" t="s">
        <v>75</v>
      </c>
      <c r="C43" s="17" t="s">
        <v>76</v>
      </c>
      <c r="D43" s="29">
        <v>0</v>
      </c>
      <c r="E43" s="51">
        <f t="shared" si="14"/>
        <v>0</v>
      </c>
      <c r="F43" s="1">
        <v>90000000</v>
      </c>
      <c r="G43" s="51">
        <f t="shared" si="15"/>
        <v>0.12784090909090909</v>
      </c>
      <c r="H43" s="1">
        <v>0</v>
      </c>
      <c r="I43" s="51">
        <f t="shared" si="16"/>
        <v>0</v>
      </c>
      <c r="J43" s="1">
        <f t="shared" si="19"/>
        <v>-90000000</v>
      </c>
      <c r="K43" s="29">
        <v>0</v>
      </c>
      <c r="L43" s="51">
        <f t="shared" si="17"/>
        <v>0</v>
      </c>
      <c r="M43" s="1">
        <f t="shared" si="20"/>
        <v>0</v>
      </c>
      <c r="N43" s="61">
        <v>0</v>
      </c>
    </row>
    <row r="44" spans="1:14">
      <c r="A44" s="2"/>
      <c r="B44" s="47" t="s">
        <v>77</v>
      </c>
      <c r="C44" s="17" t="s">
        <v>78</v>
      </c>
      <c r="D44" s="29">
        <v>743532838</v>
      </c>
      <c r="E44" s="51">
        <f t="shared" si="14"/>
        <v>0.41749082254853975</v>
      </c>
      <c r="F44" s="1">
        <v>0</v>
      </c>
      <c r="G44" s="51">
        <f t="shared" si="15"/>
        <v>0</v>
      </c>
      <c r="H44" s="1">
        <v>0</v>
      </c>
      <c r="I44" s="51">
        <f t="shared" si="16"/>
        <v>0</v>
      </c>
      <c r="J44" s="1">
        <f t="shared" si="19"/>
        <v>0</v>
      </c>
      <c r="K44" s="29">
        <v>0</v>
      </c>
      <c r="L44" s="51">
        <f t="shared" si="17"/>
        <v>0</v>
      </c>
      <c r="M44" s="1">
        <f t="shared" si="20"/>
        <v>0</v>
      </c>
      <c r="N44" s="61">
        <v>0</v>
      </c>
    </row>
    <row r="45" spans="1:14">
      <c r="A45" s="2"/>
      <c r="B45" s="47" t="s">
        <v>79</v>
      </c>
      <c r="C45" s="17" t="s">
        <v>80</v>
      </c>
      <c r="D45" s="29">
        <v>833796000</v>
      </c>
      <c r="E45" s="51">
        <f t="shared" si="14"/>
        <v>0.46817324008718797</v>
      </c>
      <c r="F45" s="1">
        <v>0</v>
      </c>
      <c r="G45" s="51">
        <f t="shared" si="15"/>
        <v>0</v>
      </c>
      <c r="H45" s="1">
        <v>0</v>
      </c>
      <c r="I45" s="51">
        <f t="shared" si="16"/>
        <v>0</v>
      </c>
      <c r="J45" s="1">
        <f t="shared" si="19"/>
        <v>0</v>
      </c>
      <c r="K45" s="29">
        <v>0</v>
      </c>
      <c r="L45" s="51">
        <f t="shared" si="17"/>
        <v>0</v>
      </c>
      <c r="M45" s="1">
        <f t="shared" si="20"/>
        <v>0</v>
      </c>
      <c r="N45" s="61">
        <v>0</v>
      </c>
    </row>
    <row r="46" spans="1:14">
      <c r="A46" s="2"/>
      <c r="B46" s="47"/>
      <c r="C46" s="16" t="s">
        <v>81</v>
      </c>
      <c r="D46" s="31">
        <f>+D51+D54</f>
        <v>0</v>
      </c>
      <c r="E46" s="62">
        <f t="shared" si="14"/>
        <v>0</v>
      </c>
      <c r="F46" s="31">
        <f t="shared" ref="F46:K46" si="21">+F51+F54</f>
        <v>100000000</v>
      </c>
      <c r="G46" s="51">
        <f t="shared" si="15"/>
        <v>0.14204545454545456</v>
      </c>
      <c r="H46" s="31">
        <f>+H51+H54</f>
        <v>1118185809</v>
      </c>
      <c r="I46" s="62">
        <f t="shared" si="16"/>
        <v>0.71002751509645312</v>
      </c>
      <c r="J46" s="43">
        <f t="shared" si="19"/>
        <v>1018185809</v>
      </c>
      <c r="K46" s="31">
        <f t="shared" si="21"/>
        <v>1092255556</v>
      </c>
      <c r="L46" s="51">
        <f t="shared" si="17"/>
        <v>0.77914519332452736</v>
      </c>
      <c r="M46" s="43">
        <f t="shared" si="20"/>
        <v>25930253</v>
      </c>
      <c r="N46" s="61">
        <f t="shared" si="18"/>
        <v>0.97681042560968501</v>
      </c>
    </row>
    <row r="47" spans="1:14">
      <c r="A47" s="2"/>
      <c r="B47" s="47" t="s">
        <v>65</v>
      </c>
      <c r="C47" s="17" t="s">
        <v>66</v>
      </c>
      <c r="D47" s="29"/>
      <c r="E47" s="51">
        <f t="shared" si="14"/>
        <v>0</v>
      </c>
      <c r="F47" s="1"/>
      <c r="G47" s="51">
        <f t="shared" si="15"/>
        <v>0</v>
      </c>
      <c r="H47" s="1"/>
      <c r="I47" s="51">
        <f t="shared" si="16"/>
        <v>0</v>
      </c>
      <c r="J47" s="1">
        <f t="shared" si="19"/>
        <v>0</v>
      </c>
      <c r="K47" s="29"/>
      <c r="L47" s="51">
        <f t="shared" si="17"/>
        <v>0</v>
      </c>
      <c r="M47" s="1">
        <f t="shared" si="20"/>
        <v>0</v>
      </c>
      <c r="N47" s="61">
        <v>0</v>
      </c>
    </row>
    <row r="48" spans="1:14">
      <c r="A48" s="2"/>
      <c r="B48" s="47" t="s">
        <v>82</v>
      </c>
      <c r="C48" s="17" t="s">
        <v>83</v>
      </c>
      <c r="D48" s="29">
        <v>0</v>
      </c>
      <c r="E48" s="51">
        <f t="shared" si="14"/>
        <v>0</v>
      </c>
      <c r="F48" s="1">
        <v>0</v>
      </c>
      <c r="G48" s="51">
        <f t="shared" si="15"/>
        <v>0</v>
      </c>
      <c r="H48" s="1">
        <v>100000000</v>
      </c>
      <c r="I48" s="51">
        <f t="shared" si="16"/>
        <v>6.3498169032518384E-2</v>
      </c>
      <c r="J48" s="1">
        <f t="shared" si="19"/>
        <v>100000000</v>
      </c>
      <c r="K48" s="29">
        <v>92255556</v>
      </c>
      <c r="L48" s="51">
        <f t="shared" si="17"/>
        <v>6.5809207945912024E-2</v>
      </c>
      <c r="M48" s="1">
        <f t="shared" si="20"/>
        <v>7744444</v>
      </c>
      <c r="N48" s="61">
        <f t="shared" si="18"/>
        <v>0.92255556000000005</v>
      </c>
    </row>
    <row r="49" spans="1:14">
      <c r="A49" s="2"/>
      <c r="B49" s="47" t="s">
        <v>84</v>
      </c>
      <c r="C49" s="17" t="s">
        <v>85</v>
      </c>
      <c r="D49" s="29">
        <v>0</v>
      </c>
      <c r="E49" s="51">
        <f t="shared" si="14"/>
        <v>0</v>
      </c>
      <c r="F49" s="1">
        <v>100000000</v>
      </c>
      <c r="G49" s="51">
        <f t="shared" si="15"/>
        <v>0.14204545454545456</v>
      </c>
      <c r="H49" s="1">
        <v>2868364</v>
      </c>
      <c r="I49" s="51">
        <f t="shared" si="16"/>
        <v>1.8213586211879055E-3</v>
      </c>
      <c r="J49" s="1">
        <f t="shared" si="19"/>
        <v>-97131636</v>
      </c>
      <c r="K49" s="29">
        <v>0</v>
      </c>
      <c r="L49" s="51">
        <f t="shared" si="17"/>
        <v>0</v>
      </c>
      <c r="M49" s="1">
        <f t="shared" si="20"/>
        <v>2868364</v>
      </c>
      <c r="N49" s="61">
        <f t="shared" si="18"/>
        <v>0</v>
      </c>
    </row>
    <row r="50" spans="1:14">
      <c r="A50" s="2"/>
      <c r="B50" s="47" t="s">
        <v>87</v>
      </c>
      <c r="C50" s="18" t="s">
        <v>90</v>
      </c>
      <c r="D50" s="29">
        <v>0</v>
      </c>
      <c r="E50" s="51">
        <f t="shared" si="14"/>
        <v>0</v>
      </c>
      <c r="F50" s="1"/>
      <c r="G50" s="51">
        <f t="shared" si="15"/>
        <v>0</v>
      </c>
      <c r="H50" s="1">
        <v>1015000000</v>
      </c>
      <c r="I50" s="51">
        <f t="shared" si="16"/>
        <v>0.64450641568006162</v>
      </c>
      <c r="J50" s="1">
        <f t="shared" si="19"/>
        <v>1015000000</v>
      </c>
      <c r="K50" s="29">
        <v>1000000000</v>
      </c>
      <c r="L50" s="51">
        <f t="shared" si="17"/>
        <v>0.71333598537861531</v>
      </c>
      <c r="M50" s="1">
        <f t="shared" si="20"/>
        <v>15000000</v>
      </c>
      <c r="N50" s="61">
        <f t="shared" si="18"/>
        <v>0.98522167487684731</v>
      </c>
    </row>
    <row r="51" spans="1:14">
      <c r="A51" s="2"/>
      <c r="B51" s="47"/>
      <c r="C51" s="19" t="s">
        <v>55</v>
      </c>
      <c r="D51" s="30">
        <f>+D48+D49+D50</f>
        <v>0</v>
      </c>
      <c r="E51" s="51">
        <f t="shared" si="14"/>
        <v>0</v>
      </c>
      <c r="F51" s="30">
        <f t="shared" ref="F51:K51" si="22">+F48+F49+F50</f>
        <v>100000000</v>
      </c>
      <c r="G51" s="51">
        <f t="shared" si="15"/>
        <v>0.14204545454545456</v>
      </c>
      <c r="H51" s="30">
        <f>+H48+H49+H50</f>
        <v>1117868364</v>
      </c>
      <c r="I51" s="51">
        <f t="shared" si="16"/>
        <v>0.70982594333376792</v>
      </c>
      <c r="J51" s="41">
        <f t="shared" si="19"/>
        <v>1017868364</v>
      </c>
      <c r="K51" s="30">
        <f t="shared" si="22"/>
        <v>1092255556</v>
      </c>
      <c r="L51" s="51">
        <f t="shared" si="17"/>
        <v>0.77914519332452736</v>
      </c>
      <c r="M51" s="41">
        <f t="shared" si="20"/>
        <v>25612808</v>
      </c>
      <c r="N51" s="61">
        <f t="shared" si="18"/>
        <v>0.97708781389219101</v>
      </c>
    </row>
    <row r="52" spans="1:14">
      <c r="A52" s="2"/>
      <c r="B52" s="47" t="s">
        <v>65</v>
      </c>
      <c r="C52" s="17" t="s">
        <v>66</v>
      </c>
      <c r="D52" s="29"/>
      <c r="E52" s="51">
        <f t="shared" si="14"/>
        <v>0</v>
      </c>
      <c r="F52" s="1"/>
      <c r="G52" s="51">
        <f t="shared" si="15"/>
        <v>0</v>
      </c>
      <c r="H52" s="1"/>
      <c r="I52" s="51">
        <f t="shared" si="16"/>
        <v>0</v>
      </c>
      <c r="J52" s="1">
        <f t="shared" si="19"/>
        <v>0</v>
      </c>
      <c r="K52" s="29"/>
      <c r="L52" s="51">
        <f t="shared" si="17"/>
        <v>0</v>
      </c>
      <c r="M52" s="1">
        <f t="shared" si="20"/>
        <v>0</v>
      </c>
      <c r="N52" s="61">
        <v>0</v>
      </c>
    </row>
    <row r="53" spans="1:14">
      <c r="A53" s="2"/>
      <c r="B53" s="47" t="s">
        <v>89</v>
      </c>
      <c r="C53" s="20" t="s">
        <v>88</v>
      </c>
      <c r="D53" s="29"/>
      <c r="E53" s="51">
        <f t="shared" si="14"/>
        <v>0</v>
      </c>
      <c r="F53" s="1">
        <v>0</v>
      </c>
      <c r="G53" s="51">
        <f t="shared" si="15"/>
        <v>0</v>
      </c>
      <c r="H53" s="1">
        <v>317445</v>
      </c>
      <c r="I53" s="51">
        <f t="shared" si="16"/>
        <v>2.0157176268527797E-4</v>
      </c>
      <c r="J53" s="1">
        <f t="shared" si="19"/>
        <v>317445</v>
      </c>
      <c r="K53" s="29">
        <v>0</v>
      </c>
      <c r="L53" s="51">
        <f t="shared" si="17"/>
        <v>0</v>
      </c>
      <c r="M53" s="1">
        <f t="shared" si="20"/>
        <v>317445</v>
      </c>
      <c r="N53" s="61">
        <f t="shared" si="18"/>
        <v>0</v>
      </c>
    </row>
    <row r="54" spans="1:14">
      <c r="A54" s="2"/>
      <c r="B54" s="47"/>
      <c r="C54" s="19" t="s">
        <v>56</v>
      </c>
      <c r="D54" s="30">
        <f>D53</f>
        <v>0</v>
      </c>
      <c r="E54" s="51">
        <f t="shared" si="14"/>
        <v>0</v>
      </c>
      <c r="F54" s="30">
        <f t="shared" ref="F54:K54" si="23">F53</f>
        <v>0</v>
      </c>
      <c r="G54" s="51">
        <f t="shared" si="15"/>
        <v>0</v>
      </c>
      <c r="H54" s="30">
        <f t="shared" si="23"/>
        <v>317445</v>
      </c>
      <c r="I54" s="51">
        <f t="shared" si="16"/>
        <v>2.0157176268527797E-4</v>
      </c>
      <c r="J54" s="1">
        <f t="shared" si="19"/>
        <v>317445</v>
      </c>
      <c r="K54" s="30">
        <f t="shared" si="23"/>
        <v>0</v>
      </c>
      <c r="L54" s="51">
        <f t="shared" si="17"/>
        <v>0</v>
      </c>
      <c r="M54" s="1">
        <f t="shared" si="20"/>
        <v>317445</v>
      </c>
      <c r="N54" s="61">
        <f t="shared" si="18"/>
        <v>0</v>
      </c>
    </row>
    <row r="55" spans="1:14">
      <c r="A55" s="2"/>
      <c r="B55" s="47"/>
      <c r="C55" s="21" t="s">
        <v>61</v>
      </c>
      <c r="D55" s="63">
        <f>+D37+D46</f>
        <v>1780956126.0799999</v>
      </c>
      <c r="E55" s="64">
        <f t="shared" si="14"/>
        <v>1</v>
      </c>
      <c r="F55" s="63">
        <f t="shared" ref="F55:K55" si="24">+F37+F46</f>
        <v>704000000</v>
      </c>
      <c r="G55" s="65">
        <f t="shared" si="15"/>
        <v>1</v>
      </c>
      <c r="H55" s="63">
        <f>+H37+H46</f>
        <v>1574848559</v>
      </c>
      <c r="I55" s="64">
        <f t="shared" si="16"/>
        <v>1</v>
      </c>
      <c r="J55" s="66">
        <f t="shared" si="19"/>
        <v>870848559</v>
      </c>
      <c r="K55" s="63">
        <f t="shared" si="24"/>
        <v>1401863947</v>
      </c>
      <c r="L55" s="65">
        <f t="shared" si="17"/>
        <v>1</v>
      </c>
      <c r="M55" s="66">
        <f t="shared" si="20"/>
        <v>172984612</v>
      </c>
      <c r="N55" s="67">
        <f t="shared" si="18"/>
        <v>0.89015793867199389</v>
      </c>
    </row>
    <row r="56" spans="1:14">
      <c r="A56" s="2"/>
      <c r="B56" s="346"/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</row>
  </sheetData>
  <mergeCells count="21">
    <mergeCell ref="A5:A6"/>
    <mergeCell ref="B6:B7"/>
    <mergeCell ref="C6:E7"/>
    <mergeCell ref="F6:G7"/>
    <mergeCell ref="H6:N7"/>
    <mergeCell ref="B13:C13"/>
    <mergeCell ref="B35:C35"/>
    <mergeCell ref="B56:N56"/>
    <mergeCell ref="B2:N2"/>
    <mergeCell ref="B3:N3"/>
    <mergeCell ref="B4:N4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</mergeCells>
  <pageMargins left="0" right="0" top="0" bottom="0" header="0" footer="0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T81"/>
  <sheetViews>
    <sheetView topLeftCell="B2" workbookViewId="0">
      <pane xSplit="3" ySplit="11" topLeftCell="E70" activePane="bottomRight" state="frozen"/>
      <selection activeCell="B2" sqref="B2"/>
      <selection pane="topRight" activeCell="D2" sqref="D2"/>
      <selection pane="bottomLeft" activeCell="B13" sqref="B13"/>
      <selection pane="bottomRight" activeCell="Q48" sqref="Q48"/>
    </sheetView>
  </sheetViews>
  <sheetFormatPr defaultRowHeight="11.25"/>
  <cols>
    <col min="1" max="1" width="9.25" style="186" hidden="1" customWidth="1"/>
    <col min="2" max="2" width="9.25" style="186" customWidth="1"/>
    <col min="3" max="3" width="11.25" style="186" customWidth="1"/>
    <col min="4" max="4" width="31.75" style="186" customWidth="1"/>
    <col min="5" max="5" width="12.125" style="186" customWidth="1"/>
    <col min="6" max="6" width="8" style="186" customWidth="1"/>
    <col min="7" max="7" width="9.875" style="186" customWidth="1"/>
    <col min="8" max="8" width="5.625" style="186" customWidth="1"/>
    <col min="9" max="9" width="10" style="186" customWidth="1"/>
    <col min="10" max="10" width="6.25" style="186" customWidth="1"/>
    <col min="11" max="11" width="14" style="186" customWidth="1"/>
    <col min="12" max="12" width="11.125" style="186" customWidth="1"/>
    <col min="13" max="13" width="6.875" style="186" customWidth="1"/>
    <col min="14" max="14" width="9.75" style="186" customWidth="1"/>
    <col min="15" max="15" width="5.5" style="186" customWidth="1"/>
    <col min="16" max="16" width="10.5" style="186" customWidth="1"/>
    <col min="17" max="17" width="9.5" style="186" bestFit="1" customWidth="1"/>
    <col min="18" max="18" width="10.25" style="186" bestFit="1" customWidth="1"/>
    <col min="19" max="16384" width="9" style="186"/>
  </cols>
  <sheetData>
    <row r="1" spans="1:15" hidden="1">
      <c r="A1" s="184"/>
      <c r="B1" s="184"/>
      <c r="C1" s="185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1:15">
      <c r="A2" s="184"/>
      <c r="B2" s="184"/>
      <c r="C2" s="371" t="s">
        <v>0</v>
      </c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</row>
    <row r="3" spans="1:15" ht="9" customHeight="1">
      <c r="A3" s="184"/>
      <c r="B3" s="184"/>
      <c r="C3" s="371" t="s">
        <v>91</v>
      </c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</row>
    <row r="4" spans="1:15" ht="12" thickBot="1">
      <c r="A4" s="184"/>
      <c r="B4" s="184"/>
      <c r="C4" s="371" t="s">
        <v>1</v>
      </c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</row>
    <row r="5" spans="1:15" ht="12" hidden="1" thickBot="1">
      <c r="A5" s="363"/>
      <c r="B5" s="185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</row>
    <row r="6" spans="1:15" ht="7.5" customHeight="1" thickBot="1">
      <c r="A6" s="363"/>
      <c r="B6" s="185"/>
      <c r="C6" s="379" t="s">
        <v>2</v>
      </c>
      <c r="D6" s="381" t="s">
        <v>3</v>
      </c>
      <c r="E6" s="381"/>
      <c r="F6" s="381"/>
      <c r="G6" s="381" t="s">
        <v>4</v>
      </c>
      <c r="H6" s="381"/>
      <c r="I6" s="383" t="s">
        <v>5</v>
      </c>
      <c r="J6" s="383"/>
      <c r="K6" s="383"/>
      <c r="L6" s="383"/>
      <c r="M6" s="383"/>
      <c r="N6" s="383"/>
      <c r="O6" s="384"/>
    </row>
    <row r="7" spans="1:15" ht="8.25" customHeight="1" thickTop="1">
      <c r="A7" s="184"/>
      <c r="B7" s="184"/>
      <c r="C7" s="380"/>
      <c r="D7" s="382"/>
      <c r="E7" s="382"/>
      <c r="F7" s="382"/>
      <c r="G7" s="382"/>
      <c r="H7" s="382"/>
      <c r="I7" s="385"/>
      <c r="J7" s="385"/>
      <c r="K7" s="385"/>
      <c r="L7" s="385"/>
      <c r="M7" s="385"/>
      <c r="N7" s="385"/>
      <c r="O7" s="386"/>
    </row>
    <row r="8" spans="1:15">
      <c r="A8" s="184"/>
      <c r="B8" s="184"/>
      <c r="C8" s="187" t="s">
        <v>6</v>
      </c>
      <c r="D8" s="364" t="s">
        <v>189</v>
      </c>
      <c r="E8" s="364"/>
      <c r="F8" s="364"/>
      <c r="G8" s="364" t="s">
        <v>8</v>
      </c>
      <c r="H8" s="364"/>
      <c r="I8" s="365" t="s">
        <v>188</v>
      </c>
      <c r="J8" s="365"/>
      <c r="K8" s="365"/>
      <c r="L8" s="365"/>
      <c r="M8" s="365"/>
      <c r="N8" s="365"/>
      <c r="O8" s="366"/>
    </row>
    <row r="9" spans="1:15" ht="12" thickBot="1">
      <c r="A9" s="184"/>
      <c r="B9" s="184"/>
      <c r="C9" s="367" t="s">
        <v>10</v>
      </c>
      <c r="D9" s="368"/>
      <c r="E9" s="369" t="s">
        <v>11</v>
      </c>
      <c r="F9" s="369"/>
      <c r="G9" s="369"/>
      <c r="H9" s="369"/>
      <c r="I9" s="369"/>
      <c r="J9" s="369"/>
      <c r="K9" s="369"/>
      <c r="L9" s="369"/>
      <c r="M9" s="369"/>
      <c r="N9" s="369"/>
      <c r="O9" s="370"/>
    </row>
    <row r="10" spans="1:15" ht="12.75" thickTop="1" thickBot="1">
      <c r="A10" s="184"/>
      <c r="B10" s="184"/>
      <c r="C10" s="367"/>
      <c r="D10" s="368"/>
      <c r="E10" s="188" t="s">
        <v>12</v>
      </c>
      <c r="F10" s="189">
        <v>2024</v>
      </c>
      <c r="G10" s="376" t="s">
        <v>13</v>
      </c>
      <c r="H10" s="376"/>
      <c r="I10" s="376" t="s">
        <v>13</v>
      </c>
      <c r="J10" s="376"/>
      <c r="K10" s="111" t="s">
        <v>13</v>
      </c>
      <c r="L10" s="376" t="s">
        <v>13</v>
      </c>
      <c r="M10" s="376"/>
      <c r="N10" s="377" t="s">
        <v>14</v>
      </c>
      <c r="O10" s="378" t="s">
        <v>15</v>
      </c>
    </row>
    <row r="11" spans="1:15" ht="69" thickTop="1" thickBot="1">
      <c r="A11" s="184"/>
      <c r="B11" s="184"/>
      <c r="C11" s="367"/>
      <c r="D11" s="368"/>
      <c r="E11" s="112" t="s">
        <v>16</v>
      </c>
      <c r="F11" s="113" t="s">
        <v>17</v>
      </c>
      <c r="G11" s="114" t="s">
        <v>18</v>
      </c>
      <c r="H11" s="115" t="s">
        <v>17</v>
      </c>
      <c r="I11" s="114" t="s">
        <v>19</v>
      </c>
      <c r="J11" s="115" t="s">
        <v>17</v>
      </c>
      <c r="K11" s="116" t="s">
        <v>20</v>
      </c>
      <c r="L11" s="114" t="s">
        <v>21</v>
      </c>
      <c r="M11" s="115" t="s">
        <v>17</v>
      </c>
      <c r="N11" s="377"/>
      <c r="O11" s="378"/>
    </row>
    <row r="12" spans="1:15" ht="12.75" thickTop="1" thickBot="1">
      <c r="A12" s="184"/>
      <c r="B12" s="184"/>
      <c r="C12" s="367"/>
      <c r="D12" s="368"/>
      <c r="E12" s="117" t="s">
        <v>22</v>
      </c>
      <c r="F12" s="117" t="s">
        <v>23</v>
      </c>
      <c r="G12" s="117" t="s">
        <v>24</v>
      </c>
      <c r="H12" s="117" t="s">
        <v>25</v>
      </c>
      <c r="I12" s="117" t="s">
        <v>26</v>
      </c>
      <c r="J12" s="117" t="s">
        <v>27</v>
      </c>
      <c r="K12" s="117" t="s">
        <v>28</v>
      </c>
      <c r="L12" s="117" t="s">
        <v>29</v>
      </c>
      <c r="M12" s="117" t="s">
        <v>30</v>
      </c>
      <c r="N12" s="117" t="s">
        <v>31</v>
      </c>
      <c r="O12" s="118" t="s">
        <v>32</v>
      </c>
    </row>
    <row r="13" spans="1:15" ht="12" thickTop="1">
      <c r="A13" s="184"/>
      <c r="B13" s="184"/>
      <c r="C13" s="372" t="s">
        <v>33</v>
      </c>
      <c r="D13" s="373"/>
      <c r="E13" s="97"/>
      <c r="F13" s="98"/>
      <c r="G13" s="97"/>
      <c r="H13" s="98"/>
      <c r="I13" s="97"/>
      <c r="J13" s="98"/>
      <c r="K13" s="99"/>
      <c r="L13" s="97"/>
      <c r="M13" s="98"/>
      <c r="N13" s="97"/>
      <c r="O13" s="96"/>
    </row>
    <row r="14" spans="1:15" ht="11.25" customHeight="1">
      <c r="A14" s="184"/>
      <c r="B14" s="184"/>
      <c r="C14" s="95"/>
      <c r="D14" s="190" t="s">
        <v>35</v>
      </c>
      <c r="E14" s="92"/>
      <c r="F14" s="93"/>
      <c r="G14" s="92"/>
      <c r="H14" s="93"/>
      <c r="I14" s="92"/>
      <c r="J14" s="93"/>
      <c r="K14" s="94"/>
      <c r="L14" s="92"/>
      <c r="M14" s="93"/>
      <c r="N14" s="92"/>
      <c r="O14" s="191"/>
    </row>
    <row r="15" spans="1:15">
      <c r="A15" s="184"/>
      <c r="B15" s="184"/>
      <c r="C15" s="120" t="s">
        <v>36</v>
      </c>
      <c r="D15" s="192" t="s">
        <v>37</v>
      </c>
      <c r="E15" s="193">
        <v>1354454108</v>
      </c>
      <c r="F15" s="194">
        <f t="shared" ref="F15:F30" si="0">E15/$E$30</f>
        <v>0.36394073023462531</v>
      </c>
      <c r="G15" s="195">
        <v>1483830000</v>
      </c>
      <c r="H15" s="194">
        <f t="shared" ref="H15:H30" si="1">G15/$G$30</f>
        <v>0.31979143071983085</v>
      </c>
      <c r="I15" s="195">
        <v>1456139000</v>
      </c>
      <c r="J15" s="194">
        <f t="shared" ref="J15:J30" si="2">I15/$I$30</f>
        <v>0.36450788122983635</v>
      </c>
      <c r="K15" s="195">
        <f t="shared" ref="K15:K30" si="3">I15-G15</f>
        <v>-27691000</v>
      </c>
      <c r="L15" s="193">
        <v>1446832407</v>
      </c>
      <c r="M15" s="194">
        <f t="shared" ref="M15:M30" si="4">L15/$L$30</f>
        <v>0.37565172514456741</v>
      </c>
      <c r="N15" s="195">
        <f t="shared" ref="N15:N30" si="5">I15-L15</f>
        <v>9306593</v>
      </c>
      <c r="O15" s="196">
        <f>L15/I15</f>
        <v>0.99360871935989625</v>
      </c>
    </row>
    <row r="16" spans="1:15">
      <c r="A16" s="184"/>
      <c r="B16" s="184"/>
      <c r="C16" s="120" t="s">
        <v>38</v>
      </c>
      <c r="D16" s="192" t="s">
        <v>39</v>
      </c>
      <c r="E16" s="193">
        <v>222861068</v>
      </c>
      <c r="F16" s="194">
        <f t="shared" si="0"/>
        <v>5.9882589856480019E-2</v>
      </c>
      <c r="G16" s="195">
        <v>242953000</v>
      </c>
      <c r="H16" s="194">
        <f t="shared" si="1"/>
        <v>5.2360639337171416E-2</v>
      </c>
      <c r="I16" s="195">
        <v>237930000</v>
      </c>
      <c r="J16" s="194">
        <f t="shared" si="2"/>
        <v>5.9559808631603824E-2</v>
      </c>
      <c r="K16" s="195">
        <f t="shared" si="3"/>
        <v>-5023000</v>
      </c>
      <c r="L16" s="193">
        <v>235736685</v>
      </c>
      <c r="M16" s="194">
        <f t="shared" si="4"/>
        <v>6.1206047066452988E-2</v>
      </c>
      <c r="N16" s="195">
        <f t="shared" si="5"/>
        <v>2193315</v>
      </c>
      <c r="O16" s="196">
        <f>L16/I16</f>
        <v>0.99078167948556295</v>
      </c>
    </row>
    <row r="17" spans="1:16">
      <c r="A17" s="184"/>
      <c r="B17" s="184"/>
      <c r="C17" s="120" t="s">
        <v>40</v>
      </c>
      <c r="D17" s="192" t="s">
        <v>41</v>
      </c>
      <c r="E17" s="193">
        <v>2100172832.4300001</v>
      </c>
      <c r="F17" s="194">
        <f t="shared" si="0"/>
        <v>0.56431475214920734</v>
      </c>
      <c r="G17" s="195">
        <v>2573634000</v>
      </c>
      <c r="H17" s="194">
        <f t="shared" si="1"/>
        <v>0.55466333677658564</v>
      </c>
      <c r="I17" s="195">
        <v>2178062000</v>
      </c>
      <c r="J17" s="194">
        <f t="shared" si="2"/>
        <v>0.54522319971322775</v>
      </c>
      <c r="K17" s="195">
        <f t="shared" si="3"/>
        <v>-395572000</v>
      </c>
      <c r="L17" s="193">
        <v>2080563771.74</v>
      </c>
      <c r="M17" s="194">
        <f t="shared" si="4"/>
        <v>0.54019205427392603</v>
      </c>
      <c r="N17" s="195">
        <f t="shared" si="5"/>
        <v>97498228.25999999</v>
      </c>
      <c r="O17" s="196">
        <f>L17/I17</f>
        <v>0.95523624751728831</v>
      </c>
    </row>
    <row r="18" spans="1:16">
      <c r="A18" s="184"/>
      <c r="B18" s="184"/>
      <c r="C18" s="120" t="s">
        <v>42</v>
      </c>
      <c r="D18" s="192" t="s">
        <v>43</v>
      </c>
      <c r="E18" s="193">
        <v>0</v>
      </c>
      <c r="F18" s="194">
        <f t="shared" si="0"/>
        <v>0</v>
      </c>
      <c r="G18" s="195">
        <v>0</v>
      </c>
      <c r="H18" s="194">
        <f t="shared" si="1"/>
        <v>0</v>
      </c>
      <c r="I18" s="195">
        <v>0</v>
      </c>
      <c r="J18" s="194">
        <f t="shared" si="2"/>
        <v>0</v>
      </c>
      <c r="K18" s="195">
        <f t="shared" si="3"/>
        <v>0</v>
      </c>
      <c r="L18" s="193">
        <v>0</v>
      </c>
      <c r="M18" s="194">
        <f t="shared" si="4"/>
        <v>0</v>
      </c>
      <c r="N18" s="195">
        <f t="shared" si="5"/>
        <v>0</v>
      </c>
      <c r="O18" s="196">
        <v>0</v>
      </c>
    </row>
    <row r="19" spans="1:16">
      <c r="A19" s="184"/>
      <c r="B19" s="184"/>
      <c r="C19" s="120" t="s">
        <v>44</v>
      </c>
      <c r="D19" s="192" t="s">
        <v>45</v>
      </c>
      <c r="E19" s="193">
        <v>0</v>
      </c>
      <c r="F19" s="194">
        <f t="shared" si="0"/>
        <v>0</v>
      </c>
      <c r="G19" s="195">
        <v>0</v>
      </c>
      <c r="H19" s="194">
        <f t="shared" si="1"/>
        <v>0</v>
      </c>
      <c r="I19" s="195">
        <v>0</v>
      </c>
      <c r="J19" s="194">
        <f t="shared" si="2"/>
        <v>0</v>
      </c>
      <c r="K19" s="195">
        <f t="shared" si="3"/>
        <v>0</v>
      </c>
      <c r="L19" s="195">
        <v>0</v>
      </c>
      <c r="M19" s="194">
        <f t="shared" si="4"/>
        <v>0</v>
      </c>
      <c r="N19" s="195">
        <f t="shared" si="5"/>
        <v>0</v>
      </c>
      <c r="O19" s="196">
        <v>0</v>
      </c>
    </row>
    <row r="20" spans="1:16">
      <c r="A20" s="184"/>
      <c r="B20" s="184"/>
      <c r="C20" s="120" t="s">
        <v>46</v>
      </c>
      <c r="D20" s="192" t="s">
        <v>47</v>
      </c>
      <c r="E20" s="193">
        <v>5999247</v>
      </c>
      <c r="F20" s="194">
        <f t="shared" si="0"/>
        <v>1.6119928472599718E-3</v>
      </c>
      <c r="G20" s="195">
        <v>10356000</v>
      </c>
      <c r="H20" s="194">
        <f t="shared" si="1"/>
        <v>2.2318999188145326E-3</v>
      </c>
      <c r="I20" s="195">
        <v>10356000</v>
      </c>
      <c r="J20" s="194">
        <f t="shared" si="2"/>
        <v>2.5923648896267353E-3</v>
      </c>
      <c r="K20" s="195">
        <f t="shared" si="3"/>
        <v>0</v>
      </c>
      <c r="L20" s="195">
        <v>9980789</v>
      </c>
      <c r="M20" s="194">
        <f t="shared" si="4"/>
        <v>2.5913855592494491E-3</v>
      </c>
      <c r="N20" s="195">
        <f t="shared" si="5"/>
        <v>375211</v>
      </c>
      <c r="O20" s="196">
        <f>L20/I20</f>
        <v>0.96376873310158362</v>
      </c>
    </row>
    <row r="21" spans="1:16">
      <c r="A21" s="184"/>
      <c r="B21" s="184"/>
      <c r="C21" s="120" t="s">
        <v>48</v>
      </c>
      <c r="D21" s="192" t="s">
        <v>49</v>
      </c>
      <c r="E21" s="193">
        <v>7678020</v>
      </c>
      <c r="F21" s="194">
        <f t="shared" si="0"/>
        <v>2.0630778031174592E-3</v>
      </c>
      <c r="G21" s="195">
        <v>0</v>
      </c>
      <c r="H21" s="194">
        <f t="shared" si="1"/>
        <v>0</v>
      </c>
      <c r="I21" s="195">
        <v>3350000</v>
      </c>
      <c r="J21" s="194">
        <f t="shared" si="2"/>
        <v>8.3858848785723869E-4</v>
      </c>
      <c r="K21" s="195">
        <f t="shared" si="3"/>
        <v>3350000</v>
      </c>
      <c r="L21" s="195">
        <v>3010330</v>
      </c>
      <c r="M21" s="194">
        <f t="shared" si="4"/>
        <v>7.8159408946280645E-4</v>
      </c>
      <c r="N21" s="195">
        <f t="shared" si="5"/>
        <v>339670</v>
      </c>
      <c r="O21" s="196">
        <f>L21/I21</f>
        <v>0.8986059701492537</v>
      </c>
    </row>
    <row r="22" spans="1:16">
      <c r="A22" s="184"/>
      <c r="B22" s="184"/>
      <c r="C22" s="119"/>
      <c r="D22" s="197" t="s">
        <v>50</v>
      </c>
      <c r="E22" s="198">
        <v>3691165275.4299998</v>
      </c>
      <c r="F22" s="199">
        <f t="shared" si="0"/>
        <v>0.99181314289069</v>
      </c>
      <c r="G22" s="200">
        <v>4310773000</v>
      </c>
      <c r="H22" s="199">
        <f t="shared" si="1"/>
        <v>0.92904730675240244</v>
      </c>
      <c r="I22" s="200">
        <v>3885837000</v>
      </c>
      <c r="J22" s="194">
        <f t="shared" si="2"/>
        <v>0.97272184295215192</v>
      </c>
      <c r="K22" s="200">
        <f t="shared" si="3"/>
        <v>-424936000</v>
      </c>
      <c r="L22" s="200">
        <f>SUM(L15:L21)</f>
        <v>3776123982.7399998</v>
      </c>
      <c r="M22" s="199">
        <f t="shared" si="4"/>
        <v>0.98042280613365851</v>
      </c>
      <c r="N22" s="200">
        <f t="shared" si="5"/>
        <v>109713017.26000023</v>
      </c>
      <c r="O22" s="201">
        <f>L22/I22</f>
        <v>0.9717659239798272</v>
      </c>
    </row>
    <row r="23" spans="1:16" ht="11.25" customHeight="1">
      <c r="A23" s="184"/>
      <c r="B23" s="184"/>
      <c r="C23" s="120" t="s">
        <v>51</v>
      </c>
      <c r="D23" s="192" t="s">
        <v>52</v>
      </c>
      <c r="E23" s="193">
        <v>0</v>
      </c>
      <c r="F23" s="194">
        <f t="shared" si="0"/>
        <v>0</v>
      </c>
      <c r="G23" s="195">
        <v>0</v>
      </c>
      <c r="H23" s="194">
        <f t="shared" si="1"/>
        <v>0</v>
      </c>
      <c r="I23" s="195">
        <v>0</v>
      </c>
      <c r="J23" s="194">
        <f t="shared" si="2"/>
        <v>0</v>
      </c>
      <c r="K23" s="195">
        <f t="shared" si="3"/>
        <v>0</v>
      </c>
      <c r="L23" s="195">
        <v>0</v>
      </c>
      <c r="M23" s="194">
        <f t="shared" si="4"/>
        <v>0</v>
      </c>
      <c r="N23" s="195">
        <f t="shared" si="5"/>
        <v>0</v>
      </c>
      <c r="O23" s="196">
        <v>0</v>
      </c>
    </row>
    <row r="24" spans="1:16" ht="12" customHeight="1">
      <c r="A24" s="184"/>
      <c r="B24" s="184"/>
      <c r="C24" s="120" t="s">
        <v>53</v>
      </c>
      <c r="D24" s="192" t="s">
        <v>54</v>
      </c>
      <c r="E24" s="193">
        <v>30464263.800000001</v>
      </c>
      <c r="F24" s="194">
        <f t="shared" si="0"/>
        <v>8.1857231987015854E-3</v>
      </c>
      <c r="G24" s="195">
        <v>323220000</v>
      </c>
      <c r="H24" s="194">
        <f t="shared" si="1"/>
        <v>6.9659587848516155E-2</v>
      </c>
      <c r="I24" s="195">
        <v>79971000</v>
      </c>
      <c r="J24" s="194">
        <f t="shared" si="2"/>
        <v>2.0018734317143651E-2</v>
      </c>
      <c r="K24" s="195">
        <f t="shared" si="3"/>
        <v>-243249000</v>
      </c>
      <c r="L24" s="195">
        <v>58691422</v>
      </c>
      <c r="M24" s="194">
        <f t="shared" si="4"/>
        <v>1.5238484995786949E-2</v>
      </c>
      <c r="N24" s="195">
        <f t="shared" si="5"/>
        <v>21279578</v>
      </c>
      <c r="O24" s="196">
        <f t="shared" ref="O24:O30" si="6">L24/I24</f>
        <v>0.73390881694614296</v>
      </c>
    </row>
    <row r="25" spans="1:16" ht="12" customHeight="1">
      <c r="A25" s="184"/>
      <c r="B25" s="184"/>
      <c r="C25" s="119"/>
      <c r="D25" s="197" t="s">
        <v>55</v>
      </c>
      <c r="E25" s="198">
        <v>30464263.800000001</v>
      </c>
      <c r="F25" s="199">
        <f t="shared" si="0"/>
        <v>8.1857231987015854E-3</v>
      </c>
      <c r="G25" s="200">
        <v>323220000</v>
      </c>
      <c r="H25" s="199">
        <f t="shared" si="1"/>
        <v>6.9659587848516155E-2</v>
      </c>
      <c r="I25" s="200">
        <v>79971000</v>
      </c>
      <c r="J25" s="194">
        <f t="shared" si="2"/>
        <v>2.0018734317143651E-2</v>
      </c>
      <c r="K25" s="195">
        <f t="shared" si="3"/>
        <v>-243249000</v>
      </c>
      <c r="L25" s="200">
        <v>58691422</v>
      </c>
      <c r="M25" s="194">
        <f t="shared" si="4"/>
        <v>1.5238484995786949E-2</v>
      </c>
      <c r="N25" s="195">
        <f t="shared" si="5"/>
        <v>21279578</v>
      </c>
      <c r="O25" s="196">
        <f t="shared" si="6"/>
        <v>0.73390881694614296</v>
      </c>
    </row>
    <row r="26" spans="1:16" ht="12" customHeight="1">
      <c r="A26" s="184"/>
      <c r="B26" s="184"/>
      <c r="C26" s="120" t="s">
        <v>51</v>
      </c>
      <c r="D26" s="192" t="s">
        <v>52</v>
      </c>
      <c r="E26" s="193">
        <v>4220</v>
      </c>
      <c r="F26" s="194">
        <f t="shared" si="0"/>
        <v>1.1339106083541953E-6</v>
      </c>
      <c r="G26" s="195">
        <v>6000000</v>
      </c>
      <c r="H26" s="194">
        <f t="shared" si="1"/>
        <v>1.293105399081421E-3</v>
      </c>
      <c r="I26" s="195">
        <v>26000000</v>
      </c>
      <c r="J26" s="194">
        <f t="shared" si="2"/>
        <v>6.5084479654591663E-3</v>
      </c>
      <c r="K26" s="195">
        <f t="shared" si="3"/>
        <v>20000000</v>
      </c>
      <c r="L26" s="195">
        <f>1009333+15701316</f>
        <v>16710649</v>
      </c>
      <c r="M26" s="194">
        <f t="shared" si="4"/>
        <v>4.3387085434113725E-3</v>
      </c>
      <c r="N26" s="195">
        <f t="shared" si="5"/>
        <v>9289351</v>
      </c>
      <c r="O26" s="196">
        <f t="shared" si="6"/>
        <v>0.64271726923076922</v>
      </c>
    </row>
    <row r="27" spans="1:16" ht="12" customHeight="1">
      <c r="A27" s="184"/>
      <c r="B27" s="184"/>
      <c r="C27" s="120" t="s">
        <v>53</v>
      </c>
      <c r="D27" s="192" t="s">
        <v>54</v>
      </c>
      <c r="E27" s="193">
        <v>0</v>
      </c>
      <c r="F27" s="194">
        <f t="shared" si="0"/>
        <v>0</v>
      </c>
      <c r="G27" s="195">
        <v>0</v>
      </c>
      <c r="H27" s="194">
        <f t="shared" si="1"/>
        <v>0</v>
      </c>
      <c r="I27" s="195">
        <v>3000000</v>
      </c>
      <c r="J27" s="194">
        <f t="shared" si="2"/>
        <v>7.5097476524528842E-4</v>
      </c>
      <c r="K27" s="195">
        <f t="shared" si="3"/>
        <v>3000000</v>
      </c>
      <c r="L27" s="195">
        <v>0</v>
      </c>
      <c r="M27" s="194">
        <f t="shared" si="4"/>
        <v>0</v>
      </c>
      <c r="N27" s="195">
        <f t="shared" si="5"/>
        <v>3000000</v>
      </c>
      <c r="O27" s="196">
        <f t="shared" si="6"/>
        <v>0</v>
      </c>
    </row>
    <row r="28" spans="1:16" ht="12" customHeight="1">
      <c r="A28" s="184"/>
      <c r="B28" s="184"/>
      <c r="C28" s="119"/>
      <c r="D28" s="197" t="s">
        <v>56</v>
      </c>
      <c r="E28" s="198">
        <v>4220</v>
      </c>
      <c r="F28" s="194">
        <f t="shared" si="0"/>
        <v>1.1339106083541953E-6</v>
      </c>
      <c r="G28" s="200">
        <v>6000000</v>
      </c>
      <c r="H28" s="194">
        <f t="shared" si="1"/>
        <v>1.293105399081421E-3</v>
      </c>
      <c r="I28" s="200">
        <v>29000000</v>
      </c>
      <c r="J28" s="194">
        <f t="shared" si="2"/>
        <v>7.2594227307044542E-3</v>
      </c>
      <c r="K28" s="195">
        <f t="shared" si="3"/>
        <v>23000000</v>
      </c>
      <c r="L28" s="200">
        <v>1009333</v>
      </c>
      <c r="M28" s="194">
        <f t="shared" si="4"/>
        <v>2.620605405718851E-4</v>
      </c>
      <c r="N28" s="195">
        <f t="shared" si="5"/>
        <v>27990667</v>
      </c>
      <c r="O28" s="196">
        <f t="shared" si="6"/>
        <v>3.4804586206896554E-2</v>
      </c>
    </row>
    <row r="29" spans="1:16" ht="12" customHeight="1">
      <c r="A29" s="184"/>
      <c r="B29" s="184"/>
      <c r="C29" s="119"/>
      <c r="D29" s="197" t="s">
        <v>57</v>
      </c>
      <c r="E29" s="198">
        <v>30468483.800000001</v>
      </c>
      <c r="F29" s="194">
        <f t="shared" si="0"/>
        <v>8.1868571093099401E-3</v>
      </c>
      <c r="G29" s="200">
        <v>329220000</v>
      </c>
      <c r="H29" s="194">
        <f t="shared" si="1"/>
        <v>7.0952693247597579E-2</v>
      </c>
      <c r="I29" s="200">
        <v>108971000</v>
      </c>
      <c r="J29" s="194">
        <f t="shared" si="2"/>
        <v>2.7278157047848108E-2</v>
      </c>
      <c r="K29" s="195">
        <f t="shared" si="3"/>
        <v>-220249000</v>
      </c>
      <c r="L29" s="200">
        <v>59700755</v>
      </c>
      <c r="M29" s="194">
        <f t="shared" si="4"/>
        <v>1.5500545536358835E-2</v>
      </c>
      <c r="N29" s="200">
        <f t="shared" si="5"/>
        <v>49270245</v>
      </c>
      <c r="O29" s="201">
        <f t="shared" si="6"/>
        <v>0.54785910930431037</v>
      </c>
    </row>
    <row r="30" spans="1:16" ht="12" customHeight="1">
      <c r="A30" s="184"/>
      <c r="B30" s="184"/>
      <c r="C30" s="119"/>
      <c r="D30" s="197" t="s">
        <v>58</v>
      </c>
      <c r="E30" s="198">
        <v>3721633759.23</v>
      </c>
      <c r="F30" s="199">
        <f t="shared" si="0"/>
        <v>1</v>
      </c>
      <c r="G30" s="200">
        <v>4639993000</v>
      </c>
      <c r="H30" s="199">
        <f t="shared" si="1"/>
        <v>1</v>
      </c>
      <c r="I30" s="200">
        <v>3994808000</v>
      </c>
      <c r="J30" s="194">
        <f t="shared" si="2"/>
        <v>1</v>
      </c>
      <c r="K30" s="200">
        <f t="shared" si="3"/>
        <v>-645185000</v>
      </c>
      <c r="L30" s="200">
        <v>3851526055</v>
      </c>
      <c r="M30" s="194">
        <f t="shared" si="4"/>
        <v>1</v>
      </c>
      <c r="N30" s="200">
        <f t="shared" si="5"/>
        <v>143281945</v>
      </c>
      <c r="O30" s="201">
        <f t="shared" si="6"/>
        <v>0.96413295832991219</v>
      </c>
    </row>
    <row r="31" spans="1:16" ht="12" customHeight="1">
      <c r="A31" s="184"/>
      <c r="B31" s="184"/>
      <c r="C31" s="119"/>
      <c r="D31" s="197" t="s">
        <v>59</v>
      </c>
      <c r="E31" s="198">
        <v>197840174</v>
      </c>
      <c r="F31" s="199"/>
      <c r="G31" s="200"/>
      <c r="H31" s="200"/>
      <c r="I31" s="200"/>
      <c r="J31" s="194"/>
      <c r="K31" s="200"/>
      <c r="L31" s="200">
        <v>165642946</v>
      </c>
      <c r="M31" s="194"/>
      <c r="N31" s="200"/>
      <c r="O31" s="202"/>
      <c r="P31" s="203"/>
    </row>
    <row r="32" spans="1:16" ht="12" customHeight="1">
      <c r="A32" s="184"/>
      <c r="B32" s="184"/>
      <c r="C32" s="119"/>
      <c r="D32" s="197" t="s">
        <v>60</v>
      </c>
      <c r="E32" s="198">
        <v>3405313</v>
      </c>
      <c r="F32" s="199"/>
      <c r="G32" s="200"/>
      <c r="H32" s="200"/>
      <c r="I32" s="200"/>
      <c r="J32" s="194"/>
      <c r="K32" s="200"/>
      <c r="L32" s="200">
        <v>5520849</v>
      </c>
      <c r="M32" s="194"/>
      <c r="N32" s="200"/>
      <c r="O32" s="202"/>
    </row>
    <row r="33" spans="1:20" ht="12" customHeight="1" thickBot="1">
      <c r="A33" s="184"/>
      <c r="B33" s="184"/>
      <c r="C33" s="167"/>
      <c r="D33" s="204" t="s">
        <v>61</v>
      </c>
      <c r="E33" s="205">
        <v>3922879246.23</v>
      </c>
      <c r="F33" s="206"/>
      <c r="G33" s="207"/>
      <c r="H33" s="207"/>
      <c r="I33" s="207"/>
      <c r="J33" s="207"/>
      <c r="K33" s="207"/>
      <c r="L33" s="207">
        <f>SUM(L30:L32)</f>
        <v>4022689850</v>
      </c>
      <c r="M33" s="208"/>
      <c r="N33" s="207"/>
      <c r="O33" s="209"/>
    </row>
    <row r="34" spans="1:20" ht="14.25" customHeight="1" thickTop="1" thickBot="1">
      <c r="A34" s="184"/>
      <c r="B34" s="184"/>
      <c r="C34" s="374" t="s">
        <v>62</v>
      </c>
      <c r="D34" s="375"/>
      <c r="E34" s="92"/>
      <c r="F34" s="210"/>
      <c r="G34" s="92"/>
      <c r="H34" s="93"/>
      <c r="I34" s="92"/>
      <c r="J34" s="211"/>
      <c r="K34" s="94"/>
      <c r="L34" s="92"/>
      <c r="M34" s="211"/>
      <c r="N34" s="92"/>
      <c r="O34" s="168"/>
    </row>
    <row r="35" spans="1:20" ht="12" customHeight="1">
      <c r="A35" s="184"/>
      <c r="B35" s="184"/>
      <c r="C35" s="169" t="s">
        <v>63</v>
      </c>
      <c r="D35" s="212" t="s">
        <v>35</v>
      </c>
      <c r="E35" s="170"/>
      <c r="F35" s="213"/>
      <c r="G35" s="170"/>
      <c r="H35" s="171"/>
      <c r="I35" s="170"/>
      <c r="J35" s="214"/>
      <c r="K35" s="172"/>
      <c r="L35" s="170"/>
      <c r="M35" s="214"/>
      <c r="N35" s="170"/>
      <c r="O35" s="173"/>
    </row>
    <row r="36" spans="1:20" ht="12" customHeight="1">
      <c r="A36" s="184"/>
      <c r="B36" s="184"/>
      <c r="C36" s="174"/>
      <c r="D36" s="215" t="s">
        <v>64</v>
      </c>
      <c r="E36" s="216">
        <v>3691165275.4299998</v>
      </c>
      <c r="F36" s="217">
        <f t="shared" ref="F36:F56" si="7">E36/$E$30</f>
        <v>0.99181314289069</v>
      </c>
      <c r="G36" s="218">
        <v>4310773000</v>
      </c>
      <c r="H36" s="219">
        <f>G36/$G$80</f>
        <v>0.92904730675240244</v>
      </c>
      <c r="I36" s="218">
        <f>I38+I39+I40+I41+I42</f>
        <v>3885837000</v>
      </c>
      <c r="J36" s="219">
        <f>I36/$I$30</f>
        <v>0.97272184295215192</v>
      </c>
      <c r="K36" s="218">
        <f>K38+K39+K40+K41+K42</f>
        <v>-424936000</v>
      </c>
      <c r="L36" s="218">
        <f>L38+L39+L40+L41+L42</f>
        <v>3776123983</v>
      </c>
      <c r="M36" s="219">
        <f t="shared" ref="M36:M56" si="8">L36/$L$80</f>
        <v>0.94231367313387771</v>
      </c>
      <c r="N36" s="218">
        <f>N38+N39+N40+N41+N42</f>
        <v>109713017</v>
      </c>
      <c r="O36" s="191">
        <f>L36/I36</f>
        <v>0.9717659240467369</v>
      </c>
      <c r="Q36" s="203"/>
    </row>
    <row r="37" spans="1:20" ht="12" customHeight="1">
      <c r="A37" s="184"/>
      <c r="B37" s="184"/>
      <c r="C37" s="120" t="s">
        <v>65</v>
      </c>
      <c r="D37" s="220" t="s">
        <v>66</v>
      </c>
      <c r="E37" s="193"/>
      <c r="F37" s="199">
        <f t="shared" si="7"/>
        <v>0</v>
      </c>
      <c r="G37" s="195"/>
      <c r="H37" s="194"/>
      <c r="I37" s="195"/>
      <c r="J37" s="194"/>
      <c r="K37" s="195"/>
      <c r="L37" s="195"/>
      <c r="M37" s="194">
        <f t="shared" si="8"/>
        <v>0</v>
      </c>
      <c r="N37" s="195"/>
      <c r="O37" s="221"/>
      <c r="T37" s="203"/>
    </row>
    <row r="38" spans="1:20" ht="12" customHeight="1">
      <c r="A38" s="184"/>
      <c r="B38" s="184"/>
      <c r="C38" s="120" t="s">
        <v>144</v>
      </c>
      <c r="D38" s="220" t="s">
        <v>143</v>
      </c>
      <c r="E38" s="193">
        <v>2032600029.4300001</v>
      </c>
      <c r="F38" s="199">
        <f t="shared" si="7"/>
        <v>0.54615799429187839</v>
      </c>
      <c r="G38" s="195">
        <v>2469115000</v>
      </c>
      <c r="H38" s="194">
        <f t="shared" ref="H38:H56" si="9">G38/$G$80</f>
        <v>0.53213765624215381</v>
      </c>
      <c r="I38" s="195">
        <v>2186465000</v>
      </c>
      <c r="J38" s="194">
        <f t="shared" ref="J38:J56" si="10">I38/$I$30</f>
        <v>0.54732668003067986</v>
      </c>
      <c r="K38" s="195">
        <f>I38-G38</f>
        <v>-282650000</v>
      </c>
      <c r="L38" s="222">
        <v>2116919237</v>
      </c>
      <c r="M38" s="194">
        <f t="shared" si="8"/>
        <v>0.52826706721648331</v>
      </c>
      <c r="N38" s="195">
        <f>I38-L38</f>
        <v>69545763</v>
      </c>
      <c r="O38" s="196">
        <f t="shared" ref="O38:O43" si="11">L38/I38</f>
        <v>0.96819260175671684</v>
      </c>
      <c r="Q38" s="203"/>
      <c r="T38" s="203"/>
    </row>
    <row r="39" spans="1:20" ht="12" customHeight="1">
      <c r="A39" s="184"/>
      <c r="B39" s="184"/>
      <c r="C39" s="120" t="s">
        <v>187</v>
      </c>
      <c r="D39" s="220" t="s">
        <v>186</v>
      </c>
      <c r="E39" s="193">
        <v>41145766</v>
      </c>
      <c r="F39" s="199">
        <f t="shared" si="7"/>
        <v>1.1055834255037764E-2</v>
      </c>
      <c r="G39" s="195">
        <v>20000000</v>
      </c>
      <c r="H39" s="194">
        <f t="shared" si="9"/>
        <v>4.3103513302714036E-3</v>
      </c>
      <c r="I39" s="195">
        <v>31279000</v>
      </c>
      <c r="J39" s="194">
        <f t="shared" si="10"/>
        <v>7.8299132273691244E-3</v>
      </c>
      <c r="K39" s="195">
        <f>I39-G39</f>
        <v>11279000</v>
      </c>
      <c r="L39" s="222">
        <v>31277200</v>
      </c>
      <c r="M39" s="194">
        <f t="shared" si="8"/>
        <v>7.8050756145797134E-3</v>
      </c>
      <c r="N39" s="195">
        <f>I39-L39</f>
        <v>1800</v>
      </c>
      <c r="O39" s="196">
        <f t="shared" si="11"/>
        <v>0.99994245340324184</v>
      </c>
      <c r="T39" s="203"/>
    </row>
    <row r="40" spans="1:20" ht="12" customHeight="1">
      <c r="A40" s="184"/>
      <c r="B40" s="184"/>
      <c r="C40" s="120" t="s">
        <v>185</v>
      </c>
      <c r="D40" s="220" t="s">
        <v>184</v>
      </c>
      <c r="E40" s="193">
        <v>199239282</v>
      </c>
      <c r="F40" s="199">
        <f t="shared" si="7"/>
        <v>5.3535434943287455E-2</v>
      </c>
      <c r="G40" s="195">
        <v>233960000</v>
      </c>
      <c r="H40" s="194">
        <f t="shared" si="9"/>
        <v>5.0422489861514874E-2</v>
      </c>
      <c r="I40" s="195">
        <v>212681000</v>
      </c>
      <c r="J40" s="194">
        <f t="shared" si="10"/>
        <v>5.3239354682377726E-2</v>
      </c>
      <c r="K40" s="195">
        <f>I40-G40</f>
        <v>-21279000</v>
      </c>
      <c r="L40" s="222">
        <v>175377000</v>
      </c>
      <c r="M40" s="194">
        <f t="shared" si="8"/>
        <v>4.37644912606674E-2</v>
      </c>
      <c r="N40" s="195">
        <f>I40-L40</f>
        <v>37304000</v>
      </c>
      <c r="O40" s="196">
        <f t="shared" si="11"/>
        <v>0.82460116324448351</v>
      </c>
      <c r="T40" s="203"/>
    </row>
    <row r="41" spans="1:20" ht="12" customHeight="1">
      <c r="A41" s="184"/>
      <c r="B41" s="184"/>
      <c r="C41" s="120" t="s">
        <v>183</v>
      </c>
      <c r="D41" s="220" t="s">
        <v>182</v>
      </c>
      <c r="E41" s="193">
        <v>6196295</v>
      </c>
      <c r="F41" s="199">
        <f t="shared" si="7"/>
        <v>1.6649394864910092E-3</v>
      </c>
      <c r="G41" s="195">
        <v>14000000</v>
      </c>
      <c r="H41" s="194">
        <f t="shared" si="9"/>
        <v>3.0172459311899823E-3</v>
      </c>
      <c r="I41" s="195">
        <v>14000000</v>
      </c>
      <c r="J41" s="194">
        <f t="shared" si="10"/>
        <v>3.5045489044780126E-3</v>
      </c>
      <c r="K41" s="195">
        <f>I41-G41</f>
        <v>0</v>
      </c>
      <c r="L41" s="222">
        <v>11139632</v>
      </c>
      <c r="M41" s="194">
        <f t="shared" si="8"/>
        <v>2.7798418681528989E-3</v>
      </c>
      <c r="N41" s="195">
        <f>I41-L41</f>
        <v>2860368</v>
      </c>
      <c r="O41" s="196">
        <f t="shared" si="11"/>
        <v>0.79568799999999995</v>
      </c>
      <c r="T41" s="203"/>
    </row>
    <row r="42" spans="1:20" ht="12" customHeight="1">
      <c r="A42" s="184"/>
      <c r="B42" s="184"/>
      <c r="C42" s="120" t="s">
        <v>181</v>
      </c>
      <c r="D42" s="220" t="s">
        <v>180</v>
      </c>
      <c r="E42" s="193">
        <v>1411983903</v>
      </c>
      <c r="F42" s="199">
        <f t="shared" si="7"/>
        <v>0.37939893991399548</v>
      </c>
      <c r="G42" s="195">
        <v>1573698000</v>
      </c>
      <c r="H42" s="194">
        <f t="shared" si="9"/>
        <v>0.33915956338727238</v>
      </c>
      <c r="I42" s="195">
        <v>1441412000</v>
      </c>
      <c r="J42" s="194">
        <f t="shared" si="10"/>
        <v>0.3608213461072472</v>
      </c>
      <c r="K42" s="195">
        <f>I42-G42</f>
        <v>-132286000</v>
      </c>
      <c r="L42" s="222">
        <v>1441410914</v>
      </c>
      <c r="M42" s="194">
        <f t="shared" si="8"/>
        <v>0.35969719717399434</v>
      </c>
      <c r="N42" s="195">
        <f>I42-L42</f>
        <v>1086</v>
      </c>
      <c r="O42" s="196">
        <f t="shared" si="11"/>
        <v>0.99999924657211126</v>
      </c>
      <c r="T42" s="203"/>
    </row>
    <row r="43" spans="1:20" ht="12" customHeight="1">
      <c r="A43" s="184"/>
      <c r="B43" s="184"/>
      <c r="C43" s="120"/>
      <c r="D43" s="223" t="s">
        <v>81</v>
      </c>
      <c r="E43" s="200">
        <f>E56+E63</f>
        <v>30468483.800000001</v>
      </c>
      <c r="F43" s="199">
        <f t="shared" si="7"/>
        <v>8.1868571093099401E-3</v>
      </c>
      <c r="G43" s="200">
        <f>G56+G63</f>
        <v>329220000</v>
      </c>
      <c r="H43" s="194">
        <f t="shared" si="9"/>
        <v>7.0952693247597579E-2</v>
      </c>
      <c r="I43" s="200">
        <f>I56+I63</f>
        <v>108971000</v>
      </c>
      <c r="J43" s="194">
        <f t="shared" si="10"/>
        <v>2.7278157047848108E-2</v>
      </c>
      <c r="K43" s="200">
        <f>K56+K63</f>
        <v>-220249000</v>
      </c>
      <c r="L43" s="200">
        <f>L56+L63</f>
        <v>59700755</v>
      </c>
      <c r="M43" s="194">
        <f t="shared" si="8"/>
        <v>1.4898037772642625E-2</v>
      </c>
      <c r="N43" s="200">
        <f>N56+N63</f>
        <v>49270245</v>
      </c>
      <c r="O43" s="196">
        <f t="shared" si="11"/>
        <v>0.54785910930431037</v>
      </c>
      <c r="T43" s="203"/>
    </row>
    <row r="44" spans="1:20" ht="12" customHeight="1">
      <c r="A44" s="184"/>
      <c r="B44" s="184"/>
      <c r="C44" s="175" t="s">
        <v>65</v>
      </c>
      <c r="D44" s="224" t="s">
        <v>66</v>
      </c>
      <c r="E44" s="225"/>
      <c r="F44" s="226">
        <f t="shared" si="7"/>
        <v>0</v>
      </c>
      <c r="G44" s="222"/>
      <c r="H44" s="227">
        <f t="shared" si="9"/>
        <v>0</v>
      </c>
      <c r="I44" s="222"/>
      <c r="J44" s="227">
        <f t="shared" si="10"/>
        <v>0</v>
      </c>
      <c r="K44" s="222">
        <f t="shared" ref="K44:K55" si="12">I44-G44</f>
        <v>0</v>
      </c>
      <c r="L44" s="222">
        <v>0</v>
      </c>
      <c r="M44" s="194">
        <f t="shared" si="8"/>
        <v>0</v>
      </c>
      <c r="N44" s="222">
        <f>I44-L44</f>
        <v>0</v>
      </c>
      <c r="O44" s="228">
        <f>J44-M44</f>
        <v>0</v>
      </c>
      <c r="T44" s="203"/>
    </row>
    <row r="45" spans="1:20" ht="12" customHeight="1">
      <c r="A45" s="184"/>
      <c r="B45" s="184"/>
      <c r="C45" s="175" t="s">
        <v>146</v>
      </c>
      <c r="D45" s="224" t="s">
        <v>179</v>
      </c>
      <c r="E45" s="225">
        <v>12695148</v>
      </c>
      <c r="F45" s="226">
        <f t="shared" si="7"/>
        <v>3.4111760644138732E-3</v>
      </c>
      <c r="G45" s="222">
        <v>0</v>
      </c>
      <c r="H45" s="227">
        <f t="shared" si="9"/>
        <v>0</v>
      </c>
      <c r="I45" s="222">
        <v>0</v>
      </c>
      <c r="J45" s="227">
        <f t="shared" si="10"/>
        <v>0</v>
      </c>
      <c r="K45" s="222">
        <f t="shared" si="12"/>
        <v>0</v>
      </c>
      <c r="L45" s="222">
        <v>0</v>
      </c>
      <c r="M45" s="194">
        <f t="shared" si="8"/>
        <v>0</v>
      </c>
      <c r="N45" s="222">
        <f>I45-L45</f>
        <v>0</v>
      </c>
      <c r="O45" s="228">
        <f>J45-M45</f>
        <v>0</v>
      </c>
      <c r="T45" s="203"/>
    </row>
    <row r="46" spans="1:20" ht="12" customHeight="1">
      <c r="A46" s="184"/>
      <c r="B46" s="184"/>
      <c r="C46" s="175" t="s">
        <v>178</v>
      </c>
      <c r="D46" s="224" t="s">
        <v>177</v>
      </c>
      <c r="E46" s="225">
        <v>10207799</v>
      </c>
      <c r="F46" s="226">
        <f t="shared" si="7"/>
        <v>2.7428273872150111E-3</v>
      </c>
      <c r="G46" s="222">
        <v>39470000</v>
      </c>
      <c r="H46" s="227">
        <f t="shared" si="9"/>
        <v>8.5064783502906138E-3</v>
      </c>
      <c r="I46" s="222">
        <v>20602000</v>
      </c>
      <c r="J46" s="227">
        <f t="shared" si="10"/>
        <v>5.1571940378611434E-3</v>
      </c>
      <c r="K46" s="222">
        <f t="shared" si="12"/>
        <v>-18868000</v>
      </c>
      <c r="L46" s="222">
        <v>0</v>
      </c>
      <c r="M46" s="194">
        <f t="shared" si="8"/>
        <v>0</v>
      </c>
      <c r="N46" s="222">
        <f t="shared" ref="N46:N55" si="13">I46-L46</f>
        <v>20602000</v>
      </c>
      <c r="O46" s="229">
        <f>L46/I46</f>
        <v>0</v>
      </c>
      <c r="T46" s="203"/>
    </row>
    <row r="47" spans="1:20" ht="12" customHeight="1">
      <c r="A47" s="184"/>
      <c r="B47" s="184"/>
      <c r="C47" s="175" t="s">
        <v>145</v>
      </c>
      <c r="D47" s="224" t="s">
        <v>135</v>
      </c>
      <c r="E47" s="225">
        <v>1648354.8</v>
      </c>
      <c r="F47" s="226">
        <f t="shared" si="7"/>
        <v>4.4291160996482414E-4</v>
      </c>
      <c r="G47" s="222">
        <v>0</v>
      </c>
      <c r="H47" s="227">
        <f t="shared" si="9"/>
        <v>0</v>
      </c>
      <c r="I47" s="222">
        <v>0</v>
      </c>
      <c r="J47" s="227">
        <f t="shared" si="10"/>
        <v>0</v>
      </c>
      <c r="K47" s="222">
        <f t="shared" si="12"/>
        <v>0</v>
      </c>
      <c r="L47" s="222">
        <v>0</v>
      </c>
      <c r="M47" s="194">
        <f t="shared" si="8"/>
        <v>0</v>
      </c>
      <c r="N47" s="222">
        <f t="shared" si="13"/>
        <v>0</v>
      </c>
      <c r="O47" s="228">
        <f>J47-M47</f>
        <v>0</v>
      </c>
    </row>
    <row r="48" spans="1:20" ht="12" customHeight="1">
      <c r="A48" s="184"/>
      <c r="B48" s="184"/>
      <c r="C48" s="175" t="s">
        <v>176</v>
      </c>
      <c r="D48" s="224" t="s">
        <v>175</v>
      </c>
      <c r="E48" s="225">
        <v>1128000</v>
      </c>
      <c r="F48" s="226">
        <f t="shared" si="7"/>
        <v>3.0309269341789865E-4</v>
      </c>
      <c r="G48" s="222">
        <v>0</v>
      </c>
      <c r="H48" s="227">
        <f t="shared" si="9"/>
        <v>0</v>
      </c>
      <c r="I48" s="222">
        <v>0</v>
      </c>
      <c r="J48" s="227">
        <f t="shared" si="10"/>
        <v>0</v>
      </c>
      <c r="K48" s="222">
        <f t="shared" si="12"/>
        <v>0</v>
      </c>
      <c r="L48" s="222">
        <v>0</v>
      </c>
      <c r="M48" s="194">
        <f t="shared" si="8"/>
        <v>0</v>
      </c>
      <c r="N48" s="222">
        <f t="shared" si="13"/>
        <v>0</v>
      </c>
      <c r="O48" s="228">
        <f>J48-M48</f>
        <v>0</v>
      </c>
    </row>
    <row r="49" spans="1:17" ht="12" customHeight="1">
      <c r="A49" s="184"/>
      <c r="B49" s="184"/>
      <c r="C49" s="175" t="s">
        <v>174</v>
      </c>
      <c r="D49" s="224" t="s">
        <v>173</v>
      </c>
      <c r="E49" s="225">
        <v>0</v>
      </c>
      <c r="F49" s="226">
        <f t="shared" si="7"/>
        <v>0</v>
      </c>
      <c r="G49" s="222">
        <v>28700000</v>
      </c>
      <c r="H49" s="227">
        <f t="shared" si="9"/>
        <v>6.1853541589394637E-3</v>
      </c>
      <c r="I49" s="222">
        <v>28700000</v>
      </c>
      <c r="J49" s="227">
        <f t="shared" si="10"/>
        <v>7.1843252541799255E-3</v>
      </c>
      <c r="K49" s="222">
        <f t="shared" si="12"/>
        <v>0</v>
      </c>
      <c r="L49" s="222">
        <v>28680000</v>
      </c>
      <c r="M49" s="194">
        <f t="shared" si="8"/>
        <v>7.1569567808546222E-3</v>
      </c>
      <c r="N49" s="222">
        <f t="shared" si="13"/>
        <v>20000</v>
      </c>
      <c r="O49" s="229">
        <f>L49/I49</f>
        <v>0.99930313588850173</v>
      </c>
    </row>
    <row r="50" spans="1:17" ht="12" customHeight="1">
      <c r="A50" s="184"/>
      <c r="B50" s="184"/>
      <c r="C50" s="175" t="s">
        <v>172</v>
      </c>
      <c r="D50" s="224" t="s">
        <v>171</v>
      </c>
      <c r="E50" s="225">
        <v>0</v>
      </c>
      <c r="F50" s="226">
        <f t="shared" si="7"/>
        <v>0</v>
      </c>
      <c r="G50" s="222">
        <v>4100000</v>
      </c>
      <c r="H50" s="227">
        <f t="shared" si="9"/>
        <v>8.8362202270563775E-4</v>
      </c>
      <c r="I50" s="222">
        <v>4100000</v>
      </c>
      <c r="J50" s="227">
        <f t="shared" si="10"/>
        <v>1.0263321791685609E-3</v>
      </c>
      <c r="K50" s="222">
        <f t="shared" si="12"/>
        <v>0</v>
      </c>
      <c r="L50" s="222">
        <v>4038000</v>
      </c>
      <c r="M50" s="194">
        <f t="shared" si="8"/>
        <v>1.0076635802332972E-3</v>
      </c>
      <c r="N50" s="222">
        <f t="shared" si="13"/>
        <v>62000</v>
      </c>
      <c r="O50" s="229">
        <f>L50/I50</f>
        <v>0.98487804878048779</v>
      </c>
    </row>
    <row r="51" spans="1:17" ht="17.25" customHeight="1">
      <c r="A51" s="184"/>
      <c r="B51" s="184"/>
      <c r="C51" s="175" t="s">
        <v>170</v>
      </c>
      <c r="D51" s="224" t="s">
        <v>169</v>
      </c>
      <c r="E51" s="225">
        <v>0</v>
      </c>
      <c r="F51" s="226">
        <f t="shared" si="7"/>
        <v>0</v>
      </c>
      <c r="G51" s="222">
        <v>220000000</v>
      </c>
      <c r="H51" s="227">
        <f t="shared" si="9"/>
        <v>4.7413864632985435E-2</v>
      </c>
      <c r="I51" s="222">
        <v>0</v>
      </c>
      <c r="J51" s="227">
        <f t="shared" si="10"/>
        <v>0</v>
      </c>
      <c r="K51" s="222">
        <f t="shared" si="12"/>
        <v>-220000000</v>
      </c>
      <c r="L51" s="222">
        <v>0</v>
      </c>
      <c r="M51" s="194">
        <f t="shared" si="8"/>
        <v>0</v>
      </c>
      <c r="N51" s="222">
        <f t="shared" si="13"/>
        <v>0</v>
      </c>
      <c r="O51" s="228">
        <f>J51-M51</f>
        <v>0</v>
      </c>
    </row>
    <row r="52" spans="1:17" ht="18" customHeight="1">
      <c r="A52" s="184"/>
      <c r="B52" s="184"/>
      <c r="C52" s="175" t="s">
        <v>168</v>
      </c>
      <c r="D52" s="224" t="s">
        <v>167</v>
      </c>
      <c r="E52" s="225">
        <v>0</v>
      </c>
      <c r="F52" s="226">
        <f t="shared" si="7"/>
        <v>0</v>
      </c>
      <c r="G52" s="222">
        <v>14340000</v>
      </c>
      <c r="H52" s="227">
        <f t="shared" si="9"/>
        <v>3.0905219038045964E-3</v>
      </c>
      <c r="I52" s="222">
        <v>10201000</v>
      </c>
      <c r="J52" s="227">
        <f t="shared" si="10"/>
        <v>2.5535645267557288E-3</v>
      </c>
      <c r="K52" s="222">
        <f t="shared" si="12"/>
        <v>-4139000</v>
      </c>
      <c r="L52" s="222">
        <v>10197622</v>
      </c>
      <c r="M52" s="194">
        <f t="shared" si="8"/>
        <v>2.5447677796894097E-3</v>
      </c>
      <c r="N52" s="222">
        <f t="shared" si="13"/>
        <v>3378</v>
      </c>
      <c r="O52" s="229">
        <f>L52/I52</f>
        <v>0.99966885599451039</v>
      </c>
    </row>
    <row r="53" spans="1:17" ht="12" customHeight="1">
      <c r="A53" s="184"/>
      <c r="B53" s="184"/>
      <c r="C53" s="175" t="s">
        <v>138</v>
      </c>
      <c r="D53" s="224" t="s">
        <v>137</v>
      </c>
      <c r="E53" s="225">
        <v>3040162</v>
      </c>
      <c r="F53" s="226">
        <f t="shared" si="7"/>
        <v>8.1688908599888792E-4</v>
      </c>
      <c r="G53" s="222">
        <v>610000</v>
      </c>
      <c r="H53" s="227">
        <f t="shared" si="9"/>
        <v>1.3146571557327781E-4</v>
      </c>
      <c r="I53" s="222">
        <v>368000</v>
      </c>
      <c r="J53" s="227">
        <f t="shared" si="10"/>
        <v>9.2119571203422035E-5</v>
      </c>
      <c r="K53" s="222">
        <f t="shared" si="12"/>
        <v>-242000</v>
      </c>
      <c r="L53" s="222">
        <v>367800</v>
      </c>
      <c r="M53" s="194">
        <f t="shared" si="8"/>
        <v>9.1782730264934796E-5</v>
      </c>
      <c r="N53" s="222">
        <f t="shared" si="13"/>
        <v>200</v>
      </c>
      <c r="O53" s="229">
        <f>L53/I53</f>
        <v>0.99945652173913047</v>
      </c>
    </row>
    <row r="54" spans="1:17" ht="12" customHeight="1">
      <c r="A54" s="184"/>
      <c r="B54" s="184"/>
      <c r="C54" s="175" t="s">
        <v>166</v>
      </c>
      <c r="D54" s="224" t="s">
        <v>165</v>
      </c>
      <c r="E54" s="225">
        <v>1744800</v>
      </c>
      <c r="F54" s="226">
        <f t="shared" si="7"/>
        <v>4.6882635769109E-4</v>
      </c>
      <c r="G54" s="222">
        <v>0</v>
      </c>
      <c r="H54" s="227">
        <f t="shared" si="9"/>
        <v>0</v>
      </c>
      <c r="I54" s="222">
        <v>0</v>
      </c>
      <c r="J54" s="227">
        <f t="shared" si="10"/>
        <v>0</v>
      </c>
      <c r="K54" s="222">
        <f t="shared" si="12"/>
        <v>0</v>
      </c>
      <c r="L54" s="222">
        <v>0</v>
      </c>
      <c r="M54" s="194">
        <f t="shared" si="8"/>
        <v>0</v>
      </c>
      <c r="N54" s="222">
        <f t="shared" si="13"/>
        <v>0</v>
      </c>
      <c r="O54" s="228">
        <f>J54-M54</f>
        <v>0</v>
      </c>
      <c r="Q54" s="203"/>
    </row>
    <row r="55" spans="1:17" ht="12" customHeight="1" thickBot="1">
      <c r="A55" s="184"/>
      <c r="B55" s="184"/>
      <c r="C55" s="176" t="s">
        <v>164</v>
      </c>
      <c r="D55" s="230" t="s">
        <v>163</v>
      </c>
      <c r="E55" s="231">
        <v>0</v>
      </c>
      <c r="F55" s="232">
        <f t="shared" si="7"/>
        <v>0</v>
      </c>
      <c r="G55" s="233">
        <v>16000000</v>
      </c>
      <c r="H55" s="234">
        <f t="shared" si="9"/>
        <v>3.4482810642171226E-3</v>
      </c>
      <c r="I55" s="233">
        <v>16000000</v>
      </c>
      <c r="J55" s="234">
        <f t="shared" si="10"/>
        <v>4.005198747974871E-3</v>
      </c>
      <c r="K55" s="233">
        <f t="shared" si="12"/>
        <v>0</v>
      </c>
      <c r="L55" s="233">
        <v>15408000</v>
      </c>
      <c r="M55" s="235">
        <f t="shared" si="8"/>
        <v>3.844992680593027E-3</v>
      </c>
      <c r="N55" s="233">
        <f t="shared" si="13"/>
        <v>592000</v>
      </c>
      <c r="O55" s="236">
        <f>L55/I55</f>
        <v>0.96299999999999997</v>
      </c>
    </row>
    <row r="56" spans="1:17" s="244" customFormat="1" ht="21.75" customHeight="1" thickBot="1">
      <c r="A56" s="237"/>
      <c r="B56" s="237"/>
      <c r="C56" s="177"/>
      <c r="D56" s="238" t="s">
        <v>55</v>
      </c>
      <c r="E56" s="239">
        <v>30464263.800000001</v>
      </c>
      <c r="F56" s="240">
        <f t="shared" si="7"/>
        <v>8.1857231987015854E-3</v>
      </c>
      <c r="G56" s="241">
        <v>323220000</v>
      </c>
      <c r="H56" s="240">
        <f t="shared" si="9"/>
        <v>6.9659587848516155E-2</v>
      </c>
      <c r="I56" s="241">
        <f>SUM(I45:I55)</f>
        <v>79971000</v>
      </c>
      <c r="J56" s="240">
        <f t="shared" si="10"/>
        <v>2.0018734317143651E-2</v>
      </c>
      <c r="K56" s="241">
        <f>SUM(K44:K55)</f>
        <v>-243249000</v>
      </c>
      <c r="L56" s="241">
        <f>SUM(L44:L55)</f>
        <v>58691422</v>
      </c>
      <c r="M56" s="242">
        <f t="shared" si="8"/>
        <v>1.4646163551635292E-2</v>
      </c>
      <c r="N56" s="241">
        <f>SUM(N44:N55)</f>
        <v>21279578</v>
      </c>
      <c r="O56" s="243">
        <f>L56/I56</f>
        <v>0.73390881694614296</v>
      </c>
    </row>
    <row r="57" spans="1:17" ht="12" customHeight="1">
      <c r="A57" s="184"/>
      <c r="B57" s="184"/>
      <c r="C57" s="178" t="s">
        <v>65</v>
      </c>
      <c r="D57" s="245" t="s">
        <v>66</v>
      </c>
      <c r="E57" s="246"/>
      <c r="F57" s="247"/>
      <c r="G57" s="248"/>
      <c r="H57" s="249"/>
      <c r="I57" s="248"/>
      <c r="J57" s="249"/>
      <c r="K57" s="248"/>
      <c r="L57" s="246"/>
      <c r="M57" s="250"/>
      <c r="N57" s="248"/>
      <c r="O57" s="251"/>
    </row>
    <row r="58" spans="1:17" ht="12" customHeight="1">
      <c r="A58" s="184"/>
      <c r="B58" s="184"/>
      <c r="C58" s="175" t="s">
        <v>162</v>
      </c>
      <c r="D58" s="224" t="s">
        <v>161</v>
      </c>
      <c r="E58" s="225">
        <v>4220</v>
      </c>
      <c r="F58" s="226">
        <f t="shared" ref="F58:F63" si="14">E58/$E$30</f>
        <v>1.1339106083541953E-6</v>
      </c>
      <c r="G58" s="222">
        <v>2110000</v>
      </c>
      <c r="H58" s="227">
        <f t="shared" ref="H58:H63" si="15">G58/$G$80</f>
        <v>4.5474206534363307E-4</v>
      </c>
      <c r="I58" s="222">
        <v>2110000</v>
      </c>
      <c r="J58" s="227">
        <f>I58/$I$30</f>
        <v>5.2818558488918615E-4</v>
      </c>
      <c r="K58" s="222">
        <f t="shared" ref="K58:K63" si="16">I58-G58</f>
        <v>0</v>
      </c>
      <c r="L58" s="222">
        <v>217854</v>
      </c>
      <c r="M58" s="194">
        <f t="shared" ref="M58:M73" si="17">L58/$L$80</f>
        <v>5.4364423379926878E-5</v>
      </c>
      <c r="N58" s="222">
        <f t="shared" ref="N58:N63" si="18">I58-L58</f>
        <v>1892146</v>
      </c>
      <c r="O58" s="229">
        <f t="shared" ref="O58:O63" si="19">L58/I58</f>
        <v>0.10324834123222749</v>
      </c>
    </row>
    <row r="59" spans="1:17" ht="12" customHeight="1">
      <c r="A59" s="184"/>
      <c r="B59" s="184"/>
      <c r="C59" s="175" t="s">
        <v>160</v>
      </c>
      <c r="D59" s="224" t="s">
        <v>159</v>
      </c>
      <c r="E59" s="225">
        <v>0</v>
      </c>
      <c r="F59" s="226">
        <f t="shared" si="14"/>
        <v>0</v>
      </c>
      <c r="G59" s="222">
        <v>3280000</v>
      </c>
      <c r="H59" s="227">
        <f t="shared" si="15"/>
        <v>7.068976181645102E-4</v>
      </c>
      <c r="I59" s="222">
        <v>3280000</v>
      </c>
      <c r="J59" s="227">
        <f>I59/$I$30</f>
        <v>8.2106574333484859E-4</v>
      </c>
      <c r="K59" s="222">
        <f t="shared" si="16"/>
        <v>0</v>
      </c>
      <c r="L59" s="222">
        <v>791479</v>
      </c>
      <c r="M59" s="194">
        <f t="shared" si="17"/>
        <v>1.9750979762740708E-4</v>
      </c>
      <c r="N59" s="222">
        <f t="shared" si="18"/>
        <v>2488521</v>
      </c>
      <c r="O59" s="229">
        <f t="shared" si="19"/>
        <v>0.2413045731707317</v>
      </c>
    </row>
    <row r="60" spans="1:17" ht="12" customHeight="1">
      <c r="A60" s="184"/>
      <c r="B60" s="184"/>
      <c r="C60" s="175" t="s">
        <v>158</v>
      </c>
      <c r="D60" s="224" t="s">
        <v>157</v>
      </c>
      <c r="E60" s="225">
        <v>0</v>
      </c>
      <c r="F60" s="226">
        <f t="shared" si="14"/>
        <v>0</v>
      </c>
      <c r="G60" s="222">
        <v>610000</v>
      </c>
      <c r="H60" s="227">
        <f t="shared" si="15"/>
        <v>1.3146571557327781E-4</v>
      </c>
      <c r="I60" s="222">
        <v>610000</v>
      </c>
      <c r="J60" s="227">
        <f>I60/$I$30</f>
        <v>1.5269820226654197E-4</v>
      </c>
      <c r="K60" s="222">
        <f t="shared" si="16"/>
        <v>0</v>
      </c>
      <c r="L60" s="222">
        <v>0</v>
      </c>
      <c r="M60" s="194">
        <f t="shared" si="17"/>
        <v>0</v>
      </c>
      <c r="N60" s="222">
        <f t="shared" si="18"/>
        <v>610000</v>
      </c>
      <c r="O60" s="229">
        <f t="shared" si="19"/>
        <v>0</v>
      </c>
    </row>
    <row r="61" spans="1:17" ht="12" customHeight="1">
      <c r="A61" s="184"/>
      <c r="B61" s="184"/>
      <c r="C61" s="179" t="s">
        <v>133</v>
      </c>
      <c r="D61" s="252" t="s">
        <v>156</v>
      </c>
      <c r="E61" s="225"/>
      <c r="F61" s="226">
        <f t="shared" si="14"/>
        <v>0</v>
      </c>
      <c r="G61" s="222">
        <v>0</v>
      </c>
      <c r="H61" s="227">
        <f t="shared" si="15"/>
        <v>0</v>
      </c>
      <c r="I61" s="222">
        <v>20000000</v>
      </c>
      <c r="J61" s="227"/>
      <c r="K61" s="222">
        <f t="shared" si="16"/>
        <v>20000000</v>
      </c>
      <c r="L61" s="222">
        <v>0</v>
      </c>
      <c r="M61" s="194">
        <f t="shared" si="17"/>
        <v>0</v>
      </c>
      <c r="N61" s="222">
        <f t="shared" si="18"/>
        <v>20000000</v>
      </c>
      <c r="O61" s="229">
        <f t="shared" si="19"/>
        <v>0</v>
      </c>
    </row>
    <row r="62" spans="1:17" ht="15" customHeight="1">
      <c r="A62" s="184"/>
      <c r="B62" s="184"/>
      <c r="C62" s="179" t="s">
        <v>155</v>
      </c>
      <c r="D62" s="252" t="s">
        <v>154</v>
      </c>
      <c r="E62" s="225"/>
      <c r="F62" s="226">
        <f t="shared" si="14"/>
        <v>0</v>
      </c>
      <c r="G62" s="222">
        <v>0</v>
      </c>
      <c r="H62" s="227">
        <f t="shared" si="15"/>
        <v>0</v>
      </c>
      <c r="I62" s="222">
        <v>3000000</v>
      </c>
      <c r="J62" s="227"/>
      <c r="K62" s="222">
        <f t="shared" si="16"/>
        <v>3000000</v>
      </c>
      <c r="L62" s="222">
        <v>0</v>
      </c>
      <c r="M62" s="194">
        <f t="shared" si="17"/>
        <v>0</v>
      </c>
      <c r="N62" s="222">
        <f t="shared" si="18"/>
        <v>3000000</v>
      </c>
      <c r="O62" s="229">
        <f t="shared" si="19"/>
        <v>0</v>
      </c>
    </row>
    <row r="63" spans="1:17" ht="32.25" customHeight="1">
      <c r="A63" s="184"/>
      <c r="B63" s="184"/>
      <c r="C63" s="176"/>
      <c r="D63" s="253" t="s">
        <v>56</v>
      </c>
      <c r="E63" s="254">
        <v>4220</v>
      </c>
      <c r="F63" s="232">
        <f t="shared" si="14"/>
        <v>1.1339106083541953E-6</v>
      </c>
      <c r="G63" s="255">
        <v>6000000</v>
      </c>
      <c r="H63" s="234">
        <f t="shared" si="15"/>
        <v>1.293105399081421E-3</v>
      </c>
      <c r="I63" s="255">
        <f>I58+I59+I60+I61+I62</f>
        <v>29000000</v>
      </c>
      <c r="J63" s="234">
        <f>I63/$I$30</f>
        <v>7.2594227307044542E-3</v>
      </c>
      <c r="K63" s="255">
        <f t="shared" si="16"/>
        <v>23000000</v>
      </c>
      <c r="L63" s="255">
        <f>L58+L59</f>
        <v>1009333</v>
      </c>
      <c r="M63" s="235">
        <f t="shared" si="17"/>
        <v>2.5187422100733398E-4</v>
      </c>
      <c r="N63" s="255">
        <f t="shared" si="18"/>
        <v>27990667</v>
      </c>
      <c r="O63" s="236">
        <f t="shared" si="19"/>
        <v>3.4804586206896554E-2</v>
      </c>
    </row>
    <row r="64" spans="1:17" ht="27" customHeight="1">
      <c r="A64" s="184"/>
      <c r="B64" s="184"/>
      <c r="C64" s="180"/>
      <c r="D64" s="256" t="s">
        <v>96</v>
      </c>
      <c r="E64" s="257">
        <v>201245487</v>
      </c>
      <c r="F64" s="258"/>
      <c r="G64" s="258"/>
      <c r="H64" s="258"/>
      <c r="I64" s="258"/>
      <c r="J64" s="259"/>
      <c r="K64" s="258"/>
      <c r="L64" s="258">
        <f>L65+5520849</f>
        <v>171465075</v>
      </c>
      <c r="M64" s="260">
        <f t="shared" si="17"/>
        <v>4.2788289093479648E-2</v>
      </c>
      <c r="N64" s="261"/>
      <c r="O64" s="261"/>
    </row>
    <row r="65" spans="1:18" ht="27" customHeight="1">
      <c r="A65" s="184"/>
      <c r="B65" s="184"/>
      <c r="C65" s="181"/>
      <c r="D65" s="262" t="s">
        <v>95</v>
      </c>
      <c r="E65" s="263">
        <v>197840174</v>
      </c>
      <c r="F65" s="264"/>
      <c r="G65" s="265"/>
      <c r="H65" s="265"/>
      <c r="I65" s="265"/>
      <c r="J65" s="260"/>
      <c r="K65" s="265"/>
      <c r="L65" s="265">
        <f>L67+L68+L69</f>
        <v>165944226</v>
      </c>
      <c r="M65" s="260">
        <f t="shared" si="17"/>
        <v>4.1410587639971123E-2</v>
      </c>
      <c r="N65" s="261"/>
      <c r="O65" s="266"/>
    </row>
    <row r="66" spans="1:18" ht="17.25" customHeight="1">
      <c r="A66" s="184"/>
      <c r="B66" s="184"/>
      <c r="C66" s="181" t="s">
        <v>65</v>
      </c>
      <c r="D66" s="267" t="s">
        <v>66</v>
      </c>
      <c r="E66" s="268"/>
      <c r="F66" s="266"/>
      <c r="G66" s="266"/>
      <c r="H66" s="266"/>
      <c r="I66" s="266"/>
      <c r="J66" s="260"/>
      <c r="K66" s="266"/>
      <c r="L66" s="266"/>
      <c r="M66" s="260">
        <f t="shared" si="17"/>
        <v>0</v>
      </c>
      <c r="N66" s="261"/>
      <c r="O66" s="266"/>
      <c r="R66" s="269"/>
    </row>
    <row r="67" spans="1:18" s="273" customFormat="1" ht="10.5" customHeight="1">
      <c r="A67" s="270"/>
      <c r="B67" s="270"/>
      <c r="C67" s="180" t="s">
        <v>144</v>
      </c>
      <c r="D67" s="271" t="s">
        <v>143</v>
      </c>
      <c r="E67" s="272">
        <v>76486047</v>
      </c>
      <c r="F67" s="261"/>
      <c r="G67" s="261"/>
      <c r="H67" s="261"/>
      <c r="I67" s="261"/>
      <c r="J67" s="259"/>
      <c r="K67" s="261"/>
      <c r="L67" s="261">
        <v>69076086</v>
      </c>
      <c r="M67" s="259">
        <f t="shared" si="17"/>
        <v>1.7237606767524304E-2</v>
      </c>
      <c r="N67" s="261"/>
      <c r="O67" s="261"/>
    </row>
    <row r="68" spans="1:18" s="273" customFormat="1" ht="9.75" customHeight="1">
      <c r="A68" s="270"/>
      <c r="B68" s="270"/>
      <c r="C68" s="180" t="s">
        <v>153</v>
      </c>
      <c r="D68" s="271" t="s">
        <v>152</v>
      </c>
      <c r="E68" s="272">
        <v>120880568</v>
      </c>
      <c r="F68" s="261"/>
      <c r="G68" s="261"/>
      <c r="H68" s="261"/>
      <c r="I68" s="261"/>
      <c r="J68" s="259"/>
      <c r="K68" s="261"/>
      <c r="L68" s="261">
        <v>96799140</v>
      </c>
      <c r="M68" s="259">
        <f t="shared" si="17"/>
        <v>2.4155762252576565E-2</v>
      </c>
      <c r="N68" s="261"/>
      <c r="O68" s="261"/>
    </row>
    <row r="69" spans="1:18" s="273" customFormat="1" ht="10.5" customHeight="1">
      <c r="A69" s="270"/>
      <c r="B69" s="270"/>
      <c r="C69" s="180" t="s">
        <v>151</v>
      </c>
      <c r="D69" s="271" t="s">
        <v>150</v>
      </c>
      <c r="E69" s="272">
        <v>366309</v>
      </c>
      <c r="F69" s="261"/>
      <c r="G69" s="261"/>
      <c r="H69" s="261"/>
      <c r="I69" s="261"/>
      <c r="J69" s="259"/>
      <c r="K69" s="261"/>
      <c r="L69" s="261">
        <v>69000</v>
      </c>
      <c r="M69" s="259">
        <f t="shared" si="17"/>
        <v>1.7218619870256937E-5</v>
      </c>
      <c r="N69" s="261"/>
      <c r="O69" s="261"/>
      <c r="Q69" s="274"/>
    </row>
    <row r="70" spans="1:18" s="273" customFormat="1" ht="11.25" customHeight="1">
      <c r="A70" s="270"/>
      <c r="B70" s="270"/>
      <c r="C70" s="180" t="s">
        <v>149</v>
      </c>
      <c r="D70" s="271" t="s">
        <v>148</v>
      </c>
      <c r="E70" s="272">
        <v>107250</v>
      </c>
      <c r="F70" s="261"/>
      <c r="G70" s="261"/>
      <c r="H70" s="261"/>
      <c r="I70" s="261"/>
      <c r="J70" s="259"/>
      <c r="K70" s="261"/>
      <c r="L70" s="261">
        <v>0</v>
      </c>
      <c r="M70" s="259">
        <f t="shared" si="17"/>
        <v>0</v>
      </c>
      <c r="N70" s="261"/>
      <c r="O70" s="261"/>
    </row>
    <row r="71" spans="1:18" s="273" customFormat="1" ht="19.5" customHeight="1">
      <c r="A71" s="270"/>
      <c r="B71" s="270"/>
      <c r="C71" s="180"/>
      <c r="D71" s="256" t="s">
        <v>147</v>
      </c>
      <c r="E71" s="257">
        <v>3405313</v>
      </c>
      <c r="F71" s="275"/>
      <c r="G71" s="258"/>
      <c r="H71" s="258"/>
      <c r="I71" s="258"/>
      <c r="J71" s="259"/>
      <c r="K71" s="258"/>
      <c r="L71" s="258">
        <f>L73+L75+L76+L77+L78+L79</f>
        <v>5520849</v>
      </c>
      <c r="M71" s="259">
        <f t="shared" si="17"/>
        <v>1.3777014535085238E-3</v>
      </c>
      <c r="N71" s="261"/>
      <c r="O71" s="261"/>
    </row>
    <row r="72" spans="1:18" s="273" customFormat="1" ht="12" customHeight="1">
      <c r="A72" s="270"/>
      <c r="B72" s="270"/>
      <c r="C72" s="180" t="s">
        <v>65</v>
      </c>
      <c r="D72" s="271" t="s">
        <v>66</v>
      </c>
      <c r="E72" s="272"/>
      <c r="F72" s="261"/>
      <c r="G72" s="261"/>
      <c r="H72" s="261"/>
      <c r="I72" s="261"/>
      <c r="J72" s="259"/>
      <c r="K72" s="261"/>
      <c r="L72" s="261"/>
      <c r="M72" s="259">
        <f t="shared" si="17"/>
        <v>0</v>
      </c>
      <c r="N72" s="261"/>
      <c r="O72" s="261"/>
      <c r="Q72" s="276"/>
    </row>
    <row r="73" spans="1:18" s="273" customFormat="1" ht="12" customHeight="1">
      <c r="A73" s="270"/>
      <c r="B73" s="270"/>
      <c r="C73" s="180" t="s">
        <v>146</v>
      </c>
      <c r="D73" s="271" t="s">
        <v>135</v>
      </c>
      <c r="E73" s="277">
        <v>0</v>
      </c>
      <c r="F73" s="261"/>
      <c r="G73" s="261"/>
      <c r="H73" s="261"/>
      <c r="I73" s="261"/>
      <c r="J73" s="259"/>
      <c r="K73" s="261"/>
      <c r="L73" s="261">
        <v>30900</v>
      </c>
      <c r="M73" s="259">
        <f t="shared" si="17"/>
        <v>7.7109471592889753E-6</v>
      </c>
      <c r="N73" s="261"/>
      <c r="O73" s="261"/>
      <c r="R73" s="276"/>
    </row>
    <row r="74" spans="1:18" s="273" customFormat="1" ht="12" customHeight="1">
      <c r="A74" s="270"/>
      <c r="B74" s="270"/>
      <c r="C74" s="180" t="s">
        <v>145</v>
      </c>
      <c r="D74" s="271" t="s">
        <v>135</v>
      </c>
      <c r="E74" s="272">
        <v>1180400</v>
      </c>
      <c r="F74" s="261"/>
      <c r="G74" s="261"/>
      <c r="H74" s="261"/>
      <c r="I74" s="261"/>
      <c r="J74" s="259"/>
      <c r="K74" s="261"/>
      <c r="L74" s="278">
        <v>0</v>
      </c>
      <c r="M74" s="259">
        <v>6.7307404994762428E-5</v>
      </c>
      <c r="N74" s="261"/>
      <c r="O74" s="261"/>
      <c r="R74" s="276"/>
    </row>
    <row r="75" spans="1:18" s="273" customFormat="1" ht="12" customHeight="1">
      <c r="A75" s="270"/>
      <c r="B75" s="270"/>
      <c r="C75" s="180" t="s">
        <v>144</v>
      </c>
      <c r="D75" s="271" t="s">
        <v>143</v>
      </c>
      <c r="E75" s="272">
        <v>90000</v>
      </c>
      <c r="F75" s="261"/>
      <c r="G75" s="261"/>
      <c r="H75" s="261"/>
      <c r="I75" s="261"/>
      <c r="J75" s="259"/>
      <c r="K75" s="261"/>
      <c r="L75" s="261">
        <v>963200</v>
      </c>
      <c r="M75" s="259">
        <f t="shared" ref="M75:M80" si="20">L75/$L$80</f>
        <v>2.4036195158016639E-4</v>
      </c>
      <c r="N75" s="261"/>
      <c r="O75" s="261"/>
    </row>
    <row r="76" spans="1:18" s="273" customFormat="1" ht="12" customHeight="1">
      <c r="A76" s="270"/>
      <c r="B76" s="270"/>
      <c r="C76" s="180" t="s">
        <v>142</v>
      </c>
      <c r="D76" s="271" t="s">
        <v>141</v>
      </c>
      <c r="E76" s="272">
        <v>902241</v>
      </c>
      <c r="F76" s="261"/>
      <c r="G76" s="261"/>
      <c r="H76" s="261"/>
      <c r="I76" s="261"/>
      <c r="J76" s="259"/>
      <c r="K76" s="261"/>
      <c r="L76" s="261">
        <v>2210800</v>
      </c>
      <c r="M76" s="259">
        <f t="shared" si="20"/>
        <v>5.5169456245165267E-4</v>
      </c>
      <c r="N76" s="261"/>
      <c r="O76" s="261"/>
    </row>
    <row r="77" spans="1:18" s="273" customFormat="1" ht="12" customHeight="1">
      <c r="A77" s="270"/>
      <c r="B77" s="270"/>
      <c r="C77" s="180" t="s">
        <v>140</v>
      </c>
      <c r="D77" s="271" t="s">
        <v>139</v>
      </c>
      <c r="E77" s="272">
        <v>99900</v>
      </c>
      <c r="F77" s="261"/>
      <c r="G77" s="261"/>
      <c r="H77" s="261"/>
      <c r="I77" s="261"/>
      <c r="J77" s="259"/>
      <c r="K77" s="261"/>
      <c r="L77" s="278">
        <v>0</v>
      </c>
      <c r="M77" s="259">
        <f t="shared" si="20"/>
        <v>0</v>
      </c>
      <c r="N77" s="261"/>
      <c r="O77" s="261"/>
    </row>
    <row r="78" spans="1:18" s="273" customFormat="1" ht="12" customHeight="1">
      <c r="A78" s="270"/>
      <c r="B78" s="270"/>
      <c r="C78" s="180" t="s">
        <v>138</v>
      </c>
      <c r="D78" s="271" t="s">
        <v>137</v>
      </c>
      <c r="E78" s="272">
        <v>1132772</v>
      </c>
      <c r="F78" s="261"/>
      <c r="G78" s="261"/>
      <c r="H78" s="261"/>
      <c r="I78" s="261"/>
      <c r="J78" s="259"/>
      <c r="K78" s="261"/>
      <c r="L78" s="261">
        <v>1943949</v>
      </c>
      <c r="M78" s="259">
        <f t="shared" si="20"/>
        <v>4.8510317214733477E-4</v>
      </c>
      <c r="N78" s="261"/>
      <c r="O78" s="261"/>
    </row>
    <row r="79" spans="1:18" s="273" customFormat="1" ht="12" customHeight="1" thickBot="1">
      <c r="A79" s="270"/>
      <c r="B79" s="270"/>
      <c r="C79" s="182" t="s">
        <v>136</v>
      </c>
      <c r="D79" s="279" t="s">
        <v>135</v>
      </c>
      <c r="E79" s="280">
        <v>0</v>
      </c>
      <c r="F79" s="281"/>
      <c r="G79" s="281"/>
      <c r="H79" s="281"/>
      <c r="I79" s="281"/>
      <c r="J79" s="282"/>
      <c r="K79" s="281"/>
      <c r="L79" s="281">
        <v>372000</v>
      </c>
      <c r="M79" s="282">
        <f t="shared" si="20"/>
        <v>9.2830820170080875E-5</v>
      </c>
      <c r="N79" s="281"/>
      <c r="O79" s="283"/>
    </row>
    <row r="80" spans="1:18" ht="12" customHeight="1" thickBot="1">
      <c r="A80" s="184"/>
      <c r="B80" s="184"/>
      <c r="C80" s="183"/>
      <c r="D80" s="284" t="s">
        <v>61</v>
      </c>
      <c r="E80" s="285">
        <v>3922879246.23</v>
      </c>
      <c r="F80" s="286"/>
      <c r="G80" s="286">
        <v>4639993000</v>
      </c>
      <c r="H80" s="286"/>
      <c r="I80" s="286">
        <f>I36+I43</f>
        <v>3994808000</v>
      </c>
      <c r="J80" s="287"/>
      <c r="K80" s="286">
        <f>K43+K36</f>
        <v>-645185000</v>
      </c>
      <c r="L80" s="286">
        <f>L64+L43+L36</f>
        <v>4007289813</v>
      </c>
      <c r="M80" s="287">
        <f t="shared" si="20"/>
        <v>1</v>
      </c>
      <c r="N80" s="288"/>
      <c r="O80" s="289"/>
    </row>
    <row r="81" spans="1:15">
      <c r="A81" s="184"/>
      <c r="B81" s="184"/>
      <c r="C81" s="363"/>
      <c r="D81" s="363"/>
      <c r="E81" s="363"/>
      <c r="F81" s="363"/>
      <c r="G81" s="363"/>
      <c r="H81" s="363"/>
      <c r="I81" s="363"/>
      <c r="J81" s="363"/>
      <c r="K81" s="363"/>
      <c r="L81" s="363"/>
      <c r="M81" s="363"/>
      <c r="N81" s="363"/>
      <c r="O81" s="363"/>
    </row>
  </sheetData>
  <autoFilter ref="C6:O80">
    <filterColumn colId="1" showButton="0"/>
    <filterColumn colId="2" showButton="0"/>
    <filterColumn colId="4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21">
    <mergeCell ref="A5:A6"/>
    <mergeCell ref="C6:C7"/>
    <mergeCell ref="D6:F7"/>
    <mergeCell ref="G6:H7"/>
    <mergeCell ref="I6:O7"/>
    <mergeCell ref="C2:O2"/>
    <mergeCell ref="C3:O3"/>
    <mergeCell ref="C4:O4"/>
    <mergeCell ref="C13:D13"/>
    <mergeCell ref="C34:D34"/>
    <mergeCell ref="G10:H10"/>
    <mergeCell ref="I10:J10"/>
    <mergeCell ref="L10:M10"/>
    <mergeCell ref="N10:N11"/>
    <mergeCell ref="O10:O11"/>
    <mergeCell ref="C81:O81"/>
    <mergeCell ref="D8:F8"/>
    <mergeCell ref="G8:H8"/>
    <mergeCell ref="I8:O8"/>
    <mergeCell ref="C9:D12"/>
    <mergeCell ref="E9:O9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opLeftCell="A25" workbookViewId="0">
      <selection activeCell="Q53" sqref="Q53"/>
    </sheetView>
  </sheetViews>
  <sheetFormatPr defaultRowHeight="11.25"/>
  <cols>
    <col min="1" max="1" width="9" style="135"/>
    <col min="2" max="2" width="10.125" style="135" bestFit="1" customWidth="1"/>
    <col min="3" max="3" width="38.5" style="135" bestFit="1" customWidth="1"/>
    <col min="4" max="4" width="11.625" style="135" bestFit="1" customWidth="1"/>
    <col min="5" max="5" width="8.875" style="135" bestFit="1" customWidth="1"/>
    <col min="6" max="6" width="10" style="135" bestFit="1" customWidth="1"/>
    <col min="7" max="7" width="8.875" style="135" bestFit="1" customWidth="1"/>
    <col min="8" max="8" width="9.75" style="135" bestFit="1" customWidth="1"/>
    <col min="9" max="9" width="8.875" style="135" bestFit="1" customWidth="1"/>
    <col min="10" max="10" width="14.125" style="135" bestFit="1" customWidth="1"/>
    <col min="11" max="11" width="11.5" style="135" bestFit="1" customWidth="1"/>
    <col min="12" max="12" width="8.875" style="135" bestFit="1" customWidth="1"/>
    <col min="13" max="13" width="9.5" style="135" customWidth="1"/>
    <col min="14" max="14" width="9.375" style="135" bestFit="1" customWidth="1"/>
    <col min="15" max="16384" width="9" style="135"/>
  </cols>
  <sheetData>
    <row r="1" spans="1:14">
      <c r="A1" s="133"/>
      <c r="B1" s="134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4">
      <c r="A2" s="133"/>
      <c r="B2" s="387" t="s">
        <v>0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</row>
    <row r="3" spans="1:14">
      <c r="A3" s="133"/>
      <c r="B3" s="387" t="s">
        <v>91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</row>
    <row r="4" spans="1:14">
      <c r="A4" s="133"/>
      <c r="B4" s="387" t="s">
        <v>1</v>
      </c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ht="12" thickBot="1">
      <c r="A5" s="38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ht="12.75" thickTop="1" thickBot="1">
      <c r="A6" s="388"/>
      <c r="B6" s="389" t="s">
        <v>2</v>
      </c>
      <c r="C6" s="390" t="s">
        <v>3</v>
      </c>
      <c r="D6" s="390"/>
      <c r="E6" s="390"/>
      <c r="F6" s="390" t="s">
        <v>4</v>
      </c>
      <c r="G6" s="390"/>
      <c r="H6" s="391" t="s">
        <v>5</v>
      </c>
      <c r="I6" s="391"/>
      <c r="J6" s="391"/>
      <c r="K6" s="391"/>
      <c r="L6" s="391"/>
      <c r="M6" s="391"/>
      <c r="N6" s="391"/>
    </row>
    <row r="7" spans="1:14" ht="12" thickTop="1">
      <c r="A7" s="133"/>
      <c r="B7" s="389"/>
      <c r="C7" s="390"/>
      <c r="D7" s="390"/>
      <c r="E7" s="390"/>
      <c r="F7" s="390"/>
      <c r="G7" s="390"/>
      <c r="H7" s="391"/>
      <c r="I7" s="391"/>
      <c r="J7" s="391"/>
      <c r="K7" s="391"/>
      <c r="L7" s="391"/>
      <c r="M7" s="391"/>
      <c r="N7" s="391"/>
    </row>
    <row r="8" spans="1:14">
      <c r="A8" s="133"/>
      <c r="B8" s="136" t="s">
        <v>6</v>
      </c>
      <c r="C8" s="395" t="s">
        <v>190</v>
      </c>
      <c r="D8" s="395"/>
      <c r="E8" s="395"/>
      <c r="F8" s="395" t="s">
        <v>8</v>
      </c>
      <c r="G8" s="395"/>
      <c r="H8" s="396" t="s">
        <v>191</v>
      </c>
      <c r="I8" s="396"/>
      <c r="J8" s="396"/>
      <c r="K8" s="396"/>
      <c r="L8" s="396"/>
      <c r="M8" s="396"/>
      <c r="N8" s="396"/>
    </row>
    <row r="9" spans="1:14" ht="12" thickBot="1">
      <c r="A9" s="133"/>
      <c r="B9" s="397" t="s">
        <v>10</v>
      </c>
      <c r="C9" s="397"/>
      <c r="D9" s="398" t="s">
        <v>11</v>
      </c>
      <c r="E9" s="398"/>
      <c r="F9" s="398"/>
      <c r="G9" s="398"/>
      <c r="H9" s="398"/>
      <c r="I9" s="398"/>
      <c r="J9" s="398"/>
      <c r="K9" s="398"/>
      <c r="L9" s="398"/>
      <c r="M9" s="398"/>
      <c r="N9" s="398"/>
    </row>
    <row r="10" spans="1:14" ht="12.75" thickTop="1" thickBot="1">
      <c r="A10" s="133"/>
      <c r="B10" s="397"/>
      <c r="C10" s="397"/>
      <c r="D10" s="137" t="s">
        <v>12</v>
      </c>
      <c r="E10" s="138">
        <v>2024</v>
      </c>
      <c r="F10" s="399" t="s">
        <v>13</v>
      </c>
      <c r="G10" s="399"/>
      <c r="H10" s="399" t="s">
        <v>13</v>
      </c>
      <c r="I10" s="399"/>
      <c r="J10" s="121" t="s">
        <v>13</v>
      </c>
      <c r="K10" s="399" t="s">
        <v>13</v>
      </c>
      <c r="L10" s="399"/>
      <c r="M10" s="400" t="s">
        <v>14</v>
      </c>
      <c r="N10" s="401" t="s">
        <v>15</v>
      </c>
    </row>
    <row r="11" spans="1:14" ht="46.5" thickTop="1" thickBot="1">
      <c r="A11" s="133"/>
      <c r="B11" s="397"/>
      <c r="C11" s="397"/>
      <c r="D11" s="122" t="s">
        <v>16</v>
      </c>
      <c r="E11" s="123" t="s">
        <v>17</v>
      </c>
      <c r="F11" s="124" t="s">
        <v>18</v>
      </c>
      <c r="G11" s="125" t="s">
        <v>17</v>
      </c>
      <c r="H11" s="124" t="s">
        <v>19</v>
      </c>
      <c r="I11" s="125" t="s">
        <v>17</v>
      </c>
      <c r="J11" s="126" t="s">
        <v>20</v>
      </c>
      <c r="K11" s="124" t="s">
        <v>21</v>
      </c>
      <c r="L11" s="125" t="s">
        <v>17</v>
      </c>
      <c r="M11" s="400"/>
      <c r="N11" s="401"/>
    </row>
    <row r="12" spans="1:14" ht="12.75" thickTop="1" thickBot="1">
      <c r="A12" s="133"/>
      <c r="B12" s="397"/>
      <c r="C12" s="397"/>
      <c r="D12" s="127" t="s">
        <v>22</v>
      </c>
      <c r="E12" s="127" t="s">
        <v>23</v>
      </c>
      <c r="F12" s="127" t="s">
        <v>24</v>
      </c>
      <c r="G12" s="127" t="s">
        <v>25</v>
      </c>
      <c r="H12" s="127" t="s">
        <v>26</v>
      </c>
      <c r="I12" s="127" t="s">
        <v>27</v>
      </c>
      <c r="J12" s="127" t="s">
        <v>28</v>
      </c>
      <c r="K12" s="127" t="s">
        <v>29</v>
      </c>
      <c r="L12" s="127" t="s">
        <v>30</v>
      </c>
      <c r="M12" s="127" t="s">
        <v>31</v>
      </c>
      <c r="N12" s="128" t="s">
        <v>32</v>
      </c>
    </row>
    <row r="13" spans="1:14" ht="12" thickTop="1">
      <c r="A13" s="133"/>
      <c r="B13" s="392" t="s">
        <v>33</v>
      </c>
      <c r="C13" s="392"/>
      <c r="D13" s="101"/>
      <c r="E13" s="102"/>
      <c r="F13" s="101"/>
      <c r="G13" s="102"/>
      <c r="H13" s="101"/>
      <c r="I13" s="102"/>
      <c r="J13" s="103"/>
      <c r="K13" s="101"/>
      <c r="L13" s="102"/>
      <c r="M13" s="101"/>
      <c r="N13" s="104"/>
    </row>
    <row r="14" spans="1:14">
      <c r="A14" s="133"/>
      <c r="B14" s="105" t="s">
        <v>34</v>
      </c>
      <c r="C14" s="129" t="s">
        <v>35</v>
      </c>
      <c r="D14" s="101"/>
      <c r="E14" s="102"/>
      <c r="F14" s="101"/>
      <c r="G14" s="102"/>
      <c r="H14" s="101"/>
      <c r="I14" s="102"/>
      <c r="J14" s="106"/>
      <c r="K14" s="101"/>
      <c r="L14" s="102"/>
      <c r="M14" s="101"/>
      <c r="N14" s="104"/>
    </row>
    <row r="15" spans="1:14">
      <c r="A15" s="133"/>
      <c r="B15" s="130" t="s">
        <v>36</v>
      </c>
      <c r="C15" s="139" t="s">
        <v>37</v>
      </c>
      <c r="D15" s="140">
        <v>1648058305</v>
      </c>
      <c r="E15" s="141">
        <v>60.746373904756126</v>
      </c>
      <c r="F15" s="142">
        <v>1701049000</v>
      </c>
      <c r="G15" s="142">
        <v>57.846335178060237</v>
      </c>
      <c r="H15" s="142">
        <v>1780049000</v>
      </c>
      <c r="I15" s="142">
        <v>66.068270398852079</v>
      </c>
      <c r="J15" s="142">
        <v>79000000</v>
      </c>
      <c r="K15" s="140">
        <v>1774780226</v>
      </c>
      <c r="L15" s="142">
        <v>71.441137867836844</v>
      </c>
      <c r="M15" s="142">
        <v>5268774</v>
      </c>
      <c r="N15" s="143">
        <v>99.704009608724249</v>
      </c>
    </row>
    <row r="16" spans="1:14">
      <c r="A16" s="133"/>
      <c r="B16" s="130" t="s">
        <v>38</v>
      </c>
      <c r="C16" s="139" t="s">
        <v>39</v>
      </c>
      <c r="D16" s="140">
        <v>273194845</v>
      </c>
      <c r="E16" s="141">
        <v>10.069787065708148</v>
      </c>
      <c r="F16" s="142">
        <v>300185000</v>
      </c>
      <c r="G16" s="142">
        <v>10.208172795390382</v>
      </c>
      <c r="H16" s="142">
        <v>304985000</v>
      </c>
      <c r="I16" s="142">
        <v>11.319818413759339</v>
      </c>
      <c r="J16" s="142">
        <v>4800000</v>
      </c>
      <c r="K16" s="140">
        <v>294914918</v>
      </c>
      <c r="L16" s="142">
        <v>11.871361314186627</v>
      </c>
      <c r="M16" s="142">
        <v>10070082</v>
      </c>
      <c r="N16" s="143">
        <v>96.698171385477977</v>
      </c>
    </row>
    <row r="17" spans="1:14">
      <c r="A17" s="133"/>
      <c r="B17" s="130" t="s">
        <v>40</v>
      </c>
      <c r="C17" s="139" t="s">
        <v>41</v>
      </c>
      <c r="D17" s="140">
        <v>705548406.60000002</v>
      </c>
      <c r="E17" s="141">
        <v>26.006062519267793</v>
      </c>
      <c r="F17" s="142">
        <v>853549000</v>
      </c>
      <c r="G17" s="142">
        <v>29.026019559047473</v>
      </c>
      <c r="H17" s="142">
        <v>570749000</v>
      </c>
      <c r="I17" s="142">
        <v>21.183910814744102</v>
      </c>
      <c r="J17" s="142">
        <v>-282800000</v>
      </c>
      <c r="K17" s="140">
        <v>381179587</v>
      </c>
      <c r="L17" s="142">
        <v>15.343817239077188</v>
      </c>
      <c r="M17" s="142">
        <v>189569413</v>
      </c>
      <c r="N17" s="143">
        <v>66.785852800442925</v>
      </c>
    </row>
    <row r="18" spans="1:14">
      <c r="A18" s="133"/>
      <c r="B18" s="130" t="s">
        <v>42</v>
      </c>
      <c r="C18" s="139" t="s">
        <v>43</v>
      </c>
      <c r="D18" s="140">
        <v>0</v>
      </c>
      <c r="E18" s="141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  <c r="K18" s="140">
        <v>0</v>
      </c>
      <c r="L18" s="142">
        <v>0</v>
      </c>
      <c r="M18" s="142">
        <v>0</v>
      </c>
      <c r="N18" s="143">
        <v>0</v>
      </c>
    </row>
    <row r="19" spans="1:14">
      <c r="A19" s="133"/>
      <c r="B19" s="130" t="s">
        <v>44</v>
      </c>
      <c r="C19" s="139" t="s">
        <v>45</v>
      </c>
      <c r="D19" s="140">
        <v>0</v>
      </c>
      <c r="E19" s="141">
        <v>0</v>
      </c>
      <c r="F19" s="142">
        <v>0</v>
      </c>
      <c r="G19" s="142">
        <v>0</v>
      </c>
      <c r="H19" s="142">
        <v>0</v>
      </c>
      <c r="I19" s="142">
        <v>0</v>
      </c>
      <c r="J19" s="142">
        <v>0</v>
      </c>
      <c r="K19" s="140">
        <v>0</v>
      </c>
      <c r="L19" s="142">
        <v>0</v>
      </c>
      <c r="M19" s="142">
        <v>0</v>
      </c>
      <c r="N19" s="143">
        <v>0</v>
      </c>
    </row>
    <row r="20" spans="1:14">
      <c r="A20" s="133"/>
      <c r="B20" s="130" t="s">
        <v>46</v>
      </c>
      <c r="C20" s="139" t="s">
        <v>47</v>
      </c>
      <c r="D20" s="140">
        <v>2019032</v>
      </c>
      <c r="E20" s="141">
        <v>7.4420226775695028E-2</v>
      </c>
      <c r="F20" s="142">
        <v>2470000</v>
      </c>
      <c r="G20" s="142">
        <v>8.3995492128568189E-2</v>
      </c>
      <c r="H20" s="142">
        <v>2470000</v>
      </c>
      <c r="I20" s="142">
        <v>9.1676480751465061E-2</v>
      </c>
      <c r="J20" s="142">
        <v>0</v>
      </c>
      <c r="K20" s="140">
        <v>2230557</v>
      </c>
      <c r="L20" s="142">
        <v>8.9787753900222089E-2</v>
      </c>
      <c r="M20" s="142">
        <v>239443</v>
      </c>
      <c r="N20" s="143">
        <v>90.305951417004053</v>
      </c>
    </row>
    <row r="21" spans="1:14">
      <c r="A21" s="133"/>
      <c r="B21" s="130" t="s">
        <v>48</v>
      </c>
      <c r="C21" s="139" t="s">
        <v>49</v>
      </c>
      <c r="D21" s="140">
        <v>6243089</v>
      </c>
      <c r="E21" s="141">
        <v>0.23011626321962561</v>
      </c>
      <c r="F21" s="142">
        <v>381000</v>
      </c>
      <c r="G21" s="142">
        <v>1.2956389676511935E-2</v>
      </c>
      <c r="H21" s="142">
        <v>5581000</v>
      </c>
      <c r="I21" s="142">
        <v>0.20714430731737912</v>
      </c>
      <c r="J21" s="142">
        <v>5200000</v>
      </c>
      <c r="K21" s="140">
        <v>3510050</v>
      </c>
      <c r="L21" s="142">
        <v>0.14129184126542141</v>
      </c>
      <c r="M21" s="142">
        <v>2070950</v>
      </c>
      <c r="N21" s="143">
        <v>62.892850743594344</v>
      </c>
    </row>
    <row r="22" spans="1:14">
      <c r="A22" s="133"/>
      <c r="B22" s="131"/>
      <c r="C22" s="144" t="s">
        <v>50</v>
      </c>
      <c r="D22" s="145">
        <v>2635063677.5999999</v>
      </c>
      <c r="E22" s="146">
        <v>97.126759979727368</v>
      </c>
      <c r="F22" s="147">
        <v>2857634000</v>
      </c>
      <c r="G22" s="148">
        <v>97.177479414303164</v>
      </c>
      <c r="H22" s="148">
        <v>2663834000</v>
      </c>
      <c r="I22" s="148">
        <v>98.870820415424362</v>
      </c>
      <c r="J22" s="148">
        <v>-193800000</v>
      </c>
      <c r="K22" s="145">
        <v>2456615338</v>
      </c>
      <c r="L22" s="148">
        <v>98.887396016266308</v>
      </c>
      <c r="M22" s="148">
        <v>207218662</v>
      </c>
      <c r="N22" s="148">
        <v>92.221036971522992</v>
      </c>
    </row>
    <row r="23" spans="1:14">
      <c r="A23" s="133"/>
      <c r="B23" s="130" t="s">
        <v>51</v>
      </c>
      <c r="C23" s="139" t="s">
        <v>52</v>
      </c>
      <c r="D23" s="140">
        <v>2952018</v>
      </c>
      <c r="E23" s="141">
        <v>0.10880949336411394</v>
      </c>
      <c r="F23" s="149">
        <v>0</v>
      </c>
      <c r="G23" s="150">
        <v>0</v>
      </c>
      <c r="H23" s="151">
        <v>3422958</v>
      </c>
      <c r="I23" s="150">
        <v>0.12704645473687182</v>
      </c>
      <c r="J23" s="151">
        <v>3422958</v>
      </c>
      <c r="K23" s="140">
        <v>3297370</v>
      </c>
      <c r="L23" s="150">
        <v>0.13273072424420237</v>
      </c>
      <c r="M23" s="151">
        <v>125588</v>
      </c>
      <c r="N23" s="143">
        <v>96.331009612154162</v>
      </c>
    </row>
    <row r="24" spans="1:14">
      <c r="A24" s="133"/>
      <c r="B24" s="130" t="s">
        <v>53</v>
      </c>
      <c r="C24" s="139" t="s">
        <v>54</v>
      </c>
      <c r="D24" s="140">
        <v>74999418</v>
      </c>
      <c r="E24" s="141">
        <v>2.7644305269085105</v>
      </c>
      <c r="F24" s="149">
        <v>83000000</v>
      </c>
      <c r="G24" s="152">
        <v>2.8225205856968261</v>
      </c>
      <c r="H24" s="151">
        <v>27000042</v>
      </c>
      <c r="I24" s="152">
        <v>1.0021331298387643</v>
      </c>
      <c r="J24" s="151">
        <v>-55999958</v>
      </c>
      <c r="K24" s="140">
        <v>24342553</v>
      </c>
      <c r="L24" s="152">
        <v>0.97987325948949655</v>
      </c>
      <c r="M24" s="151">
        <v>2657489</v>
      </c>
      <c r="N24" s="143">
        <v>90.157463458760546</v>
      </c>
    </row>
    <row r="25" spans="1:14">
      <c r="A25" s="133"/>
      <c r="B25" s="131"/>
      <c r="C25" s="144" t="s">
        <v>55</v>
      </c>
      <c r="D25" s="145">
        <v>77951436</v>
      </c>
      <c r="E25" s="146">
        <v>2.8732400202726245</v>
      </c>
      <c r="F25" s="153">
        <v>83000000</v>
      </c>
      <c r="G25" s="148">
        <v>2.8225205856968261</v>
      </c>
      <c r="H25" s="145">
        <v>30423000</v>
      </c>
      <c r="I25" s="148">
        <v>1.1291795845756363</v>
      </c>
      <c r="J25" s="148">
        <v>-52577000</v>
      </c>
      <c r="K25" s="148">
        <v>27639923</v>
      </c>
      <c r="L25" s="148">
        <v>1.112603983733699</v>
      </c>
      <c r="M25" s="148">
        <v>2783077</v>
      </c>
      <c r="N25" s="154">
        <v>90.852062584229031</v>
      </c>
    </row>
    <row r="26" spans="1:14">
      <c r="A26" s="133"/>
      <c r="B26" s="130" t="s">
        <v>51</v>
      </c>
      <c r="C26" s="139" t="s">
        <v>52</v>
      </c>
      <c r="D26" s="140">
        <v>0</v>
      </c>
      <c r="E26" s="141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  <c r="K26" s="140">
        <v>0</v>
      </c>
      <c r="L26" s="142">
        <v>0</v>
      </c>
      <c r="M26" s="142">
        <v>0</v>
      </c>
      <c r="N26" s="143">
        <v>0</v>
      </c>
    </row>
    <row r="27" spans="1:14">
      <c r="A27" s="133"/>
      <c r="B27" s="130" t="s">
        <v>53</v>
      </c>
      <c r="C27" s="139" t="s">
        <v>54</v>
      </c>
      <c r="D27" s="140">
        <v>0</v>
      </c>
      <c r="E27" s="141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0">
        <v>0</v>
      </c>
      <c r="L27" s="142">
        <v>0</v>
      </c>
      <c r="M27" s="142">
        <v>0</v>
      </c>
      <c r="N27" s="143">
        <v>0</v>
      </c>
    </row>
    <row r="28" spans="1:14">
      <c r="A28" s="133"/>
      <c r="B28" s="131"/>
      <c r="C28" s="144" t="s">
        <v>56</v>
      </c>
      <c r="D28" s="145">
        <v>0</v>
      </c>
      <c r="E28" s="146">
        <v>0</v>
      </c>
      <c r="F28" s="148">
        <v>0</v>
      </c>
      <c r="G28" s="148">
        <v>0</v>
      </c>
      <c r="H28" s="148">
        <v>0</v>
      </c>
      <c r="I28" s="148">
        <v>0</v>
      </c>
      <c r="J28" s="148">
        <v>0</v>
      </c>
      <c r="K28" s="145">
        <v>0</v>
      </c>
      <c r="L28" s="148">
        <v>0</v>
      </c>
      <c r="M28" s="148">
        <v>0</v>
      </c>
      <c r="N28" s="154">
        <v>0</v>
      </c>
    </row>
    <row r="29" spans="1:14">
      <c r="A29" s="133"/>
      <c r="B29" s="132"/>
      <c r="C29" s="155" t="s">
        <v>57</v>
      </c>
      <c r="D29" s="156">
        <v>77951436</v>
      </c>
      <c r="E29" s="157">
        <v>2.8732400202726245</v>
      </c>
      <c r="F29" s="158">
        <v>83000000</v>
      </c>
      <c r="G29" s="158">
        <v>2.8225205856968261</v>
      </c>
      <c r="H29" s="158">
        <v>30423000</v>
      </c>
      <c r="I29" s="158">
        <v>1.1291795845756363</v>
      </c>
      <c r="J29" s="158">
        <v>-52577000</v>
      </c>
      <c r="K29" s="158">
        <v>27639923</v>
      </c>
      <c r="L29" s="158">
        <v>1.112603983733699</v>
      </c>
      <c r="M29" s="158">
        <v>2783077</v>
      </c>
      <c r="N29" s="159">
        <v>90.852062584229031</v>
      </c>
    </row>
    <row r="30" spans="1:14">
      <c r="A30" s="133"/>
      <c r="B30" s="132"/>
      <c r="C30" s="155" t="s">
        <v>58</v>
      </c>
      <c r="D30" s="156">
        <v>2713015113.5999999</v>
      </c>
      <c r="E30" s="157">
        <v>100</v>
      </c>
      <c r="F30" s="158">
        <v>2940634000</v>
      </c>
      <c r="G30" s="158">
        <v>99.999999999999986</v>
      </c>
      <c r="H30" s="158">
        <v>2694257000</v>
      </c>
      <c r="I30" s="158">
        <v>100</v>
      </c>
      <c r="J30" s="158">
        <v>-246377000</v>
      </c>
      <c r="K30" s="158">
        <v>2484255261</v>
      </c>
      <c r="L30" s="158">
        <v>100</v>
      </c>
      <c r="M30" s="158">
        <v>210001739</v>
      </c>
      <c r="N30" s="159">
        <v>92.205578792223605</v>
      </c>
    </row>
    <row r="31" spans="1:14">
      <c r="A31" s="133"/>
      <c r="B31" s="131"/>
      <c r="C31" s="144" t="s">
        <v>59</v>
      </c>
      <c r="D31" s="145">
        <v>2725340532</v>
      </c>
      <c r="E31" s="148"/>
      <c r="F31" s="148"/>
      <c r="G31" s="148"/>
      <c r="H31" s="148"/>
      <c r="I31" s="148"/>
      <c r="J31" s="148"/>
      <c r="K31" s="145">
        <v>3156651841</v>
      </c>
      <c r="L31" s="148"/>
      <c r="M31" s="148"/>
      <c r="N31" s="154"/>
    </row>
    <row r="32" spans="1:14">
      <c r="A32" s="133"/>
      <c r="B32" s="131"/>
      <c r="C32" s="144" t="s">
        <v>60</v>
      </c>
      <c r="D32" s="145">
        <v>0</v>
      </c>
      <c r="E32" s="148"/>
      <c r="F32" s="148"/>
      <c r="G32" s="148"/>
      <c r="H32" s="148"/>
      <c r="I32" s="148"/>
      <c r="J32" s="148"/>
      <c r="K32" s="145">
        <v>0</v>
      </c>
      <c r="L32" s="148"/>
      <c r="M32" s="148"/>
      <c r="N32" s="154"/>
    </row>
    <row r="33" spans="1:14" ht="12" thickBot="1">
      <c r="A33" s="133"/>
      <c r="B33" s="132"/>
      <c r="C33" s="155" t="s">
        <v>61</v>
      </c>
      <c r="D33" s="156">
        <v>5438355645.6000004</v>
      </c>
      <c r="E33" s="158"/>
      <c r="F33" s="158"/>
      <c r="G33" s="158"/>
      <c r="H33" s="158"/>
      <c r="I33" s="158"/>
      <c r="J33" s="158"/>
      <c r="K33" s="156">
        <v>5640907102</v>
      </c>
      <c r="L33" s="158"/>
      <c r="M33" s="158"/>
      <c r="N33" s="159"/>
    </row>
    <row r="34" spans="1:14" ht="12" thickTop="1">
      <c r="A34" s="133"/>
      <c r="B34" s="393" t="s">
        <v>62</v>
      </c>
      <c r="C34" s="393"/>
      <c r="D34" s="107"/>
      <c r="E34" s="108"/>
      <c r="F34" s="107"/>
      <c r="G34" s="108"/>
      <c r="H34" s="107"/>
      <c r="I34" s="108"/>
      <c r="J34" s="109"/>
      <c r="K34" s="107"/>
      <c r="L34" s="108"/>
      <c r="M34" s="107"/>
      <c r="N34" s="110"/>
    </row>
    <row r="35" spans="1:14">
      <c r="A35" s="133"/>
      <c r="B35" s="105" t="s">
        <v>63</v>
      </c>
      <c r="C35" s="129" t="s">
        <v>35</v>
      </c>
      <c r="D35" s="101"/>
      <c r="E35" s="102"/>
      <c r="F35" s="101"/>
      <c r="G35" s="102"/>
      <c r="H35" s="101"/>
      <c r="I35" s="102"/>
      <c r="J35" s="106"/>
      <c r="K35" s="101"/>
      <c r="L35" s="102"/>
      <c r="M35" s="101"/>
      <c r="N35" s="104"/>
    </row>
    <row r="36" spans="1:14">
      <c r="A36" s="133"/>
      <c r="B36" s="130"/>
      <c r="C36" s="160" t="s">
        <v>64</v>
      </c>
      <c r="D36" s="156">
        <v>2635063677.5999999</v>
      </c>
      <c r="E36" s="158">
        <v>97.1</v>
      </c>
      <c r="F36" s="158">
        <v>2857634000</v>
      </c>
      <c r="G36" s="158">
        <v>97.177479414303164</v>
      </c>
      <c r="H36" s="158">
        <v>2663834000</v>
      </c>
      <c r="I36" s="158">
        <v>98.870820415424362</v>
      </c>
      <c r="J36" s="156">
        <v>-193800000</v>
      </c>
      <c r="K36" s="156">
        <v>2456615338</v>
      </c>
      <c r="L36" s="158">
        <v>100</v>
      </c>
      <c r="M36" s="158">
        <v>207218662</v>
      </c>
      <c r="N36" s="159">
        <v>92.221036971522992</v>
      </c>
    </row>
    <row r="37" spans="1:14">
      <c r="A37" s="133"/>
      <c r="B37" s="130" t="s">
        <v>65</v>
      </c>
      <c r="C37" s="161" t="s">
        <v>66</v>
      </c>
      <c r="D37" s="140"/>
      <c r="E37" s="142"/>
      <c r="F37" s="142"/>
      <c r="G37" s="142"/>
      <c r="H37" s="142"/>
      <c r="I37" s="142"/>
      <c r="J37" s="142"/>
      <c r="K37" s="140"/>
      <c r="L37" s="142"/>
      <c r="M37" s="142"/>
      <c r="N37" s="143"/>
    </row>
    <row r="38" spans="1:14">
      <c r="A38" s="133"/>
      <c r="B38" s="130" t="s">
        <v>192</v>
      </c>
      <c r="C38" s="161" t="s">
        <v>193</v>
      </c>
      <c r="D38" s="140">
        <v>2252730440.5999999</v>
      </c>
      <c r="E38" s="142">
        <v>83</v>
      </c>
      <c r="F38" s="142">
        <v>2701634000</v>
      </c>
      <c r="G38" s="142">
        <v>91.872500964077815</v>
      </c>
      <c r="H38" s="142">
        <v>2477834000</v>
      </c>
      <c r="I38" s="142">
        <v>91.967247370982051</v>
      </c>
      <c r="J38" s="142">
        <v>-223800000</v>
      </c>
      <c r="K38" s="140">
        <v>2338858316</v>
      </c>
      <c r="L38" s="142">
        <v>94.147262268794691</v>
      </c>
      <c r="M38" s="142">
        <v>138975684</v>
      </c>
      <c r="N38" s="143">
        <v>94.391243158339094</v>
      </c>
    </row>
    <row r="39" spans="1:14">
      <c r="A39" s="133"/>
      <c r="B39" s="130" t="s">
        <v>194</v>
      </c>
      <c r="C39" s="161" t="s">
        <v>195</v>
      </c>
      <c r="D39" s="140">
        <v>10852698</v>
      </c>
      <c r="E39" s="142">
        <v>0.4</v>
      </c>
      <c r="F39" s="142">
        <v>5000000</v>
      </c>
      <c r="G39" s="142">
        <v>0.17003136058414614</v>
      </c>
      <c r="H39" s="142">
        <v>5000000</v>
      </c>
      <c r="I39" s="142">
        <v>0.18557992054952441</v>
      </c>
      <c r="J39" s="142">
        <v>0</v>
      </c>
      <c r="K39" s="140">
        <v>3929000</v>
      </c>
      <c r="L39" s="142">
        <v>0.15815605029325527</v>
      </c>
      <c r="M39" s="142">
        <v>1071000</v>
      </c>
      <c r="N39" s="143">
        <v>78.580000000000013</v>
      </c>
    </row>
    <row r="40" spans="1:14">
      <c r="A40" s="133"/>
      <c r="B40" s="130" t="s">
        <v>196</v>
      </c>
      <c r="C40" s="161" t="s">
        <v>197</v>
      </c>
      <c r="D40" s="140">
        <v>370444639</v>
      </c>
      <c r="E40" s="142">
        <v>13.7</v>
      </c>
      <c r="F40" s="142">
        <v>150000000</v>
      </c>
      <c r="G40" s="142">
        <v>5.1009408175243838</v>
      </c>
      <c r="H40" s="142">
        <v>180000000</v>
      </c>
      <c r="I40" s="142">
        <v>6.6808771397828783</v>
      </c>
      <c r="J40" s="142">
        <v>30000000</v>
      </c>
      <c r="K40" s="140">
        <v>113828022</v>
      </c>
      <c r="L40" s="142">
        <v>4.5819776971783579</v>
      </c>
      <c r="M40" s="142">
        <v>66171978</v>
      </c>
      <c r="N40" s="143">
        <v>63.237790000000004</v>
      </c>
    </row>
    <row r="41" spans="1:14">
      <c r="A41" s="133"/>
      <c r="B41" s="130" t="s">
        <v>198</v>
      </c>
      <c r="C41" s="161" t="s">
        <v>199</v>
      </c>
      <c r="D41" s="140">
        <v>0</v>
      </c>
      <c r="E41" s="142">
        <v>0</v>
      </c>
      <c r="F41" s="142">
        <v>1000000</v>
      </c>
      <c r="G41" s="142">
        <v>3.4006272116829224E-2</v>
      </c>
      <c r="H41" s="142">
        <v>1000000</v>
      </c>
      <c r="I41" s="142">
        <v>3.7115984109904882E-2</v>
      </c>
      <c r="J41" s="142">
        <v>0</v>
      </c>
      <c r="K41" s="140">
        <v>0</v>
      </c>
      <c r="L41" s="142">
        <v>0</v>
      </c>
      <c r="M41" s="142">
        <v>1000000</v>
      </c>
      <c r="N41" s="143">
        <v>0</v>
      </c>
    </row>
    <row r="42" spans="1:14">
      <c r="A42" s="133"/>
      <c r="B42" s="130" t="s">
        <v>200</v>
      </c>
      <c r="C42" s="161" t="s">
        <v>201</v>
      </c>
      <c r="D42" s="140">
        <v>1035900</v>
      </c>
      <c r="E42" s="142">
        <v>0</v>
      </c>
      <c r="F42" s="142">
        <v>0</v>
      </c>
      <c r="G42" s="142">
        <v>0</v>
      </c>
      <c r="H42" s="142">
        <v>0</v>
      </c>
      <c r="I42" s="142">
        <v>0</v>
      </c>
      <c r="J42" s="142">
        <v>0</v>
      </c>
      <c r="K42" s="140">
        <v>0</v>
      </c>
      <c r="L42" s="142">
        <v>0</v>
      </c>
      <c r="M42" s="142">
        <v>0</v>
      </c>
      <c r="N42" s="143">
        <v>0</v>
      </c>
    </row>
    <row r="43" spans="1:14">
      <c r="A43" s="133"/>
      <c r="B43" s="130"/>
      <c r="C43" s="160" t="s">
        <v>81</v>
      </c>
      <c r="D43" s="156">
        <v>77951436</v>
      </c>
      <c r="E43" s="158">
        <v>2.9</v>
      </c>
      <c r="F43" s="158">
        <v>83000000</v>
      </c>
      <c r="G43" s="158">
        <v>2.8225205856968261</v>
      </c>
      <c r="H43" s="158">
        <v>30423000</v>
      </c>
      <c r="I43" s="158">
        <v>1.1291795845756363</v>
      </c>
      <c r="J43" s="156">
        <v>-52577000</v>
      </c>
      <c r="K43" s="156">
        <v>27639923</v>
      </c>
      <c r="L43" s="158">
        <v>1.112603983733699</v>
      </c>
      <c r="M43" s="158">
        <v>2783077</v>
      </c>
      <c r="N43" s="159">
        <v>90.852062584229031</v>
      </c>
    </row>
    <row r="44" spans="1:14">
      <c r="A44" s="133"/>
      <c r="B44" s="130" t="s">
        <v>65</v>
      </c>
      <c r="C44" s="161" t="s">
        <v>66</v>
      </c>
      <c r="D44" s="140"/>
      <c r="E44" s="142"/>
      <c r="F44" s="142"/>
      <c r="G44" s="142"/>
      <c r="H44" s="142"/>
      <c r="I44" s="142"/>
      <c r="J44" s="142"/>
      <c r="K44" s="140"/>
      <c r="L44" s="142"/>
      <c r="M44" s="142"/>
      <c r="N44" s="143">
        <v>0</v>
      </c>
    </row>
    <row r="45" spans="1:14">
      <c r="A45" s="133"/>
      <c r="B45" s="130" t="s">
        <v>202</v>
      </c>
      <c r="C45" s="161" t="s">
        <v>203</v>
      </c>
      <c r="D45" s="140">
        <v>1823712</v>
      </c>
      <c r="E45" s="142">
        <v>0.1</v>
      </c>
      <c r="F45" s="142">
        <v>0</v>
      </c>
      <c r="G45" s="142">
        <v>0</v>
      </c>
      <c r="H45" s="142">
        <v>0</v>
      </c>
      <c r="I45" s="142">
        <v>0</v>
      </c>
      <c r="J45" s="142">
        <v>0</v>
      </c>
      <c r="K45" s="140">
        <v>0</v>
      </c>
      <c r="L45" s="142">
        <v>0</v>
      </c>
      <c r="M45" s="142">
        <v>0</v>
      </c>
      <c r="N45" s="143">
        <v>0</v>
      </c>
    </row>
    <row r="46" spans="1:14">
      <c r="A46" s="133"/>
      <c r="B46" s="130" t="s">
        <v>204</v>
      </c>
      <c r="C46" s="161" t="s">
        <v>205</v>
      </c>
      <c r="D46" s="140">
        <v>0</v>
      </c>
      <c r="E46" s="142">
        <v>0</v>
      </c>
      <c r="F46" s="142">
        <v>2000000</v>
      </c>
      <c r="G46" s="142">
        <v>6.8012544233658448E-2</v>
      </c>
      <c r="H46" s="142">
        <v>2000000</v>
      </c>
      <c r="I46" s="142">
        <v>7.4231968219809763E-2</v>
      </c>
      <c r="J46" s="142">
        <v>0</v>
      </c>
      <c r="K46" s="140">
        <v>293000</v>
      </c>
      <c r="L46" s="142">
        <v>1.1794279138692744E-2</v>
      </c>
      <c r="M46" s="142">
        <v>1707000</v>
      </c>
      <c r="N46" s="143">
        <v>14.649999999999999</v>
      </c>
    </row>
    <row r="47" spans="1:14">
      <c r="A47" s="133"/>
      <c r="B47" s="130" t="s">
        <v>206</v>
      </c>
      <c r="C47" s="161" t="s">
        <v>207</v>
      </c>
      <c r="D47" s="140">
        <v>0</v>
      </c>
      <c r="E47" s="142">
        <v>0</v>
      </c>
      <c r="F47" s="142">
        <v>24049554</v>
      </c>
      <c r="G47" s="142">
        <v>0.81783567761237874</v>
      </c>
      <c r="H47" s="142">
        <v>25000042</v>
      </c>
      <c r="I47" s="142">
        <v>0.92790116161895475</v>
      </c>
      <c r="J47" s="142">
        <v>950488</v>
      </c>
      <c r="K47" s="140">
        <v>24049553</v>
      </c>
      <c r="L47" s="142">
        <v>0.96807898035080386</v>
      </c>
      <c r="M47" s="142">
        <v>950489</v>
      </c>
      <c r="N47" s="143">
        <v>96.198050387275345</v>
      </c>
    </row>
    <row r="48" spans="1:14">
      <c r="A48" s="133"/>
      <c r="B48" s="130" t="s">
        <v>208</v>
      </c>
      <c r="C48" s="161" t="s">
        <v>209</v>
      </c>
      <c r="D48" s="140">
        <v>39967970</v>
      </c>
      <c r="E48" s="142">
        <v>1.5</v>
      </c>
      <c r="F48" s="142">
        <v>0</v>
      </c>
      <c r="G48" s="142">
        <v>0</v>
      </c>
      <c r="H48" s="142">
        <v>0</v>
      </c>
      <c r="I48" s="142">
        <v>0</v>
      </c>
      <c r="J48" s="142">
        <v>0</v>
      </c>
      <c r="K48" s="140">
        <v>0</v>
      </c>
      <c r="L48" s="142">
        <v>0</v>
      </c>
      <c r="M48" s="142">
        <v>0</v>
      </c>
      <c r="N48" s="143">
        <v>0</v>
      </c>
    </row>
    <row r="49" spans="1:14">
      <c r="A49" s="133"/>
      <c r="B49" s="130" t="s">
        <v>210</v>
      </c>
      <c r="C49" s="161" t="s">
        <v>211</v>
      </c>
      <c r="D49" s="140">
        <v>32308176</v>
      </c>
      <c r="E49" s="142">
        <v>1.2</v>
      </c>
      <c r="F49" s="142">
        <v>0</v>
      </c>
      <c r="G49" s="142">
        <v>0</v>
      </c>
      <c r="H49" s="142">
        <v>0</v>
      </c>
      <c r="I49" s="142">
        <v>0</v>
      </c>
      <c r="J49" s="142">
        <v>0</v>
      </c>
      <c r="K49" s="140">
        <v>0</v>
      </c>
      <c r="L49" s="142">
        <v>0</v>
      </c>
      <c r="M49" s="142">
        <v>0</v>
      </c>
      <c r="N49" s="143">
        <v>0</v>
      </c>
    </row>
    <row r="50" spans="1:14">
      <c r="A50" s="133"/>
      <c r="B50" s="130" t="s">
        <v>212</v>
      </c>
      <c r="C50" s="161" t="s">
        <v>213</v>
      </c>
      <c r="D50" s="140">
        <v>899560</v>
      </c>
      <c r="E50" s="142">
        <v>0</v>
      </c>
      <c r="F50" s="142">
        <v>0</v>
      </c>
      <c r="G50" s="142">
        <v>0</v>
      </c>
      <c r="H50" s="142">
        <v>0</v>
      </c>
      <c r="I50" s="142">
        <v>0</v>
      </c>
      <c r="J50" s="142">
        <v>0</v>
      </c>
      <c r="K50" s="140">
        <v>0</v>
      </c>
      <c r="L50" s="142">
        <v>0</v>
      </c>
      <c r="M50" s="142">
        <v>0</v>
      </c>
      <c r="N50" s="143">
        <v>0</v>
      </c>
    </row>
    <row r="51" spans="1:14">
      <c r="A51" s="133"/>
      <c r="B51" s="130" t="s">
        <v>214</v>
      </c>
      <c r="C51" s="161" t="s">
        <v>215</v>
      </c>
      <c r="D51" s="140">
        <v>0</v>
      </c>
      <c r="E51" s="142">
        <v>0</v>
      </c>
      <c r="F51" s="142">
        <v>53527488</v>
      </c>
      <c r="G51" s="142">
        <v>1.820270322658311</v>
      </c>
      <c r="H51" s="142">
        <v>0</v>
      </c>
      <c r="I51" s="142">
        <v>1.8</v>
      </c>
      <c r="J51" s="142">
        <v>-53527488</v>
      </c>
      <c r="K51" s="140">
        <v>0</v>
      </c>
      <c r="L51" s="142">
        <v>0</v>
      </c>
      <c r="M51" s="142">
        <v>0</v>
      </c>
      <c r="N51" s="143">
        <v>0</v>
      </c>
    </row>
    <row r="52" spans="1:14">
      <c r="A52" s="133"/>
      <c r="B52" s="130" t="s">
        <v>216</v>
      </c>
      <c r="C52" s="161" t="s">
        <v>217</v>
      </c>
      <c r="D52" s="140">
        <v>2952018</v>
      </c>
      <c r="E52" s="142">
        <v>0.1</v>
      </c>
      <c r="F52" s="142">
        <v>3422958</v>
      </c>
      <c r="G52" s="142">
        <v>0.11640204119247753</v>
      </c>
      <c r="H52" s="142">
        <v>3422958</v>
      </c>
      <c r="I52" s="142">
        <v>0.12704645473687182</v>
      </c>
      <c r="J52" s="142">
        <v>0</v>
      </c>
      <c r="K52" s="140">
        <v>3297370</v>
      </c>
      <c r="L52" s="142">
        <v>0.13273072424420237</v>
      </c>
      <c r="M52" s="142">
        <v>125588</v>
      </c>
      <c r="N52" s="143">
        <v>96.331009612154162</v>
      </c>
    </row>
    <row r="53" spans="1:14" ht="22.5">
      <c r="A53" s="133"/>
      <c r="B53" s="130"/>
      <c r="C53" s="162" t="s">
        <v>55</v>
      </c>
      <c r="D53" s="145">
        <v>77951436</v>
      </c>
      <c r="E53" s="148">
        <v>2.9</v>
      </c>
      <c r="F53" s="148">
        <v>83000000</v>
      </c>
      <c r="G53" s="148">
        <v>2.8225205856968261</v>
      </c>
      <c r="H53" s="148">
        <v>30423000</v>
      </c>
      <c r="I53" s="148">
        <v>1.1291795845756363</v>
      </c>
      <c r="J53" s="148">
        <v>-52577000</v>
      </c>
      <c r="K53" s="145">
        <v>27639923</v>
      </c>
      <c r="L53" s="148">
        <v>1.112603983733699</v>
      </c>
      <c r="M53" s="148">
        <v>2783077</v>
      </c>
      <c r="N53" s="154">
        <v>90.852062584229031</v>
      </c>
    </row>
    <row r="54" spans="1:14">
      <c r="A54" s="133"/>
      <c r="B54" s="130" t="s">
        <v>65</v>
      </c>
      <c r="C54" s="161" t="s">
        <v>66</v>
      </c>
      <c r="D54" s="140"/>
      <c r="E54" s="142"/>
      <c r="F54" s="142"/>
      <c r="G54" s="142"/>
      <c r="H54" s="142"/>
      <c r="I54" s="142"/>
      <c r="J54" s="142"/>
      <c r="K54" s="140"/>
      <c r="L54" s="142"/>
      <c r="M54" s="142"/>
      <c r="N54" s="143">
        <v>0</v>
      </c>
    </row>
    <row r="55" spans="1:14">
      <c r="A55" s="133"/>
      <c r="B55" s="130"/>
      <c r="C55" s="162" t="s">
        <v>56</v>
      </c>
      <c r="D55" s="145">
        <v>0</v>
      </c>
      <c r="E55" s="148">
        <v>0</v>
      </c>
      <c r="F55" s="148">
        <v>0</v>
      </c>
      <c r="G55" s="148">
        <v>0</v>
      </c>
      <c r="H55" s="148">
        <v>0</v>
      </c>
      <c r="I55" s="148">
        <v>0</v>
      </c>
      <c r="J55" s="148">
        <v>0</v>
      </c>
      <c r="K55" s="145">
        <v>0</v>
      </c>
      <c r="L55" s="148">
        <v>0</v>
      </c>
      <c r="M55" s="148">
        <v>0</v>
      </c>
      <c r="N55" s="154">
        <v>0</v>
      </c>
    </row>
    <row r="56" spans="1:14" ht="22.5">
      <c r="A56" s="133"/>
      <c r="B56" s="130"/>
      <c r="C56" s="160" t="s">
        <v>96</v>
      </c>
      <c r="D56" s="156">
        <v>2725340532</v>
      </c>
      <c r="E56" s="158"/>
      <c r="F56" s="158"/>
      <c r="G56" s="158"/>
      <c r="H56" s="158"/>
      <c r="I56" s="158"/>
      <c r="J56" s="158"/>
      <c r="K56" s="156">
        <v>3156651841</v>
      </c>
      <c r="L56" s="158"/>
      <c r="M56" s="158"/>
      <c r="N56" s="159"/>
    </row>
    <row r="57" spans="1:14" ht="22.5">
      <c r="A57" s="133"/>
      <c r="B57" s="130"/>
      <c r="C57" s="160" t="s">
        <v>95</v>
      </c>
      <c r="D57" s="156">
        <v>2725340532</v>
      </c>
      <c r="E57" s="158"/>
      <c r="F57" s="158"/>
      <c r="G57" s="158"/>
      <c r="H57" s="158"/>
      <c r="I57" s="158"/>
      <c r="J57" s="158"/>
      <c r="K57" s="156">
        <v>3156651841</v>
      </c>
      <c r="L57" s="158"/>
      <c r="M57" s="158"/>
      <c r="N57" s="159"/>
    </row>
    <row r="58" spans="1:14">
      <c r="A58" s="133"/>
      <c r="B58" s="130" t="s">
        <v>65</v>
      </c>
      <c r="C58" s="161" t="s">
        <v>66</v>
      </c>
      <c r="D58" s="140"/>
      <c r="E58" s="142"/>
      <c r="F58" s="142"/>
      <c r="G58" s="142"/>
      <c r="H58" s="142"/>
      <c r="I58" s="142"/>
      <c r="J58" s="142"/>
      <c r="K58" s="140"/>
      <c r="L58" s="142"/>
      <c r="M58" s="142"/>
      <c r="N58" s="143"/>
    </row>
    <row r="59" spans="1:14">
      <c r="A59" s="133"/>
      <c r="B59" s="130" t="s">
        <v>192</v>
      </c>
      <c r="C59" s="161" t="s">
        <v>193</v>
      </c>
      <c r="D59" s="140">
        <v>2725331549</v>
      </c>
      <c r="E59" s="142"/>
      <c r="F59" s="142"/>
      <c r="G59" s="142"/>
      <c r="H59" s="142"/>
      <c r="I59" s="142"/>
      <c r="J59" s="142"/>
      <c r="K59" s="140">
        <v>3156651841</v>
      </c>
      <c r="L59" s="142"/>
      <c r="M59" s="142"/>
      <c r="N59" s="143"/>
    </row>
    <row r="60" spans="1:14">
      <c r="A60" s="133"/>
      <c r="B60" s="130" t="s">
        <v>218</v>
      </c>
      <c r="C60" s="161" t="s">
        <v>219</v>
      </c>
      <c r="D60" s="140">
        <v>8983</v>
      </c>
      <c r="E60" s="142"/>
      <c r="F60" s="142"/>
      <c r="G60" s="142"/>
      <c r="H60" s="142"/>
      <c r="I60" s="142"/>
      <c r="J60" s="142"/>
      <c r="K60" s="140">
        <v>0</v>
      </c>
      <c r="L60" s="142"/>
      <c r="M60" s="142"/>
      <c r="N60" s="143"/>
    </row>
    <row r="61" spans="1:14">
      <c r="A61" s="133"/>
      <c r="B61" s="130" t="s">
        <v>65</v>
      </c>
      <c r="C61" s="161" t="s">
        <v>66</v>
      </c>
      <c r="D61" s="140"/>
      <c r="E61" s="142"/>
      <c r="F61" s="142"/>
      <c r="G61" s="142"/>
      <c r="H61" s="142"/>
      <c r="I61" s="142"/>
      <c r="J61" s="142"/>
      <c r="K61" s="140"/>
      <c r="L61" s="142"/>
      <c r="M61" s="142"/>
      <c r="N61" s="143"/>
    </row>
    <row r="62" spans="1:14" ht="12" thickBot="1">
      <c r="A62" s="133"/>
      <c r="B62" s="130"/>
      <c r="C62" s="163" t="s">
        <v>61</v>
      </c>
      <c r="D62" s="164">
        <v>5438355645.6000004</v>
      </c>
      <c r="E62" s="165"/>
      <c r="F62" s="165">
        <v>2940634000</v>
      </c>
      <c r="G62" s="165"/>
      <c r="H62" s="165">
        <v>2694257000</v>
      </c>
      <c r="I62" s="165"/>
      <c r="J62" s="165">
        <v>-246377000</v>
      </c>
      <c r="K62" s="164">
        <v>2484255261</v>
      </c>
      <c r="L62" s="165"/>
      <c r="M62" s="165">
        <v>210001739</v>
      </c>
      <c r="N62" s="166">
        <v>92.205578792223605</v>
      </c>
    </row>
    <row r="63" spans="1:14" ht="12" thickTop="1">
      <c r="A63" s="133"/>
      <c r="B63" s="394"/>
      <c r="C63" s="394"/>
      <c r="D63" s="394"/>
      <c r="E63" s="394"/>
      <c r="F63" s="394"/>
      <c r="G63" s="394"/>
      <c r="H63" s="394"/>
      <c r="I63" s="394"/>
      <c r="J63" s="394"/>
      <c r="K63" s="394"/>
      <c r="L63" s="394"/>
      <c r="M63" s="394"/>
      <c r="N63" s="394"/>
    </row>
  </sheetData>
  <mergeCells count="21">
    <mergeCell ref="B13:C13"/>
    <mergeCell ref="B34:C34"/>
    <mergeCell ref="B63:N63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Planfikim Menaxhim Administrim</vt:lpstr>
      <vt:lpstr>Ekzek. pagesave te ndryshme</vt:lpstr>
      <vt:lpstr>Menaxhimi  te adhurave Doganore</vt:lpstr>
      <vt:lpstr>Menaxhimi te ardhurave tatimore</vt:lpstr>
      <vt:lpstr>JR_PAGE_ANCHOR_0_1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2026-04-29T09:54:12Z</dcterms:created>
  <dcterms:modified xsi:type="dcterms:W3CDTF">2026-05-05T12:32:45Z</dcterms:modified>
</cp:coreProperties>
</file>