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 defaultThemeVersion="166925"/>
  <xr:revisionPtr revIDLastSave="0" documentId="13_ncr:1_{13E9C4DF-DF8B-4B81-B4B7-A211B081425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01110" sheetId="1" r:id="rId1"/>
    <sheet name="01120" sheetId="3" r:id="rId2"/>
    <sheet name="01130" sheetId="4" r:id="rId3"/>
    <sheet name="Sheet1" sheetId="2" r:id="rId4"/>
  </sheets>
  <definedNames>
    <definedName name="JR_PAGE_ANCHOR_0_1" localSheetId="1">'01120'!$A$1</definedName>
    <definedName name="JR_PAGE_ANCHOR_0_1" localSheetId="2">'01130'!$A$1</definedName>
    <definedName name="JR_PAGE_ANCHOR_0_1">'01110'!$A$1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4" l="1"/>
  <c r="N47" i="4" s="1"/>
  <c r="H47" i="4"/>
  <c r="I39" i="4" s="1"/>
  <c r="F47" i="4"/>
  <c r="N42" i="4"/>
  <c r="M42" i="4"/>
  <c r="L42" i="4"/>
  <c r="J42" i="4"/>
  <c r="G42" i="4"/>
  <c r="E42" i="4"/>
  <c r="N41" i="4"/>
  <c r="M41" i="4"/>
  <c r="J41" i="4"/>
  <c r="G41" i="4"/>
  <c r="E41" i="4"/>
  <c r="N40" i="4"/>
  <c r="M40" i="4"/>
  <c r="J40" i="4"/>
  <c r="G40" i="4"/>
  <c r="E40" i="4"/>
  <c r="N39" i="4"/>
  <c r="M39" i="4"/>
  <c r="J39" i="4"/>
  <c r="G39" i="4"/>
  <c r="E39" i="4"/>
  <c r="N38" i="4"/>
  <c r="M38" i="4"/>
  <c r="M47" i="4" s="1"/>
  <c r="K38" i="4"/>
  <c r="H38" i="4"/>
  <c r="J38" i="4" s="1"/>
  <c r="J47" i="4" s="1"/>
  <c r="G38" i="4"/>
  <c r="G47" i="4" s="1"/>
  <c r="E38" i="4"/>
  <c r="E47" i="4" s="1"/>
  <c r="M36" i="4"/>
  <c r="K36" i="4"/>
  <c r="F30" i="4"/>
  <c r="G22" i="4" s="1"/>
  <c r="E30" i="4"/>
  <c r="E27" i="4"/>
  <c r="E26" i="4"/>
  <c r="E25" i="4"/>
  <c r="E24" i="4"/>
  <c r="E23" i="4"/>
  <c r="E22" i="4"/>
  <c r="J21" i="4"/>
  <c r="G21" i="4"/>
  <c r="E21" i="4"/>
  <c r="J20" i="4"/>
  <c r="J19" i="4"/>
  <c r="J18" i="4"/>
  <c r="E18" i="4"/>
  <c r="K17" i="4"/>
  <c r="N17" i="4" s="1"/>
  <c r="H17" i="4"/>
  <c r="M17" i="4" s="1"/>
  <c r="E17" i="4"/>
  <c r="N16" i="4"/>
  <c r="M16" i="4"/>
  <c r="M22" i="4" s="1"/>
  <c r="M30" i="4" s="1"/>
  <c r="J16" i="4"/>
  <c r="G16" i="4"/>
  <c r="E16" i="4"/>
  <c r="N15" i="4"/>
  <c r="M15" i="4"/>
  <c r="J15" i="4"/>
  <c r="G15" i="4"/>
  <c r="E15" i="4"/>
  <c r="H22" i="4" l="1"/>
  <c r="K22" i="4"/>
  <c r="I38" i="4"/>
  <c r="I47" i="4" s="1"/>
  <c r="G30" i="4"/>
  <c r="H36" i="4"/>
  <c r="I21" i="4" s="1"/>
  <c r="L39" i="4"/>
  <c r="I42" i="4"/>
  <c r="J17" i="4"/>
  <c r="J22" i="4" s="1"/>
  <c r="J30" i="4" s="1"/>
  <c r="I41" i="4"/>
  <c r="I40" i="4"/>
  <c r="L41" i="4"/>
  <c r="L40" i="4"/>
  <c r="G17" i="4"/>
  <c r="L38" i="4"/>
  <c r="L47" i="4" s="1"/>
  <c r="N22" i="4" l="1"/>
  <c r="K30" i="4"/>
  <c r="H30" i="4"/>
  <c r="K50" i="3"/>
  <c r="N50" i="3" s="1"/>
  <c r="E50" i="3"/>
  <c r="N49" i="3"/>
  <c r="M49" i="3"/>
  <c r="J49" i="3"/>
  <c r="E49" i="3"/>
  <c r="N48" i="3"/>
  <c r="M48" i="3"/>
  <c r="J48" i="3"/>
  <c r="E48" i="3"/>
  <c r="N47" i="3"/>
  <c r="M47" i="3"/>
  <c r="M44" i="3" s="1"/>
  <c r="J47" i="3"/>
  <c r="E47" i="3"/>
  <c r="N46" i="3"/>
  <c r="M46" i="3"/>
  <c r="J46" i="3"/>
  <c r="J50" i="3" s="1"/>
  <c r="E46" i="3"/>
  <c r="K44" i="3"/>
  <c r="N44" i="3" s="1"/>
  <c r="H44" i="3"/>
  <c r="F44" i="3"/>
  <c r="G44" i="3" s="1"/>
  <c r="E44" i="3"/>
  <c r="M43" i="3"/>
  <c r="E43" i="3"/>
  <c r="N42" i="3"/>
  <c r="M42" i="3"/>
  <c r="J42" i="3"/>
  <c r="E42" i="3"/>
  <c r="N41" i="3"/>
  <c r="M41" i="3"/>
  <c r="J41" i="3"/>
  <c r="E41" i="3"/>
  <c r="N40" i="3"/>
  <c r="M40" i="3"/>
  <c r="J40" i="3"/>
  <c r="E40" i="3"/>
  <c r="N39" i="3"/>
  <c r="M39" i="3"/>
  <c r="J39" i="3"/>
  <c r="E39" i="3"/>
  <c r="K38" i="3"/>
  <c r="N38" i="3" s="1"/>
  <c r="J38" i="3"/>
  <c r="J36" i="3" s="1"/>
  <c r="H38" i="3"/>
  <c r="E38" i="3"/>
  <c r="K36" i="3"/>
  <c r="L21" i="3" s="1"/>
  <c r="H36" i="3"/>
  <c r="I21" i="3" s="1"/>
  <c r="F36" i="3"/>
  <c r="F55" i="3" s="1"/>
  <c r="E30" i="3"/>
  <c r="N29" i="3"/>
  <c r="E29" i="3"/>
  <c r="E28" i="3"/>
  <c r="I27" i="3"/>
  <c r="G27" i="3"/>
  <c r="L26" i="3"/>
  <c r="I26" i="3"/>
  <c r="G26" i="3"/>
  <c r="E26" i="3"/>
  <c r="N25" i="3"/>
  <c r="K25" i="3"/>
  <c r="H25" i="3"/>
  <c r="F25" i="3"/>
  <c r="G25" i="3" s="1"/>
  <c r="E25" i="3"/>
  <c r="H24" i="3"/>
  <c r="N24" i="3" s="1"/>
  <c r="E24" i="3"/>
  <c r="N23" i="3"/>
  <c r="J23" i="3"/>
  <c r="E23" i="3"/>
  <c r="F22" i="3"/>
  <c r="F30" i="3" s="1"/>
  <c r="E22" i="3"/>
  <c r="M21" i="3"/>
  <c r="J21" i="3"/>
  <c r="G21" i="3"/>
  <c r="E21" i="3"/>
  <c r="N20" i="3"/>
  <c r="M20" i="3"/>
  <c r="J20" i="3"/>
  <c r="E20" i="3"/>
  <c r="M19" i="3"/>
  <c r="J19" i="3"/>
  <c r="E19" i="3"/>
  <c r="M18" i="3"/>
  <c r="J18" i="3"/>
  <c r="E18" i="3"/>
  <c r="N17" i="3"/>
  <c r="M17" i="3"/>
  <c r="K17" i="3"/>
  <c r="K22" i="3" s="1"/>
  <c r="H17" i="3"/>
  <c r="J17" i="3" s="1"/>
  <c r="E17" i="3"/>
  <c r="N16" i="3"/>
  <c r="M16" i="3"/>
  <c r="J16" i="3"/>
  <c r="J22" i="3" s="1"/>
  <c r="E16" i="3"/>
  <c r="N15" i="3"/>
  <c r="M15" i="3"/>
  <c r="J15" i="3"/>
  <c r="E15" i="3"/>
  <c r="I30" i="4" l="1"/>
  <c r="I16" i="4"/>
  <c r="I15" i="4"/>
  <c r="I17" i="4"/>
  <c r="I22" i="4"/>
  <c r="K33" i="4"/>
  <c r="N30" i="4"/>
  <c r="L30" i="4"/>
  <c r="G30" i="3"/>
  <c r="G20" i="3"/>
  <c r="G15" i="3"/>
  <c r="G18" i="3"/>
  <c r="G16" i="3"/>
  <c r="G24" i="3"/>
  <c r="G19" i="3"/>
  <c r="G17" i="3"/>
  <c r="G23" i="3"/>
  <c r="G29" i="3"/>
  <c r="M50" i="3"/>
  <c r="M55" i="3"/>
  <c r="G39" i="3"/>
  <c r="G46" i="3"/>
  <c r="G40" i="3"/>
  <c r="G38" i="3"/>
  <c r="G47" i="3"/>
  <c r="G41" i="3"/>
  <c r="G50" i="3"/>
  <c r="G42" i="3"/>
  <c r="G49" i="3"/>
  <c r="K30" i="3"/>
  <c r="L44" i="3"/>
  <c r="J55" i="3"/>
  <c r="H55" i="3"/>
  <c r="M38" i="3"/>
  <c r="M36" i="3" s="1"/>
  <c r="K55" i="3"/>
  <c r="G22" i="3"/>
  <c r="H22" i="3"/>
  <c r="J24" i="3"/>
  <c r="J25" i="3" s="1"/>
  <c r="N36" i="3"/>
  <c r="M24" i="3"/>
  <c r="J29" i="3" l="1"/>
  <c r="J30" i="3"/>
  <c r="L16" i="3"/>
  <c r="K33" i="3"/>
  <c r="L18" i="3" s="1"/>
  <c r="L23" i="3"/>
  <c r="L24" i="3"/>
  <c r="L30" i="3"/>
  <c r="L20" i="3"/>
  <c r="L17" i="3"/>
  <c r="L15" i="3"/>
  <c r="G55" i="3"/>
  <c r="I22" i="3"/>
  <c r="H30" i="3"/>
  <c r="N22" i="3"/>
  <c r="L22" i="3"/>
  <c r="N55" i="3"/>
  <c r="L42" i="3"/>
  <c r="L48" i="3"/>
  <c r="L49" i="3"/>
  <c r="L38" i="3"/>
  <c r="L55" i="3" s="1"/>
  <c r="L47" i="3"/>
  <c r="L41" i="3"/>
  <c r="L46" i="3"/>
  <c r="L40" i="3"/>
  <c r="L39" i="3"/>
  <c r="I46" i="3"/>
  <c r="I40" i="3"/>
  <c r="I47" i="3"/>
  <c r="I41" i="3"/>
  <c r="I42" i="3"/>
  <c r="I48" i="3"/>
  <c r="I38" i="3"/>
  <c r="I39" i="3"/>
  <c r="I49" i="3"/>
  <c r="I44" i="3"/>
  <c r="I50" i="3"/>
  <c r="L25" i="3"/>
  <c r="I55" i="3" l="1"/>
  <c r="I20" i="3"/>
  <c r="I15" i="3"/>
  <c r="I16" i="3"/>
  <c r="I30" i="3"/>
  <c r="I23" i="3"/>
  <c r="I24" i="3"/>
  <c r="I29" i="3"/>
  <c r="I17" i="3"/>
  <c r="I25" i="3"/>
  <c r="N30" i="3"/>
  <c r="K33" i="1"/>
  <c r="N56" i="1"/>
  <c r="N36" i="1"/>
  <c r="N45" i="1"/>
  <c r="N39" i="1"/>
  <c r="N40" i="1"/>
  <c r="N41" i="1"/>
  <c r="N42" i="1"/>
  <c r="N43" i="1"/>
  <c r="N44" i="1"/>
  <c r="N38" i="1"/>
  <c r="J49" i="1"/>
  <c r="J50" i="1"/>
  <c r="J51" i="1"/>
  <c r="J52" i="1"/>
  <c r="J53" i="1"/>
  <c r="J54" i="1"/>
  <c r="J55" i="1"/>
  <c r="J48" i="1"/>
  <c r="J39" i="1"/>
  <c r="J40" i="1"/>
  <c r="J41" i="1"/>
  <c r="J42" i="1"/>
  <c r="J43" i="1"/>
  <c r="J44" i="1"/>
  <c r="J38" i="1"/>
  <c r="L22" i="1"/>
  <c r="G15" i="1"/>
  <c r="N30" i="1"/>
  <c r="N29" i="1"/>
  <c r="N24" i="1"/>
  <c r="N23" i="1"/>
  <c r="N22" i="1"/>
  <c r="N16" i="1"/>
  <c r="N17" i="1"/>
  <c r="N21" i="1"/>
  <c r="N15" i="1"/>
  <c r="M15" i="1"/>
  <c r="M29" i="1"/>
  <c r="M24" i="1"/>
  <c r="M23" i="1"/>
  <c r="M16" i="1"/>
  <c r="M17" i="1"/>
  <c r="M18" i="1"/>
  <c r="M19" i="1"/>
  <c r="M20" i="1"/>
  <c r="M21" i="1"/>
  <c r="J16" i="1"/>
  <c r="J17" i="1"/>
  <c r="J18" i="1"/>
  <c r="J19" i="1"/>
  <c r="J20" i="1"/>
  <c r="J21" i="1"/>
  <c r="J15" i="1"/>
  <c r="F22" i="1"/>
  <c r="H22" i="1"/>
  <c r="F29" i="1"/>
  <c r="H29" i="1"/>
  <c r="J29" i="1"/>
  <c r="J24" i="1"/>
  <c r="J23" i="1"/>
  <c r="F25" i="1"/>
  <c r="K22" i="1"/>
  <c r="H23" i="1"/>
  <c r="H45" i="1" l="1"/>
  <c r="H36" i="1"/>
  <c r="I21" i="1" s="1"/>
  <c r="K30" i="1"/>
  <c r="K25" i="1"/>
  <c r="K24" i="1"/>
  <c r="H24" i="1"/>
  <c r="K21" i="1"/>
  <c r="H21" i="1"/>
  <c r="K17" i="1"/>
  <c r="K16" i="1"/>
  <c r="K36" i="1"/>
  <c r="K64" i="1" s="1"/>
  <c r="K45" i="1"/>
  <c r="F45" i="1"/>
  <c r="F36" i="1"/>
  <c r="D33" i="1"/>
  <c r="N48" i="1"/>
  <c r="N49" i="1"/>
  <c r="N52" i="1"/>
  <c r="N53" i="1"/>
  <c r="N54" i="1"/>
  <c r="E59" i="1"/>
  <c r="E56" i="1"/>
  <c r="E54" i="1"/>
  <c r="E52" i="1"/>
  <c r="E51" i="1"/>
  <c r="E50" i="1"/>
  <c r="E49" i="1"/>
  <c r="E48" i="1"/>
  <c r="E47" i="1"/>
  <c r="E45" i="1"/>
  <c r="E44" i="1"/>
  <c r="E43" i="1"/>
  <c r="E42" i="1"/>
  <c r="E41" i="1"/>
  <c r="E40" i="1"/>
  <c r="E39" i="1"/>
  <c r="E38" i="1"/>
  <c r="E30" i="1"/>
  <c r="E25" i="1"/>
  <c r="E22" i="1"/>
  <c r="E24" i="1"/>
  <c r="E23" i="1"/>
  <c r="G21" i="1"/>
  <c r="E15" i="1"/>
  <c r="E21" i="1"/>
  <c r="E17" i="1"/>
  <c r="E16" i="1"/>
  <c r="H56" i="1"/>
  <c r="K56" i="1"/>
  <c r="F56" i="1"/>
  <c r="F64" i="1" l="1"/>
  <c r="J36" i="1"/>
  <c r="H64" i="1"/>
  <c r="J56" i="1"/>
  <c r="J45" i="1"/>
  <c r="G52" i="1"/>
  <c r="G41" i="1"/>
  <c r="G56" i="1"/>
  <c r="G50" i="1"/>
  <c r="G49" i="1"/>
  <c r="G40" i="1"/>
  <c r="G42" i="1"/>
  <c r="G43" i="1"/>
  <c r="G44" i="1"/>
  <c r="G45" i="1"/>
  <c r="G64" i="1" s="1"/>
  <c r="G54" i="1"/>
  <c r="G38" i="1"/>
  <c r="G47" i="1"/>
  <c r="G55" i="1"/>
  <c r="G51" i="1"/>
  <c r="G53" i="1"/>
  <c r="G39" i="1"/>
  <c r="G48" i="1"/>
  <c r="M38" i="1"/>
  <c r="M49" i="1"/>
  <c r="M50" i="1"/>
  <c r="M51" i="1"/>
  <c r="M52" i="1"/>
  <c r="M53" i="1"/>
  <c r="M54" i="1"/>
  <c r="M55" i="1"/>
  <c r="M48" i="1"/>
  <c r="M40" i="1"/>
  <c r="M41" i="1"/>
  <c r="M42" i="1"/>
  <c r="M43" i="1"/>
  <c r="M44" i="1"/>
  <c r="M39" i="1"/>
  <c r="F30" i="1"/>
  <c r="H25" i="1"/>
  <c r="H30" i="1" s="1"/>
  <c r="J64" i="1" l="1"/>
  <c r="G22" i="1"/>
  <c r="M36" i="1"/>
  <c r="M56" i="1"/>
  <c r="M45" i="1"/>
  <c r="L52" i="1"/>
  <c r="L39" i="1"/>
  <c r="L38" i="1"/>
  <c r="L45" i="1"/>
  <c r="L44" i="1"/>
  <c r="L42" i="1"/>
  <c r="L49" i="1"/>
  <c r="L56" i="1"/>
  <c r="L54" i="1"/>
  <c r="L43" i="1"/>
  <c r="L41" i="1"/>
  <c r="L40" i="1"/>
  <c r="N64" i="1"/>
  <c r="I48" i="1"/>
  <c r="I38" i="1"/>
  <c r="I44" i="1"/>
  <c r="I43" i="1"/>
  <c r="I42" i="1"/>
  <c r="I41" i="1"/>
  <c r="I40" i="1"/>
  <c r="I49" i="1"/>
  <c r="I55" i="1"/>
  <c r="I53" i="1"/>
  <c r="I52" i="1"/>
  <c r="I39" i="1"/>
  <c r="I56" i="1"/>
  <c r="I54" i="1"/>
  <c r="J25" i="1"/>
  <c r="M25" i="1"/>
  <c r="F16" i="1"/>
  <c r="K15" i="1"/>
  <c r="M22" i="1" l="1"/>
  <c r="M30" i="1" s="1"/>
  <c r="J22" i="1"/>
  <c r="J30" i="1" s="1"/>
  <c r="G16" i="1"/>
  <c r="G24" i="1"/>
  <c r="G23" i="1"/>
  <c r="G17" i="1"/>
  <c r="G30" i="1"/>
  <c r="M64" i="1"/>
  <c r="I45" i="1"/>
  <c r="I64" i="1" s="1"/>
  <c r="L17" i="1"/>
  <c r="L16" i="1"/>
  <c r="L15" i="1"/>
  <c r="L23" i="1"/>
  <c r="L21" i="1"/>
  <c r="I24" i="1"/>
  <c r="I17" i="1"/>
  <c r="I16" i="1"/>
  <c r="I15" i="1"/>
  <c r="I23" i="1"/>
  <c r="I22" i="1"/>
  <c r="G25" i="1" l="1"/>
  <c r="L30" i="1"/>
  <c r="I25" i="1"/>
  <c r="I30" i="1" s="1"/>
</calcChain>
</file>

<file path=xl/sharedStrings.xml><?xml version="1.0" encoding="utf-8"?>
<sst xmlns="http://schemas.openxmlformats.org/spreadsheetml/2006/main" count="360" uniqueCount="142">
  <si>
    <t>ANEKSI nr. 2 Raporti mbi Ekzekutimin e Buxhetit në nivelin e Programit të Buxhetit</t>
  </si>
  <si>
    <t>Periudha e Raportimit  12-2025</t>
  </si>
  <si>
    <t>në/lekë</t>
  </si>
  <si>
    <t xml:space="preserve"> Emri i Grupit</t>
  </si>
  <si>
    <t>Ministria per Evropen dhe Punet e Jashtme</t>
  </si>
  <si>
    <t>Kodi i grupit</t>
  </si>
  <si>
    <t>15</t>
  </si>
  <si>
    <t xml:space="preserve"> Emri i </t>
  </si>
  <si>
    <t>Planifikimi, Menaxhimi dhe Administrimi</t>
  </si>
  <si>
    <t>Kodi i programit</t>
  </si>
  <si>
    <t>01110</t>
  </si>
  <si>
    <t>EMËRTIME</t>
  </si>
  <si>
    <t>Shpenzimet e Programit</t>
  </si>
  <si>
    <t>Viti paraardhës</t>
  </si>
  <si>
    <t>Periudha raportuese</t>
  </si>
  <si>
    <t>Ndryshimi Vjetor                    ( Plan - Fakt)</t>
  </si>
  <si>
    <t xml:space="preserve">% e realizimit </t>
  </si>
  <si>
    <t>Shpenzime              Faktike</t>
  </si>
  <si>
    <t>Struktura e shpenzimeve               në %</t>
  </si>
  <si>
    <t>Plani Fillestar
 Vjetor 
Viti 2025</t>
  </si>
  <si>
    <t>Plani Vjetor
 i Rishikuar
 Viti 2025</t>
  </si>
  <si>
    <t>Ndryshimi i planit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</si>
  <si>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</si>
  <si>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</si>
  <si>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</si>
  <si>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</si>
  <si>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</si>
  <si>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</si>
  <si>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</si>
  <si>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</si>
  <si>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</si>
  <si>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</si>
  <si>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</si>
  <si>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</si>
  <si>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klasifikimit ekonomik</t>
  </si>
  <si>
    <t>Kodi i Programit</t>
  </si>
  <si>
    <t>Emërtimi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</si>
  <si>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</si>
  <si>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</si>
  <si>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</si>
  <si>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</si>
  <si>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</si>
  <si>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</si>
  <si>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</si>
  <si>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</si>
  <si>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</si>
  <si>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</si>
  <si>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</si>
  <si>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</si>
  <si>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</si>
  <si>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</si>
  <si>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Nëntotali Shpenzime Korente</t>
  </si>
  <si>
    <t>230</t>
  </si>
  <si>
    <t>Kapitale të Patrupëzuara</t>
  </si>
  <si>
    <t>231</t>
  </si>
  <si>
    <t>Kapitale të Trupëzuara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</si>
  <si>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</si>
  <si>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</si>
  <si>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</si>
  <si>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</si>
  <si>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</si>
  <si>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</si>
  <si>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</si>
  <si>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</si>
  <si>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Artikulli</t>
  </si>
  <si>
    <t>Totali i Shpenzime Korente</t>
  </si>
  <si>
    <t>Kodi i produktit</t>
  </si>
  <si>
    <t>Emertimi</t>
  </si>
  <si>
    <t>91501AA</t>
  </si>
  <si>
    <t>Akte ligjore/nënligjore te hartuara</t>
  </si>
  <si>
    <t>91501AB</t>
  </si>
  <si>
    <t>Punonjës të rekrutuar dhe të trajnuar</t>
  </si>
  <si>
    <t>91501AC</t>
  </si>
  <si>
    <t>Detyrime kontraktuale</t>
  </si>
  <si>
    <t>91501AD</t>
  </si>
  <si>
    <t>Misione auditimi te kryera sipas standarteve</t>
  </si>
  <si>
    <t>91501AE</t>
  </si>
  <si>
    <t>Aktivitete zyrtare dhe veprimtari protokollare sipas Ceremonialit të RSh-së</t>
  </si>
  <si>
    <t>91501AF</t>
  </si>
  <si>
    <t>Aktivitete te AKD</t>
  </si>
  <si>
    <t>91501AG</t>
  </si>
  <si>
    <t>Aktivitete te QSPA</t>
  </si>
  <si>
    <t>Totali Shpenzime për Investime</t>
  </si>
  <si>
    <t>18AG704</t>
  </si>
  <si>
    <t>Automjete</t>
  </si>
  <si>
    <t>22AF401</t>
  </si>
  <si>
    <t>Blerje Data Base per AKD</t>
  </si>
  <si>
    <t>22AF501</t>
  </si>
  <si>
    <t>Blerje te drejta autori</t>
  </si>
  <si>
    <t>24AG601</t>
  </si>
  <si>
    <t>Shërbimi Konsullor Online</t>
  </si>
  <si>
    <t>24AG602</t>
  </si>
  <si>
    <t>E-Visa</t>
  </si>
  <si>
    <t>M150001</t>
  </si>
  <si>
    <t>Blerje pajisje</t>
  </si>
  <si>
    <t>M150019</t>
  </si>
  <si>
    <t>Blerje pajisje informatike</t>
  </si>
  <si>
    <t>M150026</t>
  </si>
  <si>
    <t>Blerje pajisje kompjuterike per Aparatin MPJ</t>
  </si>
  <si>
    <t>M150030</t>
  </si>
  <si>
    <t>Rikonstruksion i ambjenteve të pritjes dhe hollit</t>
  </si>
  <si>
    <t>Total Shpenzime nga të ardhurat jashtë limitit (Kap 06)</t>
  </si>
  <si>
    <t>Shpenzime korente nga të ardhurat jashtë limitit (Kap 06)</t>
  </si>
  <si>
    <t>Drejtuesi i Ekipit 
Menaxhues të 
Programit</t>
  </si>
  <si>
    <t>Emri</t>
  </si>
  <si>
    <t>Sekretari i Përgjithshëm</t>
  </si>
  <si>
    <t>Firma</t>
  </si>
  <si>
    <t>Data</t>
  </si>
  <si>
    <t>Mbeshtetje diplomatike jashte vendit</t>
  </si>
  <si>
    <t>01120</t>
  </si>
  <si>
    <t>91502AA</t>
  </si>
  <si>
    <t xml:space="preserve">Misioneve diplomatike dhe poste konsullore mbeshtetur me kushte të </t>
  </si>
  <si>
    <t>91502AB</t>
  </si>
  <si>
    <t xml:space="preserve">Misione diplomatike dhe posteve konsullore mbeshtetur me logjistikën e </t>
  </si>
  <si>
    <t>91502AC</t>
  </si>
  <si>
    <t>Familjarë të diplomateve të trajtuar sipas ligjit</t>
  </si>
  <si>
    <t>91502AE</t>
  </si>
  <si>
    <t>Kuota ndërkombëtare</t>
  </si>
  <si>
    <t>91502AG</t>
  </si>
  <si>
    <t>Zbatimi i strategjisë Kombëtare për Diasporën</t>
  </si>
  <si>
    <t>91502AH</t>
  </si>
  <si>
    <t>Keshilli i sigurimit</t>
  </si>
  <si>
    <t>18AG901</t>
  </si>
  <si>
    <t>Pajisje zyre te blera</t>
  </si>
  <si>
    <t>18AG903</t>
  </si>
  <si>
    <t>Automjete të blera për misionet diplomatike</t>
  </si>
  <si>
    <t>24AH601</t>
  </si>
  <si>
    <t>Blerje Seli Diplomatike</t>
  </si>
  <si>
    <t>M150036</t>
  </si>
  <si>
    <t>Blerje pajisje kompjuterike</t>
  </si>
  <si>
    <t>Aktiviteti diplomatik dhe konsullor i MEPJ</t>
  </si>
  <si>
    <t>01130</t>
  </si>
  <si>
    <t>91503AA</t>
  </si>
  <si>
    <t>Akte ligjore/nenligjore te hartuara</t>
  </si>
  <si>
    <t>91503AB</t>
  </si>
  <si>
    <t>Takime lobimi për hapjen e negociatave</t>
  </si>
  <si>
    <t>91503AC</t>
  </si>
  <si>
    <t>Takime diplomatike dy dhe shume paleshe</t>
  </si>
  <si>
    <t>91503AD</t>
  </si>
  <si>
    <t>Shërbime konsullore te ofruara</t>
  </si>
  <si>
    <t>91503AE</t>
  </si>
  <si>
    <t xml:space="preserve">Aktivitet promovues brenda dhe jashte vendit ne funksion te objektivave 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</si>
</sst>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7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SansSerif"/>
      <family val="2"/>
    </font>
    <font>
      <b/>
      <sz val="9"/>
      <color rgb="FFC00000"/>
      <name val="Arial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rgb="FF0070C0"/>
      <name val="Arial"/>
      <family val="2"/>
    </font>
    <font>
      <b/>
      <sz val="7"/>
      <color rgb="FF080808"/>
      <name val="Arial"/>
      <family val="2"/>
    </font>
    <font>
      <sz val="7"/>
      <color rgb="FF080808"/>
      <name val="Arial"/>
      <family val="2"/>
    </font>
    <font>
      <sz val="11"/>
      <color theme="1"/>
      <name val="Calibri"/>
      <family val="2"/>
      <scheme val="minor"/>
    </font>
    <font>
      <b/>
      <sz val="7"/>
      <color rgb="FFFF0000"/>
      <name val="Arial"/>
      <family val="2"/>
    </font>
    <font>
      <sz val="7"/>
      <color rgb="FFFF0000"/>
      <name val="Arial"/>
      <family val="2"/>
    </font>
  </fonts>
  <fills count="6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2">
    <xf numFmtId="0" fontId="0" fillId="0" borderId="0"/>
    <xf numFmtId="0" fontId="14" fillId="67" borderId="2"/>
  </cellStyleXfs>
  <cellXfs count="162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1" xfId="0" applyFont="1" applyFill="1" applyBorder="1" applyAlignment="1">
      <alignment horizontal="left" vertical="top"/>
    </xf>
    <xf numFmtId="0" fontId="4" fillId="11" borderId="6" xfId="0" applyFont="1" applyFill="1" applyBorder="1" applyAlignment="1">
      <alignment horizontal="left" vertical="center"/>
    </xf>
    <xf numFmtId="0" fontId="5" fillId="17" borderId="11" xfId="0" applyFont="1" applyFill="1" applyBorder="1" applyAlignment="1">
      <alignment horizontal="right" vertical="center"/>
    </xf>
    <xf numFmtId="164" fontId="5" fillId="18" borderId="12" xfId="0" applyNumberFormat="1" applyFont="1" applyFill="1" applyBorder="1" applyAlignment="1">
      <alignment horizontal="left" vertical="center"/>
    </xf>
    <xf numFmtId="0" fontId="5" fillId="19" borderId="13" xfId="0" applyFont="1" applyFill="1" applyBorder="1" applyAlignment="1">
      <alignment horizontal="center" vertical="center"/>
    </xf>
    <xf numFmtId="0" fontId="5" fillId="22" borderId="15" xfId="0" applyFont="1" applyFill="1" applyBorder="1" applyAlignment="1">
      <alignment horizontal="center" vertical="center" wrapText="1"/>
    </xf>
    <xf numFmtId="0" fontId="5" fillId="23" borderId="16" xfId="0" applyFont="1" applyFill="1" applyBorder="1" applyAlignment="1">
      <alignment horizontal="center" vertical="center" wrapText="1"/>
    </xf>
    <xf numFmtId="0" fontId="5" fillId="24" borderId="17" xfId="0" applyFont="1" applyFill="1" applyBorder="1" applyAlignment="1">
      <alignment horizontal="center" vertical="center" wrapText="1"/>
    </xf>
    <xf numFmtId="0" fontId="5" fillId="25" borderId="18" xfId="0" applyFont="1" applyFill="1" applyBorder="1" applyAlignment="1">
      <alignment horizontal="center" vertical="center" wrapText="1"/>
    </xf>
    <xf numFmtId="0" fontId="5" fillId="26" borderId="19" xfId="0" applyFont="1" applyFill="1" applyBorder="1" applyAlignment="1">
      <alignment horizontal="center" vertical="center" wrapText="1"/>
    </xf>
    <xf numFmtId="0" fontId="5" fillId="27" borderId="20" xfId="0" applyFont="1" applyFill="1" applyBorder="1" applyAlignment="1">
      <alignment horizontal="center" vertical="center"/>
    </xf>
    <xf numFmtId="0" fontId="5" fillId="28" borderId="21" xfId="0" applyFont="1" applyFill="1" applyBorder="1" applyAlignment="1">
      <alignment horizontal="center" vertical="center"/>
    </xf>
    <xf numFmtId="0" fontId="6" fillId="30" borderId="23" xfId="0" applyFont="1" applyFill="1" applyBorder="1" applyAlignment="1">
      <alignment horizontal="center" vertical="center"/>
    </xf>
    <xf numFmtId="0" fontId="6" fillId="31" borderId="24" xfId="0" applyFont="1" applyFill="1" applyBorder="1" applyAlignment="1">
      <alignment horizontal="center" vertical="center"/>
    </xf>
    <xf numFmtId="0" fontId="6" fillId="32" borderId="25" xfId="0" applyFont="1" applyFill="1" applyBorder="1" applyAlignment="1">
      <alignment horizontal="center" vertical="center"/>
    </xf>
    <xf numFmtId="0" fontId="6" fillId="33" borderId="26" xfId="0" applyFont="1" applyFill="1" applyBorder="1" applyAlignment="1">
      <alignment horizontal="center" vertical="center"/>
    </xf>
    <xf numFmtId="0" fontId="7" fillId="34" borderId="27" xfId="0" applyFont="1" applyFill="1" applyBorder="1" applyAlignment="1">
      <alignment horizontal="center" vertical="center"/>
    </xf>
    <xf numFmtId="0" fontId="8" fillId="35" borderId="28" xfId="0" applyFont="1" applyFill="1" applyBorder="1" applyAlignment="1">
      <alignment horizontal="center" vertical="center"/>
    </xf>
    <xf numFmtId="0" fontId="6" fillId="36" borderId="29" xfId="0" applyFont="1" applyFill="1" applyBorder="1" applyAlignment="1">
      <alignment horizontal="center" vertical="center"/>
    </xf>
    <xf numFmtId="0" fontId="9" fillId="37" borderId="30" xfId="0" applyFont="1" applyFill="1" applyBorder="1" applyAlignment="1">
      <alignment horizontal="center" vertical="center"/>
    </xf>
    <xf numFmtId="0" fontId="9" fillId="38" borderId="31" xfId="0" applyFont="1" applyFill="1" applyBorder="1" applyAlignment="1">
      <alignment horizontal="left" vertical="center"/>
    </xf>
    <xf numFmtId="4" fontId="9" fillId="39" borderId="31" xfId="0" applyNumberFormat="1" applyFont="1" applyFill="1" applyBorder="1" applyAlignment="1">
      <alignment horizontal="right" vertical="center"/>
    </xf>
    <xf numFmtId="3" fontId="9" fillId="40" borderId="31" xfId="0" applyNumberFormat="1" applyFont="1" applyFill="1" applyBorder="1" applyAlignment="1">
      <alignment horizontal="right" vertical="center"/>
    </xf>
    <xf numFmtId="3" fontId="9" fillId="41" borderId="10" xfId="0" applyNumberFormat="1" applyFont="1" applyFill="1" applyBorder="1" applyAlignment="1">
      <alignment horizontal="right" vertical="center"/>
    </xf>
    <xf numFmtId="0" fontId="10" fillId="42" borderId="30" xfId="0" applyFont="1" applyFill="1" applyBorder="1" applyAlignment="1">
      <alignment horizontal="center" vertical="center"/>
    </xf>
    <xf numFmtId="0" fontId="10" fillId="43" borderId="31" xfId="0" applyFont="1" applyFill="1" applyBorder="1" applyAlignment="1">
      <alignment horizontal="left" vertical="center"/>
    </xf>
    <xf numFmtId="4" fontId="10" fillId="44" borderId="31" xfId="0" applyNumberFormat="1" applyFont="1" applyFill="1" applyBorder="1" applyAlignment="1">
      <alignment horizontal="right" vertical="center"/>
    </xf>
    <xf numFmtId="3" fontId="10" fillId="45" borderId="31" xfId="0" applyNumberFormat="1" applyFont="1" applyFill="1" applyBorder="1" applyAlignment="1">
      <alignment horizontal="right" vertical="center"/>
    </xf>
    <xf numFmtId="3" fontId="10" fillId="46" borderId="10" xfId="0" applyNumberFormat="1" applyFont="1" applyFill="1" applyBorder="1" applyAlignment="1">
      <alignment horizontal="right" vertical="center"/>
    </xf>
    <xf numFmtId="0" fontId="5" fillId="47" borderId="30" xfId="0" applyFont="1" applyFill="1" applyBorder="1" applyAlignment="1">
      <alignment horizontal="center" vertical="center"/>
    </xf>
    <xf numFmtId="0" fontId="5" fillId="48" borderId="31" xfId="0" applyFont="1" applyFill="1" applyBorder="1" applyAlignment="1">
      <alignment horizontal="left" vertical="center"/>
    </xf>
    <xf numFmtId="4" fontId="5" fillId="49" borderId="31" xfId="0" applyNumberFormat="1" applyFont="1" applyFill="1" applyBorder="1" applyAlignment="1">
      <alignment horizontal="right" vertical="center"/>
    </xf>
    <xf numFmtId="3" fontId="5" fillId="50" borderId="31" xfId="0" applyNumberFormat="1" applyFont="1" applyFill="1" applyBorder="1" applyAlignment="1">
      <alignment horizontal="right" vertical="center"/>
    </xf>
    <xf numFmtId="3" fontId="5" fillId="51" borderId="10" xfId="0" applyNumberFormat="1" applyFont="1" applyFill="1" applyBorder="1" applyAlignment="1">
      <alignment horizontal="right" vertical="center"/>
    </xf>
    <xf numFmtId="0" fontId="6" fillId="53" borderId="33" xfId="0" applyFont="1" applyFill="1" applyBorder="1" applyAlignment="1">
      <alignment horizontal="center" vertical="center"/>
    </xf>
    <xf numFmtId="0" fontId="6" fillId="54" borderId="34" xfId="0" applyFont="1" applyFill="1" applyBorder="1" applyAlignment="1">
      <alignment horizontal="center" vertical="center"/>
    </xf>
    <xf numFmtId="0" fontId="6" fillId="55" borderId="35" xfId="0" applyFont="1" applyFill="1" applyBorder="1" applyAlignment="1">
      <alignment horizontal="center" vertical="center"/>
    </xf>
    <xf numFmtId="0" fontId="6" fillId="56" borderId="36" xfId="0" applyFont="1" applyFill="1" applyBorder="1" applyAlignment="1">
      <alignment horizontal="center" vertical="center"/>
    </xf>
    <xf numFmtId="0" fontId="8" fillId="57" borderId="27" xfId="0" applyFont="1" applyFill="1" applyBorder="1" applyAlignment="1">
      <alignment horizontal="center" vertical="center"/>
    </xf>
    <xf numFmtId="0" fontId="5" fillId="58" borderId="31" xfId="0" applyFont="1" applyFill="1" applyBorder="1" applyAlignment="1">
      <alignment horizontal="left" vertical="center" wrapText="1"/>
    </xf>
    <xf numFmtId="0" fontId="9" fillId="59" borderId="31" xfId="0" applyFont="1" applyFill="1" applyBorder="1" applyAlignment="1">
      <alignment horizontal="left" vertical="center" wrapText="1"/>
    </xf>
    <xf numFmtId="0" fontId="10" fillId="60" borderId="31" xfId="0" applyFont="1" applyFill="1" applyBorder="1" applyAlignment="1">
      <alignment horizontal="left" vertical="center" wrapText="1"/>
    </xf>
    <xf numFmtId="0" fontId="11" fillId="61" borderId="31" xfId="0" applyFont="1" applyFill="1" applyBorder="1" applyAlignment="1">
      <alignment horizontal="left" vertical="center" wrapText="1"/>
    </xf>
    <xf numFmtId="4" fontId="11" fillId="62" borderId="31" xfId="0" applyNumberFormat="1" applyFont="1" applyFill="1" applyBorder="1" applyAlignment="1">
      <alignment horizontal="right" vertical="center"/>
    </xf>
    <xf numFmtId="3" fontId="11" fillId="63" borderId="31" xfId="0" applyNumberFormat="1" applyFont="1" applyFill="1" applyBorder="1" applyAlignment="1">
      <alignment horizontal="right" vertical="center"/>
    </xf>
    <xf numFmtId="3" fontId="11" fillId="64" borderId="10" xfId="0" applyNumberFormat="1" applyFont="1" applyFill="1" applyBorder="1" applyAlignment="1">
      <alignment horizontal="right" vertical="center"/>
    </xf>
    <xf numFmtId="0" fontId="13" fillId="67" borderId="14" xfId="0" applyFont="1" applyFill="1" applyBorder="1" applyAlignment="1">
      <alignment horizontal="left" vertical="center"/>
    </xf>
    <xf numFmtId="3" fontId="9" fillId="68" borderId="31" xfId="0" applyNumberFormat="1" applyFont="1" applyFill="1" applyBorder="1" applyAlignment="1">
      <alignment horizontal="right" vertical="center"/>
    </xf>
    <xf numFmtId="3" fontId="11" fillId="68" borderId="31" xfId="0" applyNumberFormat="1" applyFont="1" applyFill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3" fontId="9" fillId="0" borderId="31" xfId="0" applyNumberFormat="1" applyFont="1" applyBorder="1" applyAlignment="1">
      <alignment horizontal="right" vertical="center"/>
    </xf>
    <xf numFmtId="4" fontId="9" fillId="0" borderId="31" xfId="0" applyNumberFormat="1" applyFont="1" applyBorder="1" applyAlignment="1">
      <alignment horizontal="right" vertical="center"/>
    </xf>
    <xf numFmtId="3" fontId="10" fillId="0" borderId="31" xfId="0" applyNumberFormat="1" applyFont="1" applyBorder="1" applyAlignment="1">
      <alignment horizontal="right" vertical="center"/>
    </xf>
    <xf numFmtId="4" fontId="10" fillId="0" borderId="31" xfId="0" applyNumberFormat="1" applyFont="1" applyBorder="1" applyAlignment="1">
      <alignment horizontal="right" vertical="center"/>
    </xf>
    <xf numFmtId="3" fontId="5" fillId="0" borderId="31" xfId="0" applyNumberFormat="1" applyFont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top"/>
    </xf>
    <xf numFmtId="0" fontId="4" fillId="7" borderId="3" xfId="0" applyFont="1" applyFill="1" applyBorder="1" applyAlignment="1">
      <alignment horizontal="left" vertical="center"/>
    </xf>
    <xf numFmtId="0" fontId="4" fillId="8" borderId="4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left" vertical="center"/>
    </xf>
    <xf numFmtId="0" fontId="4" fillId="10" borderId="5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13" borderId="7" xfId="0" applyFont="1" applyFill="1" applyBorder="1" applyAlignment="1">
      <alignment horizontal="left" vertical="center"/>
    </xf>
    <xf numFmtId="0" fontId="4" fillId="14" borderId="8" xfId="0" applyFont="1" applyFill="1" applyBorder="1" applyAlignment="1">
      <alignment horizontal="center" vertical="center"/>
    </xf>
    <xf numFmtId="0" fontId="2" fillId="15" borderId="9" xfId="0" applyFont="1" applyFill="1" applyBorder="1" applyAlignment="1">
      <alignment horizontal="center" vertical="center"/>
    </xf>
    <xf numFmtId="0" fontId="4" fillId="16" borderId="10" xfId="0" applyFont="1" applyFill="1" applyBorder="1" applyAlignment="1">
      <alignment horizontal="center" vertical="center"/>
    </xf>
    <xf numFmtId="0" fontId="5" fillId="19" borderId="13" xfId="0" applyFont="1" applyFill="1" applyBorder="1" applyAlignment="1">
      <alignment horizontal="center" vertical="center"/>
    </xf>
    <xf numFmtId="0" fontId="5" fillId="20" borderId="14" xfId="0" applyFont="1" applyFill="1" applyBorder="1" applyAlignment="1">
      <alignment horizontal="center" vertical="center" wrapText="1"/>
    </xf>
    <xf numFmtId="0" fontId="5" fillId="21" borderId="10" xfId="0" applyFont="1" applyFill="1" applyBorder="1" applyAlignment="1">
      <alignment horizontal="center" vertical="center" wrapText="1"/>
    </xf>
    <xf numFmtId="0" fontId="6" fillId="29" borderId="22" xfId="0" applyFont="1" applyFill="1" applyBorder="1" applyAlignment="1">
      <alignment horizontal="center" vertical="center"/>
    </xf>
    <xf numFmtId="0" fontId="6" fillId="52" borderId="32" xfId="0" applyFont="1" applyFill="1" applyBorder="1" applyAlignment="1">
      <alignment horizontal="center" vertical="center"/>
    </xf>
    <xf numFmtId="0" fontId="1" fillId="65" borderId="37" xfId="0" applyFont="1" applyFill="1" applyBorder="1" applyAlignment="1">
      <alignment horizontal="left" vertical="top"/>
    </xf>
    <xf numFmtId="0" fontId="12" fillId="66" borderId="14" xfId="0" applyFont="1" applyFill="1" applyBorder="1" applyAlignment="1">
      <alignment horizontal="center" vertical="center"/>
    </xf>
    <xf numFmtId="0" fontId="13" fillId="67" borderId="14" xfId="0" applyFont="1" applyFill="1" applyBorder="1" applyAlignment="1">
      <alignment horizontal="left" vertical="center"/>
    </xf>
    <xf numFmtId="0" fontId="14" fillId="67" borderId="2" xfId="1" applyAlignment="1" applyProtection="1">
      <alignment wrapText="1"/>
      <protection locked="0"/>
    </xf>
    <xf numFmtId="0" fontId="1" fillId="67" borderId="2" xfId="1" applyFont="1" applyAlignment="1">
      <alignment horizontal="left" vertical="top"/>
    </xf>
    <xf numFmtId="0" fontId="14" fillId="67" borderId="2" xfId="1"/>
    <xf numFmtId="0" fontId="2" fillId="67" borderId="2" xfId="1" applyFont="1" applyAlignment="1">
      <alignment horizontal="center" vertical="top"/>
    </xf>
    <xf numFmtId="0" fontId="3" fillId="67" borderId="2" xfId="1" applyFont="1" applyAlignment="1">
      <alignment horizontal="left" vertical="center"/>
    </xf>
    <xf numFmtId="0" fontId="3" fillId="67" borderId="2" xfId="1" applyFont="1" applyAlignment="1">
      <alignment horizontal="right" vertical="center"/>
    </xf>
    <xf numFmtId="0" fontId="1" fillId="67" borderId="2" xfId="1" applyFont="1" applyAlignment="1">
      <alignment horizontal="left" vertical="top"/>
    </xf>
    <xf numFmtId="0" fontId="4" fillId="28" borderId="3" xfId="1" applyFont="1" applyFill="1" applyBorder="1" applyAlignment="1">
      <alignment horizontal="left" vertical="center"/>
    </xf>
    <xf numFmtId="0" fontId="4" fillId="28" borderId="4" xfId="1" applyFont="1" applyFill="1" applyBorder="1" applyAlignment="1">
      <alignment horizontal="center" vertical="center"/>
    </xf>
    <xf numFmtId="0" fontId="4" fillId="28" borderId="4" xfId="1" applyFont="1" applyFill="1" applyBorder="1" applyAlignment="1">
      <alignment horizontal="left" vertical="center"/>
    </xf>
    <xf numFmtId="0" fontId="4" fillId="28" borderId="5" xfId="1" applyFont="1" applyFill="1" applyBorder="1" applyAlignment="1">
      <alignment horizontal="center" vertical="center"/>
    </xf>
    <xf numFmtId="0" fontId="4" fillId="28" borderId="6" xfId="1" applyFont="1" applyFill="1" applyBorder="1" applyAlignment="1">
      <alignment horizontal="left" vertical="center"/>
    </xf>
    <xf numFmtId="0" fontId="4" fillId="28" borderId="7" xfId="1" applyFont="1" applyFill="1" applyBorder="1" applyAlignment="1">
      <alignment horizontal="center" vertical="center"/>
    </xf>
    <xf numFmtId="0" fontId="4" fillId="28" borderId="7" xfId="1" applyFont="1" applyFill="1" applyBorder="1" applyAlignment="1">
      <alignment horizontal="left" vertical="center"/>
    </xf>
    <xf numFmtId="0" fontId="4" fillId="28" borderId="8" xfId="1" applyFont="1" applyFill="1" applyBorder="1" applyAlignment="1">
      <alignment horizontal="center" vertical="center"/>
    </xf>
    <xf numFmtId="0" fontId="2" fillId="28" borderId="9" xfId="1" applyFont="1" applyFill="1" applyBorder="1" applyAlignment="1">
      <alignment horizontal="center" vertical="center"/>
    </xf>
    <xf numFmtId="0" fontId="4" fillId="28" borderId="10" xfId="1" applyFont="1" applyFill="1" applyBorder="1" applyAlignment="1">
      <alignment horizontal="center" vertical="center"/>
    </xf>
    <xf numFmtId="0" fontId="5" fillId="28" borderId="11" xfId="1" applyFont="1" applyFill="1" applyBorder="1" applyAlignment="1">
      <alignment horizontal="right" vertical="center"/>
    </xf>
    <xf numFmtId="164" fontId="5" fillId="28" borderId="12" xfId="1" applyNumberFormat="1" applyFont="1" applyFill="1" applyBorder="1" applyAlignment="1">
      <alignment horizontal="left" vertical="center"/>
    </xf>
    <xf numFmtId="0" fontId="5" fillId="28" borderId="13" xfId="1" applyFont="1" applyFill="1" applyBorder="1" applyAlignment="1">
      <alignment horizontal="center" vertical="center"/>
    </xf>
    <xf numFmtId="0" fontId="5" fillId="28" borderId="13" xfId="1" applyFont="1" applyFill="1" applyBorder="1" applyAlignment="1">
      <alignment horizontal="center" vertical="center"/>
    </xf>
    <xf numFmtId="0" fontId="5" fillId="28" borderId="14" xfId="1" applyFont="1" applyFill="1" applyBorder="1" applyAlignment="1">
      <alignment horizontal="center" vertical="center" wrapText="1"/>
    </xf>
    <xf numFmtId="0" fontId="5" fillId="28" borderId="10" xfId="1" applyFont="1" applyFill="1" applyBorder="1" applyAlignment="1">
      <alignment horizontal="center" vertical="center" wrapText="1"/>
    </xf>
    <xf numFmtId="0" fontId="5" fillId="28" borderId="15" xfId="1" applyFont="1" applyFill="1" applyBorder="1" applyAlignment="1">
      <alignment horizontal="center" vertical="center" wrapText="1"/>
    </xf>
    <xf numFmtId="0" fontId="5" fillId="28" borderId="16" xfId="1" applyFont="1" applyFill="1" applyBorder="1" applyAlignment="1">
      <alignment horizontal="center" vertical="center" wrapText="1"/>
    </xf>
    <xf numFmtId="0" fontId="5" fillId="28" borderId="17" xfId="1" applyFont="1" applyFill="1" applyBorder="1" applyAlignment="1">
      <alignment horizontal="center" vertical="center" wrapText="1"/>
    </xf>
    <xf numFmtId="0" fontId="5" fillId="28" borderId="18" xfId="1" applyFont="1" applyFill="1" applyBorder="1" applyAlignment="1">
      <alignment horizontal="center" vertical="center" wrapText="1"/>
    </xf>
    <xf numFmtId="0" fontId="5" fillId="28" borderId="19" xfId="1" applyFont="1" applyFill="1" applyBorder="1" applyAlignment="1">
      <alignment horizontal="center" vertical="center" wrapText="1"/>
    </xf>
    <xf numFmtId="0" fontId="5" fillId="28" borderId="20" xfId="1" applyFont="1" applyFill="1" applyBorder="1" applyAlignment="1">
      <alignment horizontal="center" vertical="center"/>
    </xf>
    <xf numFmtId="0" fontId="5" fillId="28" borderId="21" xfId="1" applyFont="1" applyFill="1" applyBorder="1" applyAlignment="1">
      <alignment horizontal="center" vertical="center"/>
    </xf>
    <xf numFmtId="0" fontId="6" fillId="67" borderId="22" xfId="1" applyFont="1" applyBorder="1" applyAlignment="1">
      <alignment horizontal="center" vertical="center"/>
    </xf>
    <xf numFmtId="0" fontId="6" fillId="67" borderId="23" xfId="1" applyFont="1" applyBorder="1" applyAlignment="1">
      <alignment horizontal="center" vertical="center"/>
    </xf>
    <xf numFmtId="0" fontId="6" fillId="67" borderId="24" xfId="1" applyFont="1" applyBorder="1" applyAlignment="1">
      <alignment horizontal="center" vertical="center"/>
    </xf>
    <xf numFmtId="0" fontId="6" fillId="67" borderId="25" xfId="1" applyFont="1" applyBorder="1" applyAlignment="1">
      <alignment horizontal="center" vertical="center"/>
    </xf>
    <xf numFmtId="0" fontId="6" fillId="67" borderId="26" xfId="1" applyFont="1" applyBorder="1" applyAlignment="1">
      <alignment horizontal="center" vertical="center"/>
    </xf>
    <xf numFmtId="0" fontId="7" fillId="67" borderId="27" xfId="1" applyFont="1" applyBorder="1" applyAlignment="1">
      <alignment horizontal="center" vertical="center"/>
    </xf>
    <xf numFmtId="0" fontId="8" fillId="67" borderId="28" xfId="1" applyFont="1" applyBorder="1" applyAlignment="1">
      <alignment horizontal="center" vertical="center"/>
    </xf>
    <xf numFmtId="0" fontId="6" fillId="67" borderId="29" xfId="1" applyFont="1" applyBorder="1" applyAlignment="1">
      <alignment horizontal="center" vertical="center"/>
    </xf>
    <xf numFmtId="0" fontId="9" fillId="64" borderId="30" xfId="1" applyFont="1" applyFill="1" applyBorder="1" applyAlignment="1">
      <alignment horizontal="center" vertical="center"/>
    </xf>
    <xf numFmtId="0" fontId="9" fillId="64" borderId="31" xfId="1" applyFont="1" applyFill="1" applyBorder="1" applyAlignment="1">
      <alignment horizontal="left" vertical="center"/>
    </xf>
    <xf numFmtId="4" fontId="9" fillId="64" borderId="31" xfId="1" applyNumberFormat="1" applyFont="1" applyFill="1" applyBorder="1" applyAlignment="1">
      <alignment horizontal="right" vertical="center"/>
    </xf>
    <xf numFmtId="3" fontId="9" fillId="64" borderId="31" xfId="1" applyNumberFormat="1" applyFont="1" applyFill="1" applyBorder="1" applyAlignment="1">
      <alignment horizontal="right" vertical="center"/>
    </xf>
    <xf numFmtId="3" fontId="9" fillId="67" borderId="31" xfId="1" applyNumberFormat="1" applyFont="1" applyBorder="1" applyAlignment="1">
      <alignment horizontal="right" vertical="center"/>
    </xf>
    <xf numFmtId="4" fontId="9" fillId="67" borderId="31" xfId="1" applyNumberFormat="1" applyFont="1" applyBorder="1" applyAlignment="1">
      <alignment horizontal="right" vertical="center"/>
    </xf>
    <xf numFmtId="3" fontId="9" fillId="64" borderId="10" xfId="1" applyNumberFormat="1" applyFont="1" applyFill="1" applyBorder="1" applyAlignment="1">
      <alignment horizontal="right" vertical="center"/>
    </xf>
    <xf numFmtId="3" fontId="14" fillId="67" borderId="2" xfId="1" applyNumberFormat="1"/>
    <xf numFmtId="3" fontId="9" fillId="68" borderId="31" xfId="1" applyNumberFormat="1" applyFont="1" applyFill="1" applyBorder="1" applyAlignment="1">
      <alignment horizontal="right" vertical="center"/>
    </xf>
    <xf numFmtId="0" fontId="10" fillId="64" borderId="30" xfId="1" applyFont="1" applyFill="1" applyBorder="1" applyAlignment="1">
      <alignment horizontal="center" vertical="center"/>
    </xf>
    <xf numFmtId="0" fontId="10" fillId="64" borderId="31" xfId="1" applyFont="1" applyFill="1" applyBorder="1" applyAlignment="1">
      <alignment horizontal="left" vertical="center"/>
    </xf>
    <xf numFmtId="4" fontId="10" fillId="64" borderId="31" xfId="1" applyNumberFormat="1" applyFont="1" applyFill="1" applyBorder="1" applyAlignment="1">
      <alignment horizontal="right" vertical="center"/>
    </xf>
    <xf numFmtId="3" fontId="10" fillId="64" borderId="31" xfId="1" applyNumberFormat="1" applyFont="1" applyFill="1" applyBorder="1" applyAlignment="1">
      <alignment horizontal="right" vertical="center"/>
    </xf>
    <xf numFmtId="4" fontId="10" fillId="67" borderId="31" xfId="1" applyNumberFormat="1" applyFont="1" applyBorder="1" applyAlignment="1">
      <alignment horizontal="right" vertical="center"/>
    </xf>
    <xf numFmtId="0" fontId="5" fillId="64" borderId="30" xfId="1" applyFont="1" applyFill="1" applyBorder="1" applyAlignment="1">
      <alignment horizontal="center" vertical="center"/>
    </xf>
    <xf numFmtId="0" fontId="5" fillId="64" borderId="31" xfId="1" applyFont="1" applyFill="1" applyBorder="1" applyAlignment="1">
      <alignment horizontal="left" vertical="center"/>
    </xf>
    <xf numFmtId="4" fontId="5" fillId="64" borderId="31" xfId="1" applyNumberFormat="1" applyFont="1" applyFill="1" applyBorder="1" applyAlignment="1">
      <alignment horizontal="right" vertical="center"/>
    </xf>
    <xf numFmtId="3" fontId="5" fillId="64" borderId="31" xfId="1" applyNumberFormat="1" applyFont="1" applyFill="1" applyBorder="1" applyAlignment="1">
      <alignment horizontal="right" vertical="center"/>
    </xf>
    <xf numFmtId="3" fontId="10" fillId="64" borderId="10" xfId="1" applyNumberFormat="1" applyFont="1" applyFill="1" applyBorder="1" applyAlignment="1">
      <alignment horizontal="right" vertical="center"/>
    </xf>
    <xf numFmtId="3" fontId="5" fillId="64" borderId="10" xfId="1" applyNumberFormat="1" applyFont="1" applyFill="1" applyBorder="1" applyAlignment="1">
      <alignment horizontal="right" vertical="center"/>
    </xf>
    <xf numFmtId="0" fontId="6" fillId="67" borderId="32" xfId="1" applyFont="1" applyBorder="1" applyAlignment="1">
      <alignment horizontal="center" vertical="center"/>
    </xf>
    <xf numFmtId="0" fontId="6" fillId="67" borderId="33" xfId="1" applyFont="1" applyBorder="1" applyAlignment="1">
      <alignment horizontal="center" vertical="center"/>
    </xf>
    <xf numFmtId="0" fontId="6" fillId="67" borderId="34" xfId="1" applyFont="1" applyBorder="1" applyAlignment="1">
      <alignment horizontal="center" vertical="center"/>
    </xf>
    <xf numFmtId="0" fontId="6" fillId="67" borderId="35" xfId="1" applyFont="1" applyBorder="1" applyAlignment="1">
      <alignment horizontal="center" vertical="center"/>
    </xf>
    <xf numFmtId="0" fontId="6" fillId="67" borderId="36" xfId="1" applyFont="1" applyBorder="1" applyAlignment="1">
      <alignment horizontal="center" vertical="center"/>
    </xf>
    <xf numFmtId="0" fontId="8" fillId="67" borderId="27" xfId="1" applyFont="1" applyBorder="1" applyAlignment="1">
      <alignment horizontal="center" vertical="center"/>
    </xf>
    <xf numFmtId="0" fontId="5" fillId="64" borderId="31" xfId="1" applyFont="1" applyFill="1" applyBorder="1" applyAlignment="1">
      <alignment horizontal="left" vertical="center" wrapText="1"/>
    </xf>
    <xf numFmtId="0" fontId="9" fillId="64" borderId="31" xfId="1" applyFont="1" applyFill="1" applyBorder="1" applyAlignment="1">
      <alignment horizontal="left" vertical="center" wrapText="1"/>
    </xf>
    <xf numFmtId="4" fontId="15" fillId="64" borderId="31" xfId="1" applyNumberFormat="1" applyFont="1" applyFill="1" applyBorder="1" applyAlignment="1">
      <alignment horizontal="right" vertical="center"/>
    </xf>
    <xf numFmtId="3" fontId="16" fillId="64" borderId="31" xfId="1" applyNumberFormat="1" applyFont="1" applyFill="1" applyBorder="1" applyAlignment="1">
      <alignment horizontal="right" vertical="center"/>
    </xf>
    <xf numFmtId="3" fontId="15" fillId="64" borderId="31" xfId="1" applyNumberFormat="1" applyFont="1" applyFill="1" applyBorder="1" applyAlignment="1">
      <alignment horizontal="right" vertical="center"/>
    </xf>
    <xf numFmtId="3" fontId="15" fillId="67" borderId="31" xfId="1" applyNumberFormat="1" applyFont="1" applyBorder="1" applyAlignment="1">
      <alignment horizontal="right" vertical="center"/>
    </xf>
    <xf numFmtId="3" fontId="16" fillId="67" borderId="31" xfId="1" applyNumberFormat="1" applyFont="1" applyBorder="1" applyAlignment="1">
      <alignment horizontal="right" vertical="center"/>
    </xf>
    <xf numFmtId="4" fontId="15" fillId="67" borderId="31" xfId="1" applyNumberFormat="1" applyFont="1" applyBorder="1" applyAlignment="1">
      <alignment horizontal="right" vertical="center"/>
    </xf>
    <xf numFmtId="3" fontId="16" fillId="64" borderId="10" xfId="1" applyNumberFormat="1" applyFont="1" applyFill="1" applyBorder="1" applyAlignment="1">
      <alignment horizontal="right" vertical="center"/>
    </xf>
    <xf numFmtId="0" fontId="10" fillId="64" borderId="31" xfId="1" applyFont="1" applyFill="1" applyBorder="1" applyAlignment="1">
      <alignment horizontal="left" vertical="center" wrapText="1"/>
    </xf>
    <xf numFmtId="0" fontId="11" fillId="64" borderId="31" xfId="1" applyFont="1" applyFill="1" applyBorder="1" applyAlignment="1">
      <alignment horizontal="left" vertical="center" wrapText="1"/>
    </xf>
    <xf numFmtId="4" fontId="11" fillId="64" borderId="31" xfId="1" applyNumberFormat="1" applyFont="1" applyFill="1" applyBorder="1" applyAlignment="1">
      <alignment horizontal="right" vertical="center"/>
    </xf>
    <xf numFmtId="3" fontId="11" fillId="64" borderId="31" xfId="1" applyNumberFormat="1" applyFont="1" applyFill="1" applyBorder="1" applyAlignment="1">
      <alignment horizontal="right" vertical="center"/>
    </xf>
    <xf numFmtId="3" fontId="11" fillId="64" borderId="10" xfId="1" applyNumberFormat="1" applyFont="1" applyFill="1" applyBorder="1" applyAlignment="1">
      <alignment horizontal="right" vertical="center"/>
    </xf>
    <xf numFmtId="0" fontId="1" fillId="67" borderId="37" xfId="1" applyFont="1" applyBorder="1" applyAlignment="1">
      <alignment horizontal="left" vertical="top"/>
    </xf>
    <xf numFmtId="0" fontId="12" fillId="67" borderId="14" xfId="1" applyFont="1" applyBorder="1" applyAlignment="1">
      <alignment horizontal="center" vertical="center"/>
    </xf>
    <xf numFmtId="0" fontId="13" fillId="67" borderId="14" xfId="1" applyFont="1" applyBorder="1" applyAlignment="1">
      <alignment horizontal="left" vertical="center"/>
    </xf>
    <xf numFmtId="0" fontId="13" fillId="67" borderId="14" xfId="1" applyFont="1" applyBorder="1" applyAlignment="1">
      <alignment horizontal="left" vertical="center"/>
    </xf>
  </cellXfs>
  <cellStyles count="2">
    <cellStyle name="Normal" xfId="0" builtinId="0"/>
    <cellStyle name="Normal 2" xfId="1" xr:uid="{BF57EDAA-A24B-4609-8498-36664415657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69"/>
  <sheetViews>
    <sheetView workbookViewId="0">
      <selection activeCell="F29" sqref="F29"/>
    </sheetView>
  </sheetViews>
  <sheetFormatPr defaultRowHeight="15"/>
  <cols>
    <col min="1" max="1" width="3.28515625" customWidth="1"/>
    <col min="2" max="2" width="15" customWidth="1"/>
    <col min="3" max="3" width="51.7109375" customWidth="1"/>
    <col min="4" max="4" width="16.28515625" customWidth="1"/>
    <col min="5" max="5" width="11.140625" customWidth="1"/>
    <col min="6" max="6" width="16.28515625" customWidth="1"/>
    <col min="7" max="7" width="11.140625" customWidth="1"/>
    <col min="8" max="8" width="16.28515625" customWidth="1"/>
    <col min="9" max="9" width="11.140625" customWidth="1"/>
    <col min="10" max="10" width="15.85546875" customWidth="1"/>
    <col min="11" max="11" width="16.28515625" customWidth="1"/>
    <col min="12" max="12" width="11.140625" customWidth="1"/>
    <col min="13" max="13" width="15" customWidth="1"/>
    <col min="14" max="14" width="11.7109375" customWidth="1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59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>
      <c r="A3" s="1"/>
      <c r="B3" s="60" t="s">
        <v>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>
      <c r="A4" s="1"/>
      <c r="B4" s="61" t="s">
        <v>2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4">
      <c r="A5" s="6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62"/>
      <c r="B6" s="63" t="s">
        <v>3</v>
      </c>
      <c r="C6" s="64" t="s">
        <v>4</v>
      </c>
      <c r="D6" s="64"/>
      <c r="E6" s="64"/>
      <c r="F6" s="65" t="s">
        <v>5</v>
      </c>
      <c r="G6" s="65"/>
      <c r="H6" s="66" t="s">
        <v>6</v>
      </c>
      <c r="I6" s="66"/>
      <c r="J6" s="66"/>
      <c r="K6" s="66"/>
      <c r="L6" s="66"/>
      <c r="M6" s="66"/>
      <c r="N6" s="66"/>
    </row>
    <row r="7" spans="1:14">
      <c r="A7" s="1"/>
      <c r="B7" s="63"/>
      <c r="C7" s="64"/>
      <c r="D7" s="64"/>
      <c r="E7" s="64"/>
      <c r="F7" s="65"/>
      <c r="G7" s="65"/>
      <c r="H7" s="66"/>
      <c r="I7" s="66"/>
      <c r="J7" s="66"/>
      <c r="K7" s="66"/>
      <c r="L7" s="66"/>
      <c r="M7" s="66"/>
      <c r="N7" s="66"/>
    </row>
    <row r="8" spans="1:14">
      <c r="A8" s="1"/>
      <c r="B8" s="3" t="s">
        <v>7</v>
      </c>
      <c r="C8" s="67" t="s">
        <v>8</v>
      </c>
      <c r="D8" s="67"/>
      <c r="E8" s="67"/>
      <c r="F8" s="68" t="s">
        <v>9</v>
      </c>
      <c r="G8" s="68"/>
      <c r="H8" s="69" t="s">
        <v>10</v>
      </c>
      <c r="I8" s="69"/>
      <c r="J8" s="69"/>
      <c r="K8" s="69"/>
      <c r="L8" s="69"/>
      <c r="M8" s="69"/>
      <c r="N8" s="69"/>
    </row>
    <row r="9" spans="1:14">
      <c r="A9" s="1"/>
      <c r="B9" s="70" t="s">
        <v>11</v>
      </c>
      <c r="C9" s="70"/>
      <c r="D9" s="71" t="s">
        <v>12</v>
      </c>
      <c r="E9" s="71"/>
      <c r="F9" s="71"/>
      <c r="G9" s="71"/>
      <c r="H9" s="71"/>
      <c r="I9" s="71"/>
      <c r="J9" s="71"/>
      <c r="K9" s="71"/>
      <c r="L9" s="71"/>
      <c r="M9" s="71"/>
      <c r="N9" s="71"/>
    </row>
    <row r="10" spans="1:14">
      <c r="A10" s="1"/>
      <c r="B10" s="70"/>
      <c r="C10" s="70"/>
      <c r="D10" s="4" t="s">
        <v>13</v>
      </c>
      <c r="E10" s="5">
        <v>2024</v>
      </c>
      <c r="F10" s="72" t="s">
        <v>14</v>
      </c>
      <c r="G10" s="72"/>
      <c r="H10" s="72" t="s">
        <v>14</v>
      </c>
      <c r="I10" s="72"/>
      <c r="J10" s="6" t="s">
        <v>14</v>
      </c>
      <c r="K10" s="72" t="s">
        <v>14</v>
      </c>
      <c r="L10" s="72"/>
      <c r="M10" s="73" t="s">
        <v>15</v>
      </c>
      <c r="N10" s="74" t="s">
        <v>16</v>
      </c>
    </row>
    <row r="11" spans="1:14" ht="36">
      <c r="A11" s="1"/>
      <c r="B11" s="70"/>
      <c r="C11" s="70"/>
      <c r="D11" s="7" t="s">
        <v>17</v>
      </c>
      <c r="E11" s="8" t="s">
        <v>18</v>
      </c>
      <c r="F11" s="9" t="s">
        <v>19</v>
      </c>
      <c r="G11" s="10" t="s">
        <v>18</v>
      </c>
      <c r="H11" s="9" t="s">
        <v>20</v>
      </c>
      <c r="I11" s="10" t="s">
        <v>18</v>
      </c>
      <c r="J11" s="11" t="s">
        <v>21</v>
      </c>
      <c r="K11" s="9" t="s">
        <v>22</v>
      </c>
      <c r="L11" s="10" t="s">
        <v>18</v>
      </c>
      <c r="M11" s="73"/>
      <c r="N11" s="74"/>
    </row>
    <row r="12" spans="1:14">
      <c r="A12" s="1"/>
      <c r="B12" s="70"/>
      <c r="C12" s="70"/>
      <c r="D12" s="12" t="s">
        <v>23</v>
      </c>
      <c r="E12" s="12" t="s">
        <v>24</v>
      </c>
      <c r="F12" s="12" t="s">
        <v>25</v>
      </c>
      <c r="G12" s="12" t="s">
        <v>26</v>
      </c>
      <c r="H12" s="12" t="s">
        <v>27</v>
      </c>
      <c r="I12" s="12" t="s">
        <v>28</v>
      </c>
      <c r="J12" s="12" t="s">
        <v>29</v>
      </c>
      <c r="K12" s="12" t="s">
        <v>30</v>
      </c>
      <c r="L12" s="12" t="s">
        <v>31</v>
      </c>
      <c r="M12" s="12" t="s">
        <v>32</v>
      </c>
      <c r="N12" s="13" t="s">
        <v>33</v>
      </c>
    </row>
    <row r="13" spans="1:14">
      <c r="A13" s="1"/>
      <c r="B13" s="75" t="s">
        <v>34</v>
      </c>
      <c r="C13" s="75"/>
      <c r="D13" s="14"/>
      <c r="E13" s="15"/>
      <c r="F13" s="14"/>
      <c r="G13" s="15"/>
      <c r="H13" s="14"/>
      <c r="I13" s="15"/>
      <c r="J13" s="16"/>
      <c r="K13" s="14"/>
      <c r="L13" s="15"/>
      <c r="M13" s="14"/>
      <c r="N13" s="17"/>
    </row>
    <row r="14" spans="1:14">
      <c r="A14" s="1"/>
      <c r="B14" s="18" t="s">
        <v>35</v>
      </c>
      <c r="C14" s="19" t="s">
        <v>36</v>
      </c>
      <c r="D14" s="14"/>
      <c r="E14" s="15"/>
      <c r="F14" s="14"/>
      <c r="G14" s="15"/>
      <c r="H14" s="51"/>
      <c r="I14" s="52"/>
      <c r="J14" s="53"/>
      <c r="K14" s="51"/>
      <c r="L14" s="15"/>
      <c r="M14" s="14"/>
      <c r="N14" s="17"/>
    </row>
    <row r="15" spans="1:14">
      <c r="A15" s="1"/>
      <c r="B15" s="21" t="s">
        <v>37</v>
      </c>
      <c r="C15" s="22" t="s">
        <v>38</v>
      </c>
      <c r="D15" s="23">
        <v>138042306</v>
      </c>
      <c r="E15" s="24">
        <f>D15/D30*100</f>
        <v>51.906684665747157</v>
      </c>
      <c r="F15" s="49">
        <v>170132000</v>
      </c>
      <c r="G15" s="49">
        <f>F15/F30*100</f>
        <v>28.426874300322481</v>
      </c>
      <c r="H15" s="54">
        <v>152634031</v>
      </c>
      <c r="I15" s="54">
        <f>H15/H30*100</f>
        <v>51.567293151795667</v>
      </c>
      <c r="J15" s="54">
        <f>H15-F15</f>
        <v>-17497969</v>
      </c>
      <c r="K15" s="55">
        <f>115620031+16960410+18099078</f>
        <v>150679519</v>
      </c>
      <c r="L15" s="24">
        <f>K15/K30*100</f>
        <v>53.732674001221483</v>
      </c>
      <c r="M15" s="24">
        <f>H15-K15</f>
        <v>1954512</v>
      </c>
      <c r="N15" s="25">
        <f>K15/H15*100</f>
        <v>98.719478226975482</v>
      </c>
    </row>
    <row r="16" spans="1:14">
      <c r="A16" s="1"/>
      <c r="B16" s="21" t="s">
        <v>39</v>
      </c>
      <c r="C16" s="22" t="s">
        <v>40</v>
      </c>
      <c r="D16" s="23">
        <v>20852362</v>
      </c>
      <c r="E16" s="24">
        <f>D16/D30*100</f>
        <v>7.8409076915160245</v>
      </c>
      <c r="F16" s="49">
        <f>23000000+2500000+2858000</f>
        <v>28358000</v>
      </c>
      <c r="G16" s="49">
        <f>F16/F30*100</f>
        <v>4.7382579491720831</v>
      </c>
      <c r="H16" s="54">
        <v>21458000</v>
      </c>
      <c r="I16" s="54">
        <f>H16/H30*100</f>
        <v>7.2495692422041289</v>
      </c>
      <c r="J16" s="54">
        <f t="shared" ref="J16:J21" si="0">H16-F16</f>
        <v>-6900000</v>
      </c>
      <c r="K16" s="55">
        <f>15514148+2537737+2913116</f>
        <v>20965001</v>
      </c>
      <c r="L16" s="24">
        <f>K16/K30*100</f>
        <v>7.4761691014442535</v>
      </c>
      <c r="M16" s="24">
        <f t="shared" ref="M16:M21" si="1">H16-K16</f>
        <v>492999</v>
      </c>
      <c r="N16" s="25">
        <f t="shared" ref="N16:N21" si="2">K16/H16*100</f>
        <v>97.702493242613471</v>
      </c>
    </row>
    <row r="17" spans="1:14">
      <c r="A17" s="1"/>
      <c r="B17" s="21" t="s">
        <v>41</v>
      </c>
      <c r="C17" s="22" t="s">
        <v>42</v>
      </c>
      <c r="D17" s="23">
        <v>91111924</v>
      </c>
      <c r="E17" s="24">
        <f>D17/D30*100</f>
        <v>34.259916726959929</v>
      </c>
      <c r="F17" s="24">
        <v>139500000</v>
      </c>
      <c r="G17" s="49">
        <f>F17/F30*100</f>
        <v>23.308660127988773</v>
      </c>
      <c r="H17" s="54">
        <v>114997969</v>
      </c>
      <c r="I17" s="54">
        <f>H17/H30*100</f>
        <v>38.851977769519245</v>
      </c>
      <c r="J17" s="54">
        <f t="shared" si="0"/>
        <v>-24502031</v>
      </c>
      <c r="K17" s="55">
        <f>2047362+51951048+3496056+12634456+29080932+6562963</f>
        <v>105772817</v>
      </c>
      <c r="L17" s="24">
        <f>K17/K30*100</f>
        <v>37.718837515348433</v>
      </c>
      <c r="M17" s="24">
        <f t="shared" si="1"/>
        <v>9225152</v>
      </c>
      <c r="N17" s="25">
        <f t="shared" si="2"/>
        <v>91.977987019927284</v>
      </c>
    </row>
    <row r="18" spans="1:14">
      <c r="A18" s="1"/>
      <c r="B18" s="21" t="s">
        <v>43</v>
      </c>
      <c r="C18" s="22" t="s">
        <v>44</v>
      </c>
      <c r="D18" s="23">
        <v>0</v>
      </c>
      <c r="E18" s="24">
        <v>0</v>
      </c>
      <c r="F18" s="24">
        <v>0</v>
      </c>
      <c r="G18" s="49">
        <v>0</v>
      </c>
      <c r="H18" s="54">
        <v>0</v>
      </c>
      <c r="I18" s="54">
        <v>0</v>
      </c>
      <c r="J18" s="54">
        <f t="shared" si="0"/>
        <v>0</v>
      </c>
      <c r="K18" s="55">
        <v>0</v>
      </c>
      <c r="L18" s="24">
        <v>0</v>
      </c>
      <c r="M18" s="24">
        <f t="shared" si="1"/>
        <v>0</v>
      </c>
      <c r="N18" s="25"/>
    </row>
    <row r="19" spans="1:14">
      <c r="A19" s="1"/>
      <c r="B19" s="21" t="s">
        <v>45</v>
      </c>
      <c r="C19" s="22" t="s">
        <v>46</v>
      </c>
      <c r="D19" s="23">
        <v>0</v>
      </c>
      <c r="E19" s="24">
        <v>0</v>
      </c>
      <c r="F19" s="24">
        <v>0</v>
      </c>
      <c r="G19" s="49">
        <v>0</v>
      </c>
      <c r="H19" s="54">
        <v>0</v>
      </c>
      <c r="I19" s="54">
        <v>0</v>
      </c>
      <c r="J19" s="54">
        <f t="shared" si="0"/>
        <v>0</v>
      </c>
      <c r="K19" s="55">
        <v>0</v>
      </c>
      <c r="L19" s="24">
        <v>0</v>
      </c>
      <c r="M19" s="24">
        <f t="shared" si="1"/>
        <v>0</v>
      </c>
      <c r="N19" s="25"/>
    </row>
    <row r="20" spans="1:14">
      <c r="A20" s="1"/>
      <c r="B20" s="21" t="s">
        <v>47</v>
      </c>
      <c r="C20" s="22" t="s">
        <v>48</v>
      </c>
      <c r="D20" s="23">
        <v>0</v>
      </c>
      <c r="E20" s="24">
        <v>0</v>
      </c>
      <c r="F20" s="24">
        <v>0</v>
      </c>
      <c r="G20" s="49">
        <v>0</v>
      </c>
      <c r="H20" s="54">
        <v>0</v>
      </c>
      <c r="I20" s="54">
        <v>0</v>
      </c>
      <c r="J20" s="54">
        <f t="shared" si="0"/>
        <v>0</v>
      </c>
      <c r="K20" s="55">
        <v>0</v>
      </c>
      <c r="L20" s="24">
        <v>0</v>
      </c>
      <c r="M20" s="24">
        <f t="shared" si="1"/>
        <v>0</v>
      </c>
      <c r="N20" s="25"/>
    </row>
    <row r="21" spans="1:14">
      <c r="A21" s="1"/>
      <c r="B21" s="21" t="s">
        <v>49</v>
      </c>
      <c r="C21" s="22" t="s">
        <v>50</v>
      </c>
      <c r="D21" s="23">
        <v>1049986</v>
      </c>
      <c r="E21" s="24">
        <f>D21/D30*100</f>
        <v>0.39481586322854673</v>
      </c>
      <c r="F21" s="49">
        <v>500000</v>
      </c>
      <c r="G21" s="49">
        <f t="shared" ref="G21" si="3">F21/F36*100</f>
        <v>0.14771485125114481</v>
      </c>
      <c r="H21" s="54">
        <f>1600000+100000+100000</f>
        <v>1800000</v>
      </c>
      <c r="I21" s="54">
        <f t="shared" ref="I21" si="4">H21/H36*100</f>
        <v>0.61879060813365871</v>
      </c>
      <c r="J21" s="54">
        <f t="shared" si="0"/>
        <v>1300000</v>
      </c>
      <c r="K21" s="55">
        <f>1439492+25334</f>
        <v>1464826</v>
      </c>
      <c r="L21" s="49">
        <f>K21/K30*100</f>
        <v>0.52236042727554266</v>
      </c>
      <c r="M21" s="24">
        <f t="shared" si="1"/>
        <v>335174</v>
      </c>
      <c r="N21" s="25">
        <f t="shared" si="2"/>
        <v>81.379222222222225</v>
      </c>
    </row>
    <row r="22" spans="1:14">
      <c r="A22" s="1"/>
      <c r="B22" s="26"/>
      <c r="C22" s="27" t="s">
        <v>51</v>
      </c>
      <c r="D22" s="28">
        <v>251056578</v>
      </c>
      <c r="E22" s="29">
        <f>D22/D30*100</f>
        <v>94.40232494745166</v>
      </c>
      <c r="F22" s="29">
        <f>F21+F20+F19+F18+F17+F16+F15</f>
        <v>338490000</v>
      </c>
      <c r="G22" s="29">
        <f>F22/F30*100</f>
        <v>56.557335962171464</v>
      </c>
      <c r="H22" s="56">
        <f>H21+H20+H19+H18+H17+H15+H16</f>
        <v>290890000</v>
      </c>
      <c r="I22" s="56">
        <f>H22/H30*100</f>
        <v>98.276968816514071</v>
      </c>
      <c r="J22" s="56">
        <f>SUM(J15:J21)</f>
        <v>-47600000</v>
      </c>
      <c r="K22" s="56">
        <f>SUM(K15:K21)</f>
        <v>278882163</v>
      </c>
      <c r="L22" s="29">
        <f>K22/K30*100</f>
        <v>99.450041045289709</v>
      </c>
      <c r="M22" s="29">
        <f>SUM(M15:M21)</f>
        <v>12007837</v>
      </c>
      <c r="N22" s="30">
        <f>K22/H22*100</f>
        <v>95.872035133555642</v>
      </c>
    </row>
    <row r="23" spans="1:14">
      <c r="A23" s="1"/>
      <c r="B23" s="21" t="s">
        <v>52</v>
      </c>
      <c r="C23" s="22" t="s">
        <v>53</v>
      </c>
      <c r="D23" s="23">
        <v>240000</v>
      </c>
      <c r="E23" s="24">
        <f>D23/D30*100</f>
        <v>9.0244829145199296E-2</v>
      </c>
      <c r="F23" s="24">
        <v>253000000</v>
      </c>
      <c r="G23" s="24">
        <f>F23/F30*100</f>
        <v>42.273053852194693</v>
      </c>
      <c r="H23" s="54">
        <f>100000</f>
        <v>100000</v>
      </c>
      <c r="I23" s="54">
        <f>H23/H30*100</f>
        <v>3.3784925166390756E-2</v>
      </c>
      <c r="J23" s="54">
        <f>H23-F23</f>
        <v>-252900000</v>
      </c>
      <c r="K23" s="55">
        <v>100000</v>
      </c>
      <c r="L23" s="24">
        <f>K23/K30*100</f>
        <v>3.5660237275658861E-2</v>
      </c>
      <c r="M23" s="24">
        <f>H23-K23</f>
        <v>0</v>
      </c>
      <c r="N23" s="25">
        <f>K23/H23*100</f>
        <v>100</v>
      </c>
    </row>
    <row r="24" spans="1:14">
      <c r="A24" s="1"/>
      <c r="B24" s="21" t="s">
        <v>54</v>
      </c>
      <c r="C24" s="22" t="s">
        <v>55</v>
      </c>
      <c r="D24" s="23">
        <v>14646637</v>
      </c>
      <c r="E24" s="24">
        <f>D24/D30*100</f>
        <v>5.5074302234031425</v>
      </c>
      <c r="F24" s="24">
        <v>7000000</v>
      </c>
      <c r="G24" s="24">
        <f>F24/F30*100</f>
        <v>1.1696101856338452</v>
      </c>
      <c r="H24" s="54">
        <f>2000000+3000000</f>
        <v>5000000</v>
      </c>
      <c r="I24" s="54">
        <f>H24/H30*100</f>
        <v>1.6892462583195378</v>
      </c>
      <c r="J24" s="54">
        <f>H24-F24</f>
        <v>-2000000</v>
      </c>
      <c r="K24" s="55">
        <f>1255919+186300</f>
        <v>1442219</v>
      </c>
      <c r="L24" s="24">
        <v>0</v>
      </c>
      <c r="M24" s="24">
        <f>H24-K24</f>
        <v>3557781</v>
      </c>
      <c r="N24" s="25">
        <f>K24/H24*100</f>
        <v>28.844379999999997</v>
      </c>
    </row>
    <row r="25" spans="1:14">
      <c r="A25" s="1"/>
      <c r="B25" s="26"/>
      <c r="C25" s="27" t="s">
        <v>56</v>
      </c>
      <c r="D25" s="28">
        <v>14886637</v>
      </c>
      <c r="E25" s="29">
        <f>D25/D30*100</f>
        <v>5.5976750525483423</v>
      </c>
      <c r="F25" s="29">
        <f>F23+F24</f>
        <v>260000000</v>
      </c>
      <c r="G25" s="29">
        <f t="shared" ref="G25:M25" si="5">G23+G24</f>
        <v>43.442664037828536</v>
      </c>
      <c r="H25" s="56">
        <f t="shared" si="5"/>
        <v>5100000</v>
      </c>
      <c r="I25" s="56">
        <f t="shared" si="5"/>
        <v>1.7230311834859284</v>
      </c>
      <c r="J25" s="56">
        <f t="shared" si="5"/>
        <v>-254900000</v>
      </c>
      <c r="K25" s="56">
        <f>K23+K24</f>
        <v>1542219</v>
      </c>
      <c r="L25" s="29">
        <v>1</v>
      </c>
      <c r="M25" s="29">
        <f t="shared" si="5"/>
        <v>3557781</v>
      </c>
      <c r="N25" s="30">
        <v>0</v>
      </c>
    </row>
    <row r="26" spans="1:14">
      <c r="A26" s="1"/>
      <c r="B26" s="21" t="s">
        <v>52</v>
      </c>
      <c r="C26" s="22" t="s">
        <v>53</v>
      </c>
      <c r="D26" s="23">
        <v>0</v>
      </c>
      <c r="E26" s="24">
        <v>0</v>
      </c>
      <c r="F26" s="24">
        <v>0</v>
      </c>
      <c r="G26" s="24">
        <v>0</v>
      </c>
      <c r="H26" s="54">
        <v>0</v>
      </c>
      <c r="I26" s="54">
        <v>0</v>
      </c>
      <c r="J26" s="54">
        <v>0</v>
      </c>
      <c r="K26" s="55">
        <v>0</v>
      </c>
      <c r="L26" s="24">
        <v>0</v>
      </c>
      <c r="M26" s="24">
        <v>0</v>
      </c>
      <c r="N26" s="25">
        <v>0</v>
      </c>
    </row>
    <row r="27" spans="1:14">
      <c r="A27" s="1"/>
      <c r="B27" s="21" t="s">
        <v>54</v>
      </c>
      <c r="C27" s="22" t="s">
        <v>55</v>
      </c>
      <c r="D27" s="23">
        <v>0</v>
      </c>
      <c r="E27" s="24">
        <v>0</v>
      </c>
      <c r="F27" s="24">
        <v>0</v>
      </c>
      <c r="G27" s="24">
        <v>0</v>
      </c>
      <c r="H27" s="54">
        <v>0</v>
      </c>
      <c r="I27" s="54">
        <v>0</v>
      </c>
      <c r="J27" s="54">
        <v>0</v>
      </c>
      <c r="K27" s="55">
        <v>0</v>
      </c>
      <c r="L27" s="24">
        <v>0</v>
      </c>
      <c r="M27" s="24">
        <v>0</v>
      </c>
      <c r="N27" s="25">
        <v>0</v>
      </c>
    </row>
    <row r="28" spans="1:14">
      <c r="A28" s="1"/>
      <c r="B28" s="26"/>
      <c r="C28" s="27" t="s">
        <v>57</v>
      </c>
      <c r="D28" s="28">
        <v>0</v>
      </c>
      <c r="E28" s="29">
        <v>0</v>
      </c>
      <c r="F28" s="29">
        <v>0</v>
      </c>
      <c r="G28" s="29">
        <v>0</v>
      </c>
      <c r="H28" s="56">
        <v>0</v>
      </c>
      <c r="I28" s="56">
        <v>0</v>
      </c>
      <c r="J28" s="56">
        <v>0</v>
      </c>
      <c r="K28" s="57">
        <v>0</v>
      </c>
      <c r="L28" s="29">
        <v>0</v>
      </c>
      <c r="M28" s="29">
        <v>0</v>
      </c>
      <c r="N28" s="30">
        <v>0</v>
      </c>
    </row>
    <row r="29" spans="1:14">
      <c r="A29" s="1"/>
      <c r="B29" s="31"/>
      <c r="C29" s="32" t="s">
        <v>58</v>
      </c>
      <c r="D29" s="33">
        <v>14886637</v>
      </c>
      <c r="E29" s="34">
        <v>0</v>
      </c>
      <c r="F29" s="34">
        <f>F25+F28</f>
        <v>260000000</v>
      </c>
      <c r="G29" s="34">
        <v>41</v>
      </c>
      <c r="H29" s="34">
        <f>H25+H28</f>
        <v>5100000</v>
      </c>
      <c r="I29" s="34">
        <v>0</v>
      </c>
      <c r="J29" s="34">
        <f>J25+J28</f>
        <v>-254900000</v>
      </c>
      <c r="K29" s="33">
        <v>29800</v>
      </c>
      <c r="L29" s="34">
        <v>0</v>
      </c>
      <c r="M29" s="34">
        <f>M25+M28</f>
        <v>3557781</v>
      </c>
      <c r="N29" s="35">
        <f>M29/H29*100</f>
        <v>69.760411764705893</v>
      </c>
    </row>
    <row r="30" spans="1:14">
      <c r="A30" s="1"/>
      <c r="B30" s="31"/>
      <c r="C30" s="32" t="s">
        <v>59</v>
      </c>
      <c r="D30" s="33">
        <v>265943215</v>
      </c>
      <c r="E30" s="34">
        <f>D30/D30*100</f>
        <v>100</v>
      </c>
      <c r="F30" s="34">
        <f>F29+F22</f>
        <v>598490000</v>
      </c>
      <c r="G30" s="34">
        <f>F30/F30*100</f>
        <v>100</v>
      </c>
      <c r="H30" s="34">
        <f>H22+H25</f>
        <v>295990000</v>
      </c>
      <c r="I30" s="34">
        <f t="shared" ref="I30:L30" si="6">I22+I25</f>
        <v>100</v>
      </c>
      <c r="J30" s="34">
        <f>J22+J25</f>
        <v>-302500000</v>
      </c>
      <c r="K30" s="34">
        <f>K22+K25</f>
        <v>280424382</v>
      </c>
      <c r="L30" s="34">
        <f t="shared" si="6"/>
        <v>100.45004104528971</v>
      </c>
      <c r="M30" s="34">
        <f>M29+M22</f>
        <v>15565618</v>
      </c>
      <c r="N30" s="35">
        <f>K30/H30*100</f>
        <v>94.74116760701375</v>
      </c>
    </row>
    <row r="31" spans="1:14">
      <c r="A31" s="1"/>
      <c r="B31" s="26"/>
      <c r="C31" s="27" t="s">
        <v>60</v>
      </c>
      <c r="D31" s="28">
        <v>800000</v>
      </c>
      <c r="E31" s="29"/>
      <c r="F31" s="29"/>
      <c r="G31" s="29"/>
      <c r="H31" s="29"/>
      <c r="I31" s="29"/>
      <c r="J31" s="29"/>
      <c r="K31" s="28">
        <v>0</v>
      </c>
      <c r="L31" s="29"/>
      <c r="M31" s="29"/>
      <c r="N31" s="30"/>
    </row>
    <row r="32" spans="1:14">
      <c r="A32" s="1"/>
      <c r="B32" s="26"/>
      <c r="C32" s="27" t="s">
        <v>61</v>
      </c>
      <c r="D32" s="28">
        <v>0</v>
      </c>
      <c r="E32" s="29"/>
      <c r="F32" s="29"/>
      <c r="G32" s="29"/>
      <c r="H32" s="29"/>
      <c r="I32" s="29"/>
      <c r="J32" s="29"/>
      <c r="K32" s="28">
        <v>0</v>
      </c>
      <c r="L32" s="29"/>
      <c r="M32" s="29"/>
      <c r="N32" s="30"/>
    </row>
    <row r="33" spans="1:14">
      <c r="A33" s="1"/>
      <c r="B33" s="31"/>
      <c r="C33" s="32" t="s">
        <v>62</v>
      </c>
      <c r="D33" s="33">
        <f>D30+D31</f>
        <v>266743215</v>
      </c>
      <c r="E33" s="34"/>
      <c r="F33" s="34"/>
      <c r="G33" s="34"/>
      <c r="H33" s="34"/>
      <c r="I33" s="34"/>
      <c r="J33" s="34"/>
      <c r="K33" s="33">
        <f>K30</f>
        <v>280424382</v>
      </c>
      <c r="L33" s="34"/>
      <c r="M33" s="34"/>
      <c r="N33" s="35"/>
    </row>
    <row r="34" spans="1:14">
      <c r="A34" s="1"/>
      <c r="B34" s="76" t="s">
        <v>63</v>
      </c>
      <c r="C34" s="76"/>
      <c r="D34" s="36"/>
      <c r="E34" s="37"/>
      <c r="F34" s="36"/>
      <c r="G34" s="37"/>
      <c r="H34" s="36"/>
      <c r="I34" s="37"/>
      <c r="J34" s="38"/>
      <c r="K34" s="36"/>
      <c r="L34" s="37"/>
      <c r="M34" s="36"/>
      <c r="N34" s="39"/>
    </row>
    <row r="35" spans="1:14">
      <c r="A35" s="1"/>
      <c r="B35" s="40" t="s">
        <v>64</v>
      </c>
      <c r="C35" s="19" t="s">
        <v>36</v>
      </c>
      <c r="D35" s="14"/>
      <c r="E35" s="15"/>
      <c r="F35" s="14"/>
      <c r="G35" s="15"/>
      <c r="H35" s="14"/>
      <c r="I35" s="15"/>
      <c r="J35" s="20"/>
      <c r="K35" s="14"/>
      <c r="L35" s="15"/>
      <c r="M35" s="14"/>
      <c r="N35" s="17"/>
    </row>
    <row r="36" spans="1:14">
      <c r="A36" s="1"/>
      <c r="B36" s="21"/>
      <c r="C36" s="41" t="s">
        <v>65</v>
      </c>
      <c r="D36" s="33">
        <v>251056578</v>
      </c>
      <c r="E36" s="34">
        <v>94.4</v>
      </c>
      <c r="F36" s="58">
        <f>F38+F39+F40+F41+F42+F43+F44</f>
        <v>338490000</v>
      </c>
      <c r="G36" s="34">
        <v>56.6</v>
      </c>
      <c r="H36" s="34">
        <f>H38+H39+H40+H41+H42+H43+H44</f>
        <v>290890000</v>
      </c>
      <c r="I36" s="34">
        <v>56.7</v>
      </c>
      <c r="J36" s="34">
        <f>J38+J39+J40+J41+J42+J43+J44</f>
        <v>-47600000</v>
      </c>
      <c r="K36" s="33">
        <f>K38+K39+K40+K41+K42+K43+K44</f>
        <v>278882163</v>
      </c>
      <c r="L36" s="34">
        <v>100</v>
      </c>
      <c r="M36" s="34">
        <f>M38+M39+M40+M41+M42+M43+M44</f>
        <v>12007837</v>
      </c>
      <c r="N36" s="35">
        <f>K36/H36*100</f>
        <v>95.872035133555642</v>
      </c>
    </row>
    <row r="37" spans="1:14">
      <c r="A37" s="1"/>
      <c r="B37" s="21" t="s">
        <v>66</v>
      </c>
      <c r="C37" s="42" t="s">
        <v>67</v>
      </c>
      <c r="D37" s="23"/>
      <c r="E37" s="24"/>
      <c r="F37" s="54"/>
      <c r="G37" s="24"/>
      <c r="H37" s="24"/>
      <c r="I37" s="24"/>
      <c r="J37" s="24"/>
      <c r="K37" s="23"/>
      <c r="L37" s="24"/>
      <c r="M37" s="24"/>
      <c r="N37" s="25"/>
    </row>
    <row r="38" spans="1:14">
      <c r="A38" s="1"/>
      <c r="B38" s="21" t="s">
        <v>68</v>
      </c>
      <c r="C38" s="42" t="s">
        <v>69</v>
      </c>
      <c r="D38" s="23">
        <v>120844944</v>
      </c>
      <c r="E38" s="24">
        <f>D38/D64*100</f>
        <v>45.303849246924614</v>
      </c>
      <c r="F38" s="54">
        <v>198990000</v>
      </c>
      <c r="G38" s="54">
        <f>F38/F64*100</f>
        <v>33.248675834182691</v>
      </c>
      <c r="H38" s="54">
        <v>175892031</v>
      </c>
      <c r="I38" s="54">
        <f>H38/H64*100</f>
        <v>59.424991046994833</v>
      </c>
      <c r="J38" s="54">
        <f>H38-F38</f>
        <v>-23097969</v>
      </c>
      <c r="K38" s="55">
        <v>173109346</v>
      </c>
      <c r="L38" s="24">
        <f>K38/K64*100</f>
        <v>61.731203529941268</v>
      </c>
      <c r="M38" s="24">
        <f>H38-K38</f>
        <v>2782685</v>
      </c>
      <c r="N38" s="25">
        <f>K38/H38*100</f>
        <v>98.417958457708636</v>
      </c>
    </row>
    <row r="39" spans="1:14">
      <c r="A39" s="1"/>
      <c r="B39" s="21" t="s">
        <v>70</v>
      </c>
      <c r="C39" s="42" t="s">
        <v>71</v>
      </c>
      <c r="D39" s="23">
        <v>1868050</v>
      </c>
      <c r="E39" s="24">
        <f>D39/D64*100</f>
        <v>0.70031771942165422</v>
      </c>
      <c r="F39" s="54">
        <v>2100000</v>
      </c>
      <c r="G39" s="54">
        <f>F39/F64*100</f>
        <v>0.35088305569015354</v>
      </c>
      <c r="H39" s="54">
        <v>2100000</v>
      </c>
      <c r="I39" s="54">
        <f>H39/H64*100</f>
        <v>0.70948342849420587</v>
      </c>
      <c r="J39" s="54">
        <f t="shared" ref="J39:J44" si="7">H39-F39</f>
        <v>0</v>
      </c>
      <c r="K39" s="55">
        <v>2047362</v>
      </c>
      <c r="L39" s="24">
        <f>K39/K64*100</f>
        <v>0.73009414709167475</v>
      </c>
      <c r="M39" s="24">
        <f>H39-K39</f>
        <v>52638</v>
      </c>
      <c r="N39" s="25">
        <f t="shared" ref="N39:N45" si="8">K39/H39*100</f>
        <v>97.493428571428581</v>
      </c>
    </row>
    <row r="40" spans="1:14">
      <c r="A40" s="1"/>
      <c r="B40" s="21" t="s">
        <v>72</v>
      </c>
      <c r="C40" s="42" t="s">
        <v>73</v>
      </c>
      <c r="D40" s="23">
        <v>48068615</v>
      </c>
      <c r="E40" s="24">
        <f>D40/D64*100</f>
        <v>18.020557711280492</v>
      </c>
      <c r="F40" s="54">
        <v>52140000</v>
      </c>
      <c r="G40" s="54">
        <f>F40/F64*100</f>
        <v>8.7119250112783835</v>
      </c>
      <c r="H40" s="54">
        <v>52140000</v>
      </c>
      <c r="I40" s="54">
        <f>H40/H64*100</f>
        <v>17.615459981756139</v>
      </c>
      <c r="J40" s="54">
        <f t="shared" si="7"/>
        <v>0</v>
      </c>
      <c r="K40" s="55">
        <v>51951048</v>
      </c>
      <c r="L40" s="24">
        <f>K40/K64*100</f>
        <v>18.525866983991428</v>
      </c>
      <c r="M40" s="24">
        <f t="shared" ref="M40:M44" si="9">H40-K40</f>
        <v>188952</v>
      </c>
      <c r="N40" s="25">
        <f t="shared" si="8"/>
        <v>99.637606444188719</v>
      </c>
    </row>
    <row r="41" spans="1:14">
      <c r="A41" s="1"/>
      <c r="B41" s="21" t="s">
        <v>74</v>
      </c>
      <c r="C41" s="42" t="s">
        <v>75</v>
      </c>
      <c r="D41" s="23">
        <v>2386728</v>
      </c>
      <c r="E41" s="24">
        <f>D41/D64*100</f>
        <v>0.89476615178384211</v>
      </c>
      <c r="F41" s="54">
        <v>3500000</v>
      </c>
      <c r="G41" s="54">
        <f>F41/F64*100</f>
        <v>0.58480509281692261</v>
      </c>
      <c r="H41" s="54">
        <v>3500000</v>
      </c>
      <c r="I41" s="54">
        <f>H41/H64*100</f>
        <v>1.1824723808236763</v>
      </c>
      <c r="J41" s="54">
        <f t="shared" si="7"/>
        <v>0</v>
      </c>
      <c r="K41" s="55">
        <v>3496056</v>
      </c>
      <c r="L41" s="24">
        <f>K41/K64*100</f>
        <v>1.2467018648899082</v>
      </c>
      <c r="M41" s="24">
        <f t="shared" si="9"/>
        <v>3944</v>
      </c>
      <c r="N41" s="25">
        <f t="shared" si="8"/>
        <v>99.887314285714297</v>
      </c>
    </row>
    <row r="42" spans="1:14">
      <c r="A42" s="1"/>
      <c r="B42" s="21" t="s">
        <v>76</v>
      </c>
      <c r="C42" s="42" t="s">
        <v>77</v>
      </c>
      <c r="D42" s="23">
        <v>12191873</v>
      </c>
      <c r="E42" s="24">
        <f>D42/D64*100</f>
        <v>4.570640344122717</v>
      </c>
      <c r="F42" s="54">
        <v>12660000</v>
      </c>
      <c r="G42" s="54">
        <f>F42/F64*100</f>
        <v>2.1153235643034973</v>
      </c>
      <c r="H42" s="54">
        <v>12660000</v>
      </c>
      <c r="I42" s="54">
        <f>H42/H64*100</f>
        <v>4.2771715260650698</v>
      </c>
      <c r="J42" s="54">
        <f t="shared" si="7"/>
        <v>0</v>
      </c>
      <c r="K42" s="55">
        <v>12634456</v>
      </c>
      <c r="L42" s="24">
        <f>K42/K64*100</f>
        <v>4.5054769880887173</v>
      </c>
      <c r="M42" s="24">
        <f t="shared" si="9"/>
        <v>25544</v>
      </c>
      <c r="N42" s="25">
        <f t="shared" si="8"/>
        <v>99.798230647709318</v>
      </c>
    </row>
    <row r="43" spans="1:14">
      <c r="A43" s="1"/>
      <c r="B43" s="21" t="s">
        <v>78</v>
      </c>
      <c r="C43" s="42" t="s">
        <v>79</v>
      </c>
      <c r="D43" s="23">
        <v>41526126</v>
      </c>
      <c r="E43" s="24">
        <f>D43/D64*100</f>
        <v>15.567828407556682</v>
      </c>
      <c r="F43" s="54">
        <v>59700000</v>
      </c>
      <c r="G43" s="54">
        <f>F43/F64*100</f>
        <v>9.9751040117629373</v>
      </c>
      <c r="H43" s="54">
        <v>37697969</v>
      </c>
      <c r="I43" s="54">
        <f>H43/H64*100</f>
        <v>12.736230615899185</v>
      </c>
      <c r="J43" s="54">
        <f t="shared" si="7"/>
        <v>-22002031</v>
      </c>
      <c r="K43" s="55">
        <v>29080932</v>
      </c>
      <c r="L43" s="24">
        <f>K43/K64*100</f>
        <v>10.370329353173007</v>
      </c>
      <c r="M43" s="24">
        <f t="shared" si="9"/>
        <v>8617037</v>
      </c>
      <c r="N43" s="25">
        <f t="shared" si="8"/>
        <v>77.14190650430001</v>
      </c>
    </row>
    <row r="44" spans="1:14">
      <c r="A44" s="1"/>
      <c r="B44" s="21" t="s">
        <v>80</v>
      </c>
      <c r="C44" s="42" t="s">
        <v>81</v>
      </c>
      <c r="D44" s="23">
        <v>24170242</v>
      </c>
      <c r="E44" s="24">
        <f>D44/D64*100</f>
        <v>9.0612396645215512</v>
      </c>
      <c r="F44" s="54">
        <v>9400000</v>
      </c>
      <c r="G44" s="54">
        <f>F44/F64*100</f>
        <v>1.5706193921368776</v>
      </c>
      <c r="H44" s="54">
        <v>6900000</v>
      </c>
      <c r="I44" s="54">
        <f>H44/H64*100</f>
        <v>2.3311598364809623</v>
      </c>
      <c r="J44" s="54">
        <f t="shared" si="7"/>
        <v>-2500000</v>
      </c>
      <c r="K44" s="55">
        <v>6562963</v>
      </c>
      <c r="L44" s="24">
        <f>K44/K64*100</f>
        <v>2.3403681781136991</v>
      </c>
      <c r="M44" s="24">
        <f t="shared" si="9"/>
        <v>337037</v>
      </c>
      <c r="N44" s="25">
        <f t="shared" si="8"/>
        <v>95.115405797101445</v>
      </c>
    </row>
    <row r="45" spans="1:14">
      <c r="A45" s="1"/>
      <c r="B45" s="21"/>
      <c r="C45" s="41" t="s">
        <v>82</v>
      </c>
      <c r="D45" s="33">
        <v>14886637</v>
      </c>
      <c r="E45" s="24">
        <f>D45/D64*100</f>
        <v>5.5808868465501549</v>
      </c>
      <c r="F45" s="58">
        <f>F47+F48+F49+F50+F51+F52+F53+F54+F55</f>
        <v>260000000</v>
      </c>
      <c r="G45" s="54">
        <f>F45/F64*100</f>
        <v>43.442664037828536</v>
      </c>
      <c r="H45" s="58">
        <f>H47+H48+H49+H50+H51+H52+H53+H54+H55</f>
        <v>5100000</v>
      </c>
      <c r="I45" s="58">
        <f t="shared" ref="I45:J45" si="10">I47+I48+I49+I50+I51+I52+I53+I54+I55</f>
        <v>1.7230311834859284</v>
      </c>
      <c r="J45" s="34">
        <f t="shared" si="10"/>
        <v>-254900000</v>
      </c>
      <c r="K45" s="34">
        <f>K47+K48+K49+K50+K51+K52+K53+K54+K55</f>
        <v>1542219</v>
      </c>
      <c r="L45" s="24">
        <f>K45/K64*100</f>
        <v>0.54995895471029332</v>
      </c>
      <c r="M45" s="34">
        <f>M47+M48+M49+M50+M51+M52+M53+M54+M55</f>
        <v>3557781</v>
      </c>
      <c r="N45" s="25">
        <f t="shared" si="8"/>
        <v>30.239588235294118</v>
      </c>
    </row>
    <row r="46" spans="1:14">
      <c r="A46" s="1"/>
      <c r="B46" s="21" t="s">
        <v>66</v>
      </c>
      <c r="C46" s="42" t="s">
        <v>67</v>
      </c>
      <c r="D46" s="23"/>
      <c r="E46" s="24"/>
      <c r="F46" s="54"/>
      <c r="G46" s="54"/>
      <c r="H46" s="54"/>
      <c r="I46" s="24"/>
      <c r="J46" s="24"/>
      <c r="K46" s="23"/>
      <c r="L46" s="24"/>
      <c r="M46" s="24"/>
      <c r="N46" s="25"/>
    </row>
    <row r="47" spans="1:14">
      <c r="A47" s="1"/>
      <c r="B47" s="21" t="s">
        <v>83</v>
      </c>
      <c r="C47" s="42" t="s">
        <v>84</v>
      </c>
      <c r="D47" s="23">
        <v>7440000</v>
      </c>
      <c r="E47" s="24">
        <f>D47/D64*100</f>
        <v>2.7891993428961257</v>
      </c>
      <c r="F47" s="54">
        <v>0</v>
      </c>
      <c r="G47" s="54">
        <f>F47/F64*100</f>
        <v>0</v>
      </c>
      <c r="H47" s="54">
        <v>0</v>
      </c>
      <c r="I47" s="24"/>
      <c r="J47" s="24">
        <v>0</v>
      </c>
      <c r="K47" s="23">
        <v>0</v>
      </c>
      <c r="L47" s="24"/>
      <c r="M47" s="24">
        <v>0</v>
      </c>
      <c r="N47" s="25">
        <v>0</v>
      </c>
    </row>
    <row r="48" spans="1:14">
      <c r="A48" s="1"/>
      <c r="B48" s="21" t="s">
        <v>85</v>
      </c>
      <c r="C48" s="42" t="s">
        <v>86</v>
      </c>
      <c r="D48" s="23">
        <v>0</v>
      </c>
      <c r="E48" s="24">
        <f>D48/D64*100</f>
        <v>0</v>
      </c>
      <c r="F48" s="54">
        <v>8000000</v>
      </c>
      <c r="G48" s="54">
        <f>F48/F64*100</f>
        <v>1.3366973550101087</v>
      </c>
      <c r="H48" s="54"/>
      <c r="I48" s="54">
        <f>H48/H64*100</f>
        <v>0</v>
      </c>
      <c r="J48" s="24">
        <f>H48-F48</f>
        <v>-8000000</v>
      </c>
      <c r="K48" s="55">
        <v>0</v>
      </c>
      <c r="L48" s="54"/>
      <c r="M48" s="54">
        <f>H48-K48</f>
        <v>0</v>
      </c>
      <c r="N48" s="25" t="e">
        <f t="shared" ref="N48:N54" si="11">K48/H48*100</f>
        <v>#DIV/0!</v>
      </c>
    </row>
    <row r="49" spans="1:14">
      <c r="A49" s="1"/>
      <c r="B49" s="21" t="s">
        <v>87</v>
      </c>
      <c r="C49" s="42" t="s">
        <v>88</v>
      </c>
      <c r="D49" s="23">
        <v>240000</v>
      </c>
      <c r="E49" s="24">
        <f>D49/D64*100</f>
        <v>8.9974172351487927E-2</v>
      </c>
      <c r="F49" s="54">
        <v>1000000</v>
      </c>
      <c r="G49" s="54">
        <f>F49/F64*100</f>
        <v>0.16708716937626358</v>
      </c>
      <c r="H49" s="54">
        <v>100000</v>
      </c>
      <c r="I49" s="54">
        <f>H49/H64*100</f>
        <v>3.3784925166390756E-2</v>
      </c>
      <c r="J49" s="24">
        <f t="shared" ref="J49:J55" si="12">H49-F49</f>
        <v>-900000</v>
      </c>
      <c r="K49" s="55">
        <v>100000</v>
      </c>
      <c r="L49" s="54">
        <f>K49/K64*100</f>
        <v>3.5660237275658861E-2</v>
      </c>
      <c r="M49" s="54">
        <f t="shared" ref="M49:M55" si="13">H49-K49</f>
        <v>0</v>
      </c>
      <c r="N49" s="25">
        <f t="shared" si="11"/>
        <v>100</v>
      </c>
    </row>
    <row r="50" spans="1:14">
      <c r="A50" s="1"/>
      <c r="B50" s="21" t="s">
        <v>89</v>
      </c>
      <c r="C50" s="42" t="s">
        <v>90</v>
      </c>
      <c r="D50" s="23">
        <v>0</v>
      </c>
      <c r="E50" s="24">
        <f>D50/D64*100</f>
        <v>0</v>
      </c>
      <c r="F50" s="54">
        <v>115000000</v>
      </c>
      <c r="G50" s="54">
        <f>F50/F64*100</f>
        <v>19.215024478270312</v>
      </c>
      <c r="H50" s="54">
        <v>0</v>
      </c>
      <c r="I50" s="54"/>
      <c r="J50" s="24">
        <f t="shared" si="12"/>
        <v>-115000000</v>
      </c>
      <c r="K50" s="55">
        <v>0</v>
      </c>
      <c r="L50" s="54"/>
      <c r="M50" s="54">
        <f t="shared" si="13"/>
        <v>0</v>
      </c>
      <c r="N50" s="25">
        <v>0</v>
      </c>
    </row>
    <row r="51" spans="1:14">
      <c r="A51" s="1"/>
      <c r="B51" s="21" t="s">
        <v>91</v>
      </c>
      <c r="C51" s="42" t="s">
        <v>92</v>
      </c>
      <c r="D51" s="23">
        <v>0</v>
      </c>
      <c r="E51" s="24">
        <f>D51/D64*100</f>
        <v>0</v>
      </c>
      <c r="F51" s="54">
        <v>107000000</v>
      </c>
      <c r="G51" s="54">
        <f>F51/F64*100</f>
        <v>17.878327123260203</v>
      </c>
      <c r="H51" s="54">
        <v>0</v>
      </c>
      <c r="I51" s="54"/>
      <c r="J51" s="24">
        <f t="shared" si="12"/>
        <v>-107000000</v>
      </c>
      <c r="K51" s="55">
        <v>0</v>
      </c>
      <c r="L51" s="54"/>
      <c r="M51" s="54">
        <f t="shared" si="13"/>
        <v>0</v>
      </c>
      <c r="N51" s="25">
        <v>0</v>
      </c>
    </row>
    <row r="52" spans="1:14">
      <c r="A52" s="1"/>
      <c r="B52" s="21" t="s">
        <v>93</v>
      </c>
      <c r="C52" s="42" t="s">
        <v>94</v>
      </c>
      <c r="D52" s="23">
        <v>1794877</v>
      </c>
      <c r="E52" s="24">
        <f>D52/D64*100</f>
        <v>0.67288571894883997</v>
      </c>
      <c r="F52" s="54">
        <v>3000000</v>
      </c>
      <c r="G52" s="54">
        <f>F52/F64*100</f>
        <v>0.50126150812879078</v>
      </c>
      <c r="H52" s="54">
        <v>2000000</v>
      </c>
      <c r="I52" s="54">
        <f>H52/H64*100</f>
        <v>0.67569850332781511</v>
      </c>
      <c r="J52" s="24">
        <f t="shared" si="12"/>
        <v>-1000000</v>
      </c>
      <c r="K52" s="55">
        <v>1255919</v>
      </c>
      <c r="L52" s="54">
        <f>K52/K64*100</f>
        <v>0.44786369539008208</v>
      </c>
      <c r="M52" s="54">
        <f t="shared" si="13"/>
        <v>744081</v>
      </c>
      <c r="N52" s="25">
        <f t="shared" si="11"/>
        <v>62.795949999999998</v>
      </c>
    </row>
    <row r="53" spans="1:14">
      <c r="A53" s="1"/>
      <c r="B53" s="21" t="s">
        <v>95</v>
      </c>
      <c r="C53" s="42" t="s">
        <v>96</v>
      </c>
      <c r="D53" s="23">
        <v>0</v>
      </c>
      <c r="E53" s="24"/>
      <c r="F53" s="54">
        <v>1000000</v>
      </c>
      <c r="G53" s="54">
        <f>F53/F64*100</f>
        <v>0.16708716937626358</v>
      </c>
      <c r="H53" s="54"/>
      <c r="I53" s="54">
        <f>H53/H64*100</f>
        <v>0</v>
      </c>
      <c r="J53" s="24">
        <f t="shared" si="12"/>
        <v>-1000000</v>
      </c>
      <c r="K53" s="55">
        <v>0</v>
      </c>
      <c r="L53" s="54"/>
      <c r="M53" s="54">
        <f t="shared" si="13"/>
        <v>0</v>
      </c>
      <c r="N53" s="25" t="e">
        <f t="shared" si="11"/>
        <v>#DIV/0!</v>
      </c>
    </row>
    <row r="54" spans="1:14">
      <c r="A54" s="1"/>
      <c r="B54" s="21" t="s">
        <v>97</v>
      </c>
      <c r="C54" s="42" t="s">
        <v>98</v>
      </c>
      <c r="D54" s="23">
        <v>5411760</v>
      </c>
      <c r="E54" s="24">
        <f>D54/D64*100</f>
        <v>2.0288276123537012</v>
      </c>
      <c r="F54" s="54">
        <v>3000000</v>
      </c>
      <c r="G54" s="54">
        <f>F54/F64*100</f>
        <v>0.50126150812879078</v>
      </c>
      <c r="H54" s="54">
        <v>3000000</v>
      </c>
      <c r="I54" s="54">
        <f>H54/H64*100</f>
        <v>1.0135477549917227</v>
      </c>
      <c r="J54" s="24">
        <f t="shared" si="12"/>
        <v>0</v>
      </c>
      <c r="K54" s="55">
        <v>186300</v>
      </c>
      <c r="L54" s="54">
        <f>K54/K64*100</f>
        <v>6.6435022044552469E-2</v>
      </c>
      <c r="M54" s="54">
        <f t="shared" si="13"/>
        <v>2813700</v>
      </c>
      <c r="N54" s="25">
        <f t="shared" si="11"/>
        <v>6.21</v>
      </c>
    </row>
    <row r="55" spans="1:14">
      <c r="A55" s="1"/>
      <c r="B55" s="21" t="s">
        <v>99</v>
      </c>
      <c r="C55" s="42" t="s">
        <v>100</v>
      </c>
      <c r="D55" s="23">
        <v>0</v>
      </c>
      <c r="E55" s="24"/>
      <c r="F55" s="54">
        <v>22000000</v>
      </c>
      <c r="G55" s="54">
        <f>F55/F64*100</f>
        <v>3.6759177262777989</v>
      </c>
      <c r="H55" s="54">
        <v>0</v>
      </c>
      <c r="I55" s="54">
        <f>H55/H64*100</f>
        <v>0</v>
      </c>
      <c r="J55" s="24">
        <f t="shared" si="12"/>
        <v>-22000000</v>
      </c>
      <c r="K55" s="55">
        <v>0</v>
      </c>
      <c r="L55" s="54"/>
      <c r="M55" s="54">
        <f t="shared" si="13"/>
        <v>0</v>
      </c>
      <c r="N55" s="25">
        <v>0</v>
      </c>
    </row>
    <row r="56" spans="1:14">
      <c r="A56" s="1"/>
      <c r="B56" s="21"/>
      <c r="C56" s="43" t="s">
        <v>56</v>
      </c>
      <c r="D56" s="28">
        <v>14886637</v>
      </c>
      <c r="E56" s="24">
        <f>D56/D64*100</f>
        <v>5.5808868465501549</v>
      </c>
      <c r="F56" s="29">
        <f>F48+F49+F50+F51+F52+F53+F54+F55</f>
        <v>260000000</v>
      </c>
      <c r="G56" s="54">
        <f>F56/F64*100</f>
        <v>43.442664037828536</v>
      </c>
      <c r="H56" s="29">
        <f t="shared" ref="H56:M56" si="14">H48+H49+H50+H51+H52+H53+H54+H55</f>
        <v>5100000</v>
      </c>
      <c r="I56" s="24">
        <f>H56/H64*100</f>
        <v>1.7230311834859287</v>
      </c>
      <c r="J56" s="29">
        <f t="shared" si="14"/>
        <v>-254900000</v>
      </c>
      <c r="K56" s="56">
        <f t="shared" si="14"/>
        <v>1542219</v>
      </c>
      <c r="L56" s="54">
        <f>K56/K64*100</f>
        <v>0.54995895471029332</v>
      </c>
      <c r="M56" s="56">
        <f t="shared" si="14"/>
        <v>3557781</v>
      </c>
      <c r="N56" s="30">
        <f>K56/H56*100</f>
        <v>30.239588235294118</v>
      </c>
    </row>
    <row r="57" spans="1:14">
      <c r="A57" s="1"/>
      <c r="B57" s="21" t="s">
        <v>66</v>
      </c>
      <c r="C57" s="42" t="s">
        <v>67</v>
      </c>
      <c r="D57" s="23"/>
      <c r="E57" s="24"/>
      <c r="F57" s="24"/>
      <c r="G57" s="24"/>
      <c r="H57" s="24"/>
      <c r="I57" s="24"/>
      <c r="J57" s="24"/>
      <c r="K57" s="23"/>
      <c r="L57" s="24"/>
      <c r="M57" s="24"/>
      <c r="N57" s="25"/>
    </row>
    <row r="58" spans="1:14">
      <c r="A58" s="1"/>
      <c r="B58" s="21"/>
      <c r="C58" s="43" t="s">
        <v>57</v>
      </c>
      <c r="D58" s="28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8">
        <v>0</v>
      </c>
      <c r="L58" s="29">
        <v>0</v>
      </c>
      <c r="M58" s="29">
        <v>0</v>
      </c>
      <c r="N58" s="30">
        <v>0</v>
      </c>
    </row>
    <row r="59" spans="1:14">
      <c r="A59" s="1"/>
      <c r="B59" s="21"/>
      <c r="C59" s="41" t="s">
        <v>101</v>
      </c>
      <c r="D59" s="33">
        <v>800000</v>
      </c>
      <c r="E59" s="34">
        <f>E38+E39+E40+E41+E42+E43+E44+E47+E48+E49+E50+E51+E52+E53+E54</f>
        <v>99.700086092161712</v>
      </c>
      <c r="F59" s="34"/>
      <c r="G59" s="34"/>
      <c r="H59" s="34"/>
      <c r="I59" s="34"/>
      <c r="J59" s="34"/>
      <c r="K59" s="33">
        <v>0</v>
      </c>
      <c r="L59" s="34">
        <v>0</v>
      </c>
      <c r="M59" s="34"/>
      <c r="N59" s="35"/>
    </row>
    <row r="60" spans="1:14">
      <c r="A60" s="1"/>
      <c r="B60" s="21"/>
      <c r="C60" s="41" t="s">
        <v>102</v>
      </c>
      <c r="D60" s="33">
        <v>800000</v>
      </c>
      <c r="E60" s="34">
        <v>100</v>
      </c>
      <c r="F60" s="34"/>
      <c r="G60" s="34"/>
      <c r="H60" s="34"/>
      <c r="I60" s="34"/>
      <c r="J60" s="34"/>
      <c r="K60" s="33">
        <v>0</v>
      </c>
      <c r="L60" s="34">
        <v>0</v>
      </c>
      <c r="M60" s="34"/>
      <c r="N60" s="35"/>
    </row>
    <row r="61" spans="1:14">
      <c r="A61" s="1"/>
      <c r="B61" s="21" t="s">
        <v>66</v>
      </c>
      <c r="C61" s="42" t="s">
        <v>67</v>
      </c>
      <c r="D61" s="23"/>
      <c r="E61" s="24"/>
      <c r="F61" s="24"/>
      <c r="G61" s="24"/>
      <c r="H61" s="24"/>
      <c r="I61" s="24"/>
      <c r="J61" s="24"/>
      <c r="K61" s="23"/>
      <c r="L61" s="24"/>
      <c r="M61" s="24"/>
      <c r="N61" s="25"/>
    </row>
    <row r="62" spans="1:14">
      <c r="A62" s="1"/>
      <c r="B62" s="21" t="s">
        <v>80</v>
      </c>
      <c r="C62" s="42" t="s">
        <v>81</v>
      </c>
      <c r="D62" s="23">
        <v>800000</v>
      </c>
      <c r="E62" s="24">
        <v>100</v>
      </c>
      <c r="F62" s="24"/>
      <c r="G62" s="24"/>
      <c r="H62" s="24"/>
      <c r="I62" s="24"/>
      <c r="J62" s="24"/>
      <c r="K62" s="23">
        <v>0</v>
      </c>
      <c r="L62" s="24">
        <v>0</v>
      </c>
      <c r="M62" s="24"/>
      <c r="N62" s="25"/>
    </row>
    <row r="63" spans="1:14">
      <c r="A63" s="1"/>
      <c r="B63" s="21" t="s">
        <v>66</v>
      </c>
      <c r="C63" s="42" t="s">
        <v>67</v>
      </c>
      <c r="D63" s="23"/>
      <c r="E63" s="24"/>
      <c r="F63" s="24"/>
      <c r="G63" s="24"/>
      <c r="H63" s="24"/>
      <c r="I63" s="24"/>
      <c r="J63" s="24"/>
      <c r="K63" s="23"/>
      <c r="L63" s="24"/>
      <c r="M63" s="24"/>
      <c r="N63" s="25"/>
    </row>
    <row r="64" spans="1:14">
      <c r="A64" s="1"/>
      <c r="B64" s="21"/>
      <c r="C64" s="44" t="s">
        <v>62</v>
      </c>
      <c r="D64" s="45">
        <v>266743215</v>
      </c>
      <c r="E64" s="46"/>
      <c r="F64" s="50">
        <f>F36+F45</f>
        <v>598490000</v>
      </c>
      <c r="G64" s="46">
        <f t="shared" ref="G64:I64" si="15">G45+G56</f>
        <v>86.885328075657071</v>
      </c>
      <c r="H64" s="46">
        <f>H36+H45</f>
        <v>295990000</v>
      </c>
      <c r="I64" s="46">
        <f t="shared" si="15"/>
        <v>3.4460623669718569</v>
      </c>
      <c r="J64" s="46">
        <f>J36+J45</f>
        <v>-302500000</v>
      </c>
      <c r="K64" s="46">
        <f>K36+K45</f>
        <v>280424382</v>
      </c>
      <c r="L64" s="46"/>
      <c r="M64" s="46">
        <f>M36+M45</f>
        <v>15565618</v>
      </c>
      <c r="N64" s="47">
        <f>K64/H64*100</f>
        <v>94.74116760701375</v>
      </c>
    </row>
    <row r="65" spans="1:14">
      <c r="A65" s="1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</row>
    <row r="66" spans="1:14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>
      <c r="A67" s="1"/>
      <c r="B67" s="78" t="s">
        <v>103</v>
      </c>
      <c r="C67" s="48" t="s">
        <v>104</v>
      </c>
      <c r="D67" s="78" t="s">
        <v>105</v>
      </c>
      <c r="E67" s="78"/>
      <c r="F67" s="48" t="s">
        <v>104</v>
      </c>
      <c r="G67" s="79"/>
      <c r="H67" s="79"/>
      <c r="I67" s="48"/>
      <c r="J67" s="48"/>
      <c r="K67" s="48"/>
      <c r="L67" s="48"/>
      <c r="M67" s="48"/>
      <c r="N67" s="1"/>
    </row>
    <row r="68" spans="1:14">
      <c r="A68" s="1"/>
      <c r="B68" s="78"/>
      <c r="C68" s="48" t="s">
        <v>106</v>
      </c>
      <c r="D68" s="78"/>
      <c r="E68" s="78"/>
      <c r="F68" s="48" t="s">
        <v>106</v>
      </c>
      <c r="G68" s="79"/>
      <c r="H68" s="79"/>
      <c r="I68" s="48"/>
      <c r="J68" s="48"/>
      <c r="K68" s="48"/>
      <c r="L68" s="48"/>
      <c r="M68" s="48"/>
      <c r="N68" s="1"/>
    </row>
    <row r="69" spans="1:14">
      <c r="A69" s="1"/>
      <c r="B69" s="78"/>
      <c r="C69" s="48" t="s">
        <v>107</v>
      </c>
      <c r="D69" s="78"/>
      <c r="E69" s="78"/>
      <c r="F69" s="48" t="s">
        <v>107</v>
      </c>
      <c r="G69" s="79"/>
      <c r="H69" s="79"/>
      <c r="I69" s="48"/>
      <c r="J69" s="48"/>
      <c r="K69" s="48"/>
      <c r="L69" s="48"/>
      <c r="M69" s="48"/>
      <c r="N69" s="1"/>
    </row>
  </sheetData>
  <mergeCells count="26">
    <mergeCell ref="B13:C13"/>
    <mergeCell ref="B34:C34"/>
    <mergeCell ref="B65:N65"/>
    <mergeCell ref="B67:B69"/>
    <mergeCell ref="D67:E69"/>
    <mergeCell ref="G67:H67"/>
    <mergeCell ref="G68:H68"/>
    <mergeCell ref="G69:H69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A5:A6"/>
    <mergeCell ref="B6:B7"/>
    <mergeCell ref="C6:E7"/>
    <mergeCell ref="F6:G7"/>
    <mergeCell ref="H6:N7"/>
  </mergeCells>
  <pageMargins left="0" right="0" top="0" bottom="0" header="0" footer="0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41DF9-ABED-4B61-A784-58779D6833A4}">
  <sheetPr>
    <outlinePr summaryBelow="0"/>
  </sheetPr>
  <dimension ref="A1:P60"/>
  <sheetViews>
    <sheetView topLeftCell="A10" workbookViewId="0">
      <selection activeCell="K34" sqref="K34"/>
    </sheetView>
  </sheetViews>
  <sheetFormatPr defaultRowHeight="15"/>
  <cols>
    <col min="1" max="1" width="3.28515625" style="82" customWidth="1"/>
    <col min="2" max="2" width="15" style="82" customWidth="1"/>
    <col min="3" max="3" width="51.7109375" style="82" customWidth="1"/>
    <col min="4" max="4" width="16.28515625" style="82" customWidth="1"/>
    <col min="5" max="5" width="11.140625" style="82" customWidth="1"/>
    <col min="6" max="6" width="16.28515625" style="82" customWidth="1"/>
    <col min="7" max="7" width="11.140625" style="82" customWidth="1"/>
    <col min="8" max="8" width="16.28515625" style="82" customWidth="1"/>
    <col min="9" max="9" width="11.140625" style="82" customWidth="1"/>
    <col min="10" max="10" width="15.85546875" style="82" customWidth="1"/>
    <col min="11" max="11" width="16.28515625" style="82" customWidth="1"/>
    <col min="12" max="12" width="11.140625" style="82" customWidth="1"/>
    <col min="13" max="13" width="15" style="82" customWidth="1"/>
    <col min="14" max="14" width="11.7109375" style="82" customWidth="1"/>
    <col min="15" max="15" width="9.140625" style="82"/>
    <col min="16" max="16" width="12.7109375" style="82" bestFit="1" customWidth="1"/>
    <col min="17" max="16384" width="9.140625" style="82"/>
  </cols>
  <sheetData>
    <row r="1" spans="1:14">
      <c r="A1" s="80"/>
      <c r="B1" s="81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>
      <c r="A2" s="80"/>
      <c r="B2" s="83" t="s">
        <v>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>
      <c r="A3" s="80"/>
      <c r="B3" s="84" t="s">
        <v>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4">
      <c r="A4" s="80"/>
      <c r="B4" s="85" t="s">
        <v>2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4" ht="15.75" thickBot="1">
      <c r="A5" s="86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ht="16.5" thickTop="1" thickBot="1">
      <c r="A6" s="86"/>
      <c r="B6" s="87" t="s">
        <v>3</v>
      </c>
      <c r="C6" s="88" t="s">
        <v>4</v>
      </c>
      <c r="D6" s="88"/>
      <c r="E6" s="88"/>
      <c r="F6" s="89" t="s">
        <v>5</v>
      </c>
      <c r="G6" s="89"/>
      <c r="H6" s="90" t="s">
        <v>6</v>
      </c>
      <c r="I6" s="90"/>
      <c r="J6" s="90"/>
      <c r="K6" s="90"/>
      <c r="L6" s="90"/>
      <c r="M6" s="90"/>
      <c r="N6" s="90"/>
    </row>
    <row r="7" spans="1:14" ht="15.75" thickTop="1">
      <c r="A7" s="80"/>
      <c r="B7" s="87"/>
      <c r="C7" s="88"/>
      <c r="D7" s="88"/>
      <c r="E7" s="88"/>
      <c r="F7" s="89"/>
      <c r="G7" s="89"/>
      <c r="H7" s="90"/>
      <c r="I7" s="90"/>
      <c r="J7" s="90"/>
      <c r="K7" s="90"/>
      <c r="L7" s="90"/>
      <c r="M7" s="90"/>
      <c r="N7" s="90"/>
    </row>
    <row r="8" spans="1:14">
      <c r="A8" s="80"/>
      <c r="B8" s="91" t="s">
        <v>7</v>
      </c>
      <c r="C8" s="92" t="s">
        <v>108</v>
      </c>
      <c r="D8" s="92"/>
      <c r="E8" s="92"/>
      <c r="F8" s="93" t="s">
        <v>9</v>
      </c>
      <c r="G8" s="93"/>
      <c r="H8" s="94" t="s">
        <v>109</v>
      </c>
      <c r="I8" s="94"/>
      <c r="J8" s="94"/>
      <c r="K8" s="94"/>
      <c r="L8" s="94"/>
      <c r="M8" s="94"/>
      <c r="N8" s="94"/>
    </row>
    <row r="9" spans="1:14" ht="15.75" thickBot="1">
      <c r="A9" s="80"/>
      <c r="B9" s="95" t="s">
        <v>11</v>
      </c>
      <c r="C9" s="95"/>
      <c r="D9" s="96" t="s">
        <v>12</v>
      </c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1:14" ht="16.5" thickTop="1" thickBot="1">
      <c r="A10" s="80"/>
      <c r="B10" s="95"/>
      <c r="C10" s="95"/>
      <c r="D10" s="97" t="s">
        <v>13</v>
      </c>
      <c r="E10" s="98">
        <v>2024</v>
      </c>
      <c r="F10" s="99" t="s">
        <v>14</v>
      </c>
      <c r="G10" s="99"/>
      <c r="H10" s="99" t="s">
        <v>14</v>
      </c>
      <c r="I10" s="99"/>
      <c r="J10" s="100" t="s">
        <v>14</v>
      </c>
      <c r="K10" s="99" t="s">
        <v>14</v>
      </c>
      <c r="L10" s="99"/>
      <c r="M10" s="101" t="s">
        <v>15</v>
      </c>
      <c r="N10" s="102" t="s">
        <v>16</v>
      </c>
    </row>
    <row r="11" spans="1:14" ht="37.5" thickTop="1" thickBot="1">
      <c r="A11" s="80"/>
      <c r="B11" s="95"/>
      <c r="C11" s="95"/>
      <c r="D11" s="103" t="s">
        <v>17</v>
      </c>
      <c r="E11" s="104" t="s">
        <v>18</v>
      </c>
      <c r="F11" s="105" t="s">
        <v>19</v>
      </c>
      <c r="G11" s="106" t="s">
        <v>18</v>
      </c>
      <c r="H11" s="105" t="s">
        <v>20</v>
      </c>
      <c r="I11" s="106" t="s">
        <v>18</v>
      </c>
      <c r="J11" s="107" t="s">
        <v>21</v>
      </c>
      <c r="K11" s="105" t="s">
        <v>22</v>
      </c>
      <c r="L11" s="106" t="s">
        <v>18</v>
      </c>
      <c r="M11" s="101"/>
      <c r="N11" s="102"/>
    </row>
    <row r="12" spans="1:14" ht="16.5" thickTop="1" thickBot="1">
      <c r="A12" s="80"/>
      <c r="B12" s="95"/>
      <c r="C12" s="95"/>
      <c r="D12" s="108" t="s">
        <v>23</v>
      </c>
      <c r="E12" s="108" t="s">
        <v>24</v>
      </c>
      <c r="F12" s="108" t="s">
        <v>25</v>
      </c>
      <c r="G12" s="108" t="s">
        <v>26</v>
      </c>
      <c r="H12" s="108" t="s">
        <v>27</v>
      </c>
      <c r="I12" s="108" t="s">
        <v>28</v>
      </c>
      <c r="J12" s="108" t="s">
        <v>29</v>
      </c>
      <c r="K12" s="108" t="s">
        <v>30</v>
      </c>
      <c r="L12" s="108" t="s">
        <v>31</v>
      </c>
      <c r="M12" s="108" t="s">
        <v>32</v>
      </c>
      <c r="N12" s="109" t="s">
        <v>33</v>
      </c>
    </row>
    <row r="13" spans="1:14" ht="15.75" thickTop="1">
      <c r="A13" s="80"/>
      <c r="B13" s="110" t="s">
        <v>34</v>
      </c>
      <c r="C13" s="110"/>
      <c r="D13" s="111"/>
      <c r="E13" s="112"/>
      <c r="F13" s="111"/>
      <c r="G13" s="112"/>
      <c r="H13" s="111"/>
      <c r="I13" s="112"/>
      <c r="J13" s="113"/>
      <c r="K13" s="111"/>
      <c r="L13" s="112"/>
      <c r="M13" s="111"/>
      <c r="N13" s="114"/>
    </row>
    <row r="14" spans="1:14">
      <c r="A14" s="80"/>
      <c r="B14" s="115" t="s">
        <v>35</v>
      </c>
      <c r="C14" s="116" t="s">
        <v>36</v>
      </c>
      <c r="D14" s="111"/>
      <c r="E14" s="112"/>
      <c r="F14" s="111"/>
      <c r="G14" s="112"/>
      <c r="H14" s="111"/>
      <c r="I14" s="112"/>
      <c r="J14" s="117"/>
      <c r="K14" s="111"/>
      <c r="L14" s="112"/>
      <c r="M14" s="111"/>
      <c r="N14" s="114"/>
    </row>
    <row r="15" spans="1:14">
      <c r="A15" s="80"/>
      <c r="B15" s="118" t="s">
        <v>37</v>
      </c>
      <c r="C15" s="119" t="s">
        <v>38</v>
      </c>
      <c r="D15" s="120">
        <v>784554704</v>
      </c>
      <c r="E15" s="121">
        <f>D15/D30*100</f>
        <v>28.234550932521618</v>
      </c>
      <c r="F15" s="121">
        <v>975730000</v>
      </c>
      <c r="G15" s="121">
        <f>F15/F30*100</f>
        <v>32.994728174676979</v>
      </c>
      <c r="H15" s="122">
        <v>820730000</v>
      </c>
      <c r="I15" s="122">
        <f>H15/H30*100</f>
        <v>25.542211419661836</v>
      </c>
      <c r="J15" s="122">
        <f>H15-F15</f>
        <v>-155000000</v>
      </c>
      <c r="K15" s="123">
        <v>665379352</v>
      </c>
      <c r="L15" s="121">
        <f>K15/K30*100</f>
        <v>22.581387626514665</v>
      </c>
      <c r="M15" s="121">
        <f>H15-K15</f>
        <v>155350648</v>
      </c>
      <c r="N15" s="124">
        <f>K15/H15*100</f>
        <v>81.071649872674328</v>
      </c>
    </row>
    <row r="16" spans="1:14">
      <c r="A16" s="80"/>
      <c r="B16" s="118" t="s">
        <v>39</v>
      </c>
      <c r="C16" s="119" t="s">
        <v>40</v>
      </c>
      <c r="D16" s="120">
        <v>86758661</v>
      </c>
      <c r="E16" s="121">
        <f>D16/D30*100</f>
        <v>3.1222702768242874</v>
      </c>
      <c r="F16" s="121">
        <v>135500000</v>
      </c>
      <c r="G16" s="121">
        <f>F16/F30*100</f>
        <v>4.5819905790215847</v>
      </c>
      <c r="H16" s="122">
        <v>95500000</v>
      </c>
      <c r="I16" s="122">
        <f>H16/H30*100</f>
        <v>2.972087276665536</v>
      </c>
      <c r="J16" s="122">
        <f t="shared" ref="J16:J21" si="0">H16-F16</f>
        <v>-40000000</v>
      </c>
      <c r="K16" s="123">
        <v>89726921</v>
      </c>
      <c r="L16" s="121">
        <f>K16/K30*100</f>
        <v>3.0451176122980428</v>
      </c>
      <c r="M16" s="121">
        <f t="shared" ref="M16:M21" si="1">H16-K16</f>
        <v>5773079</v>
      </c>
      <c r="N16" s="124">
        <f t="shared" ref="N16:N30" si="2">K16/H16*100</f>
        <v>93.954891099476441</v>
      </c>
    </row>
    <row r="17" spans="1:16">
      <c r="A17" s="80"/>
      <c r="B17" s="118" t="s">
        <v>41</v>
      </c>
      <c r="C17" s="119" t="s">
        <v>42</v>
      </c>
      <c r="D17" s="120">
        <v>1319245177</v>
      </c>
      <c r="E17" s="121">
        <f>D17/D30*100</f>
        <v>47.476989115713714</v>
      </c>
      <c r="F17" s="121">
        <v>1563000000</v>
      </c>
      <c r="G17" s="121">
        <f>F17/F30*100</f>
        <v>52.853514944728687</v>
      </c>
      <c r="H17" s="122">
        <f>1051000000+307500000+100000000+4500000</f>
        <v>1463000000</v>
      </c>
      <c r="I17" s="122">
        <f>H17/H30*100</f>
        <v>45.530509798551613</v>
      </c>
      <c r="J17" s="122">
        <f t="shared" si="0"/>
        <v>-100000000</v>
      </c>
      <c r="K17" s="123">
        <f>1049944107+243777934+71411175</f>
        <v>1365133216</v>
      </c>
      <c r="L17" s="121">
        <f>K17/K30*100</f>
        <v>46.329364173486667</v>
      </c>
      <c r="M17" s="121">
        <f t="shared" si="1"/>
        <v>97866784</v>
      </c>
      <c r="N17" s="124">
        <f t="shared" si="2"/>
        <v>93.310541079972666</v>
      </c>
      <c r="P17" s="125"/>
    </row>
    <row r="18" spans="1:16">
      <c r="A18" s="80"/>
      <c r="B18" s="118" t="s">
        <v>43</v>
      </c>
      <c r="C18" s="119" t="s">
        <v>44</v>
      </c>
      <c r="D18" s="120">
        <v>0</v>
      </c>
      <c r="E18" s="121">
        <f>D18/D30*100</f>
        <v>0</v>
      </c>
      <c r="F18" s="121">
        <v>0</v>
      </c>
      <c r="G18" s="121">
        <f>F18/F30*100</f>
        <v>0</v>
      </c>
      <c r="H18" s="122">
        <v>0</v>
      </c>
      <c r="I18" s="122">
        <v>0</v>
      </c>
      <c r="J18" s="122">
        <f t="shared" si="0"/>
        <v>0</v>
      </c>
      <c r="K18" s="123">
        <v>0</v>
      </c>
      <c r="L18" s="121">
        <f t="shared" ref="L18:L26" si="3">K18/K33*100</f>
        <v>0</v>
      </c>
      <c r="M18" s="121">
        <f t="shared" si="1"/>
        <v>0</v>
      </c>
      <c r="N18" s="124">
        <v>0</v>
      </c>
    </row>
    <row r="19" spans="1:16">
      <c r="A19" s="80"/>
      <c r="B19" s="118" t="s">
        <v>45</v>
      </c>
      <c r="C19" s="119" t="s">
        <v>46</v>
      </c>
      <c r="D19" s="120">
        <v>0</v>
      </c>
      <c r="E19" s="121">
        <f>D19/D30*100</f>
        <v>0</v>
      </c>
      <c r="F19" s="121">
        <v>0</v>
      </c>
      <c r="G19" s="121">
        <f>F19/F30*100</f>
        <v>0</v>
      </c>
      <c r="H19" s="122">
        <v>0</v>
      </c>
      <c r="I19" s="122">
        <v>0</v>
      </c>
      <c r="J19" s="122">
        <f t="shared" si="0"/>
        <v>0</v>
      </c>
      <c r="K19" s="123">
        <v>0</v>
      </c>
      <c r="L19" s="121">
        <v>0</v>
      </c>
      <c r="M19" s="121">
        <f t="shared" si="1"/>
        <v>0</v>
      </c>
      <c r="N19" s="124">
        <v>0</v>
      </c>
    </row>
    <row r="20" spans="1:16">
      <c r="A20" s="80"/>
      <c r="B20" s="118" t="s">
        <v>47</v>
      </c>
      <c r="C20" s="119" t="s">
        <v>48</v>
      </c>
      <c r="D20" s="120">
        <v>211145906</v>
      </c>
      <c r="E20" s="121">
        <f>D20/D30*100</f>
        <v>7.5987178545429028</v>
      </c>
      <c r="F20" s="126">
        <v>233000000</v>
      </c>
      <c r="G20" s="121">
        <f>F20/F30*100</f>
        <v>7.8789948701994765</v>
      </c>
      <c r="H20" s="122">
        <v>233000000</v>
      </c>
      <c r="I20" s="122">
        <f>H20/H30*100</f>
        <v>7.2512705284091084</v>
      </c>
      <c r="J20" s="122">
        <f t="shared" si="0"/>
        <v>0</v>
      </c>
      <c r="K20" s="123">
        <v>228891217</v>
      </c>
      <c r="L20" s="121">
        <f>K20/K30*100</f>
        <v>7.7680217756166305</v>
      </c>
      <c r="M20" s="121">
        <f t="shared" si="1"/>
        <v>4108783</v>
      </c>
      <c r="N20" s="124">
        <f t="shared" si="2"/>
        <v>98.236573819742489</v>
      </c>
    </row>
    <row r="21" spans="1:16">
      <c r="A21" s="80"/>
      <c r="B21" s="118" t="s">
        <v>49</v>
      </c>
      <c r="C21" s="119" t="s">
        <v>50</v>
      </c>
      <c r="D21" s="120">
        <v>0</v>
      </c>
      <c r="E21" s="121">
        <f t="shared" ref="E21:E28" si="4">D21/D36*100</f>
        <v>0</v>
      </c>
      <c r="F21" s="121">
        <v>0</v>
      </c>
      <c r="G21" s="121">
        <f t="shared" ref="G21:G27" si="5">F21/F36*100</f>
        <v>0</v>
      </c>
      <c r="H21" s="121">
        <v>0</v>
      </c>
      <c r="I21" s="122">
        <f t="shared" ref="I21:I27" si="6">H21/H36*100</f>
        <v>0</v>
      </c>
      <c r="J21" s="122">
        <f t="shared" si="0"/>
        <v>0</v>
      </c>
      <c r="K21" s="123">
        <v>0</v>
      </c>
      <c r="L21" s="121">
        <f t="shared" si="3"/>
        <v>0</v>
      </c>
      <c r="M21" s="121">
        <f t="shared" si="1"/>
        <v>0</v>
      </c>
      <c r="N21" s="124">
        <v>0</v>
      </c>
    </row>
    <row r="22" spans="1:16">
      <c r="A22" s="80"/>
      <c r="B22" s="127"/>
      <c r="C22" s="128" t="s">
        <v>51</v>
      </c>
      <c r="D22" s="129">
        <v>2401704448</v>
      </c>
      <c r="E22" s="121">
        <f>D22/D30*100</f>
        <v>86.432528179602514</v>
      </c>
      <c r="F22" s="130">
        <f>F15+F16+F17+F18+F19+F20+F21</f>
        <v>2907230000</v>
      </c>
      <c r="G22" s="121">
        <f>F22/F30*100</f>
        <v>98.309228568626722</v>
      </c>
      <c r="H22" s="130">
        <f>H15+H16+H17+H18+H19+H20+H21</f>
        <v>2612230000</v>
      </c>
      <c r="I22" s="122">
        <f>H22/H30*100</f>
        <v>81.296079023288087</v>
      </c>
      <c r="J22" s="131">
        <f>J15+J16+J17+J18+J19+J20+J21</f>
        <v>-295000000</v>
      </c>
      <c r="K22" s="131">
        <f>K15+K16+K17+K18+K19+K20+K21</f>
        <v>2349130706</v>
      </c>
      <c r="L22" s="121">
        <f>K22/K30*100</f>
        <v>79.72389118791601</v>
      </c>
      <c r="M22" s="130">
        <v>2366811720</v>
      </c>
      <c r="N22" s="124">
        <f t="shared" si="2"/>
        <v>89.928172710672499</v>
      </c>
    </row>
    <row r="23" spans="1:16">
      <c r="A23" s="80"/>
      <c r="B23" s="118" t="s">
        <v>52</v>
      </c>
      <c r="C23" s="119" t="s">
        <v>53</v>
      </c>
      <c r="D23" s="120">
        <v>0</v>
      </c>
      <c r="E23" s="121">
        <f t="shared" si="4"/>
        <v>0</v>
      </c>
      <c r="F23" s="121">
        <v>0</v>
      </c>
      <c r="G23" s="121">
        <f>F23/F30*100</f>
        <v>0</v>
      </c>
      <c r="H23" s="122">
        <v>0</v>
      </c>
      <c r="I23" s="122">
        <f>H23/H30*100</f>
        <v>0</v>
      </c>
      <c r="J23" s="122">
        <f>H23-F23</f>
        <v>0</v>
      </c>
      <c r="K23" s="123"/>
      <c r="L23" s="121">
        <f>K23/K30*100</f>
        <v>0</v>
      </c>
      <c r="M23" s="121">
        <v>0</v>
      </c>
      <c r="N23" s="124" t="e">
        <f t="shared" si="2"/>
        <v>#DIV/0!</v>
      </c>
    </row>
    <row r="24" spans="1:16">
      <c r="A24" s="80"/>
      <c r="B24" s="118" t="s">
        <v>54</v>
      </c>
      <c r="C24" s="119" t="s">
        <v>55</v>
      </c>
      <c r="D24" s="120">
        <v>376999934</v>
      </c>
      <c r="E24" s="121">
        <f>D24/D30*100</f>
        <v>13.567471820397481</v>
      </c>
      <c r="F24" s="121">
        <v>50000000</v>
      </c>
      <c r="G24" s="121">
        <f>F24/F30*100</f>
        <v>1.6907714313732785</v>
      </c>
      <c r="H24" s="122">
        <f>10000000+50000000+520000000+21000000</f>
        <v>601000000</v>
      </c>
      <c r="I24" s="122">
        <f>H24/H30*100</f>
        <v>18.703920976711906</v>
      </c>
      <c r="J24" s="122">
        <f>H24-F24</f>
        <v>551000000</v>
      </c>
      <c r="K24" s="123">
        <v>597452396</v>
      </c>
      <c r="L24" s="121">
        <f>K24/K30*100</f>
        <v>20.276108812083997</v>
      </c>
      <c r="M24" s="121">
        <f>H24-K24</f>
        <v>3547604</v>
      </c>
      <c r="N24" s="124">
        <f t="shared" si="2"/>
        <v>99.409716472545767</v>
      </c>
    </row>
    <row r="25" spans="1:16">
      <c r="A25" s="80"/>
      <c r="B25" s="127"/>
      <c r="C25" s="128" t="s">
        <v>56</v>
      </c>
      <c r="D25" s="129">
        <v>376999934</v>
      </c>
      <c r="E25" s="121">
        <f>D25/D30*100</f>
        <v>13.567471820397481</v>
      </c>
      <c r="F25" s="130">
        <f>F23+F24</f>
        <v>50000000</v>
      </c>
      <c r="G25" s="121">
        <f>F25/F30*100</f>
        <v>1.6907714313732785</v>
      </c>
      <c r="H25" s="130">
        <f>H23+H24</f>
        <v>601000000</v>
      </c>
      <c r="I25" s="122">
        <f>H25/H30*100</f>
        <v>18.703920976711906</v>
      </c>
      <c r="J25" s="131">
        <f>J23+J24</f>
        <v>551000000</v>
      </c>
      <c r="K25" s="129">
        <f>K23+K24</f>
        <v>597452396</v>
      </c>
      <c r="L25" s="121">
        <f>K25/K30*100</f>
        <v>20.276108812083997</v>
      </c>
      <c r="M25" s="130">
        <v>50000000</v>
      </c>
      <c r="N25" s="124">
        <f t="shared" si="2"/>
        <v>99.409716472545767</v>
      </c>
    </row>
    <row r="26" spans="1:16">
      <c r="A26" s="80"/>
      <c r="B26" s="118" t="s">
        <v>52</v>
      </c>
      <c r="C26" s="119" t="s">
        <v>53</v>
      </c>
      <c r="D26" s="120">
        <v>0</v>
      </c>
      <c r="E26" s="121">
        <f t="shared" si="4"/>
        <v>0</v>
      </c>
      <c r="F26" s="121">
        <v>0</v>
      </c>
      <c r="G26" s="121">
        <f t="shared" si="5"/>
        <v>0</v>
      </c>
      <c r="H26" s="121">
        <v>0</v>
      </c>
      <c r="I26" s="121">
        <f t="shared" si="6"/>
        <v>0</v>
      </c>
      <c r="J26" s="121">
        <v>0</v>
      </c>
      <c r="K26" s="120">
        <v>0</v>
      </c>
      <c r="L26" s="121">
        <f t="shared" si="3"/>
        <v>0</v>
      </c>
      <c r="M26" s="121">
        <v>0</v>
      </c>
      <c r="N26" s="124">
        <v>0</v>
      </c>
    </row>
    <row r="27" spans="1:16">
      <c r="A27" s="80"/>
      <c r="B27" s="118" t="s">
        <v>54</v>
      </c>
      <c r="C27" s="119" t="s">
        <v>55</v>
      </c>
      <c r="D27" s="120">
        <v>0</v>
      </c>
      <c r="E27" s="121">
        <v>0</v>
      </c>
      <c r="F27" s="121">
        <v>0</v>
      </c>
      <c r="G27" s="121">
        <f t="shared" si="5"/>
        <v>0</v>
      </c>
      <c r="H27" s="121">
        <v>0</v>
      </c>
      <c r="I27" s="121">
        <f t="shared" si="6"/>
        <v>0</v>
      </c>
      <c r="J27" s="121">
        <v>0</v>
      </c>
      <c r="K27" s="120">
        <v>0</v>
      </c>
      <c r="L27" s="121">
        <v>0</v>
      </c>
      <c r="M27" s="121">
        <v>0</v>
      </c>
      <c r="N27" s="124">
        <v>0</v>
      </c>
    </row>
    <row r="28" spans="1:16">
      <c r="A28" s="80"/>
      <c r="B28" s="127"/>
      <c r="C28" s="128" t="s">
        <v>57</v>
      </c>
      <c r="D28" s="129">
        <v>0</v>
      </c>
      <c r="E28" s="121">
        <f t="shared" si="4"/>
        <v>0</v>
      </c>
      <c r="F28" s="130">
        <v>0</v>
      </c>
      <c r="G28" s="121">
        <v>0</v>
      </c>
      <c r="H28" s="130">
        <v>0</v>
      </c>
      <c r="I28" s="121">
        <v>0</v>
      </c>
      <c r="J28" s="130">
        <v>0</v>
      </c>
      <c r="K28" s="129">
        <v>0</v>
      </c>
      <c r="L28" s="121">
        <v>0</v>
      </c>
      <c r="M28" s="130">
        <v>0</v>
      </c>
      <c r="N28" s="124">
        <v>0</v>
      </c>
    </row>
    <row r="29" spans="1:16">
      <c r="A29" s="80"/>
      <c r="B29" s="132"/>
      <c r="C29" s="133" t="s">
        <v>58</v>
      </c>
      <c r="D29" s="134">
        <v>376999934</v>
      </c>
      <c r="E29" s="135">
        <f>D29/D30*100</f>
        <v>13.567471820397481</v>
      </c>
      <c r="F29" s="135">
        <v>50000000</v>
      </c>
      <c r="G29" s="135">
        <f>F29/F30*100</f>
        <v>1.6907714313732785</v>
      </c>
      <c r="H29" s="135">
        <v>50000000</v>
      </c>
      <c r="I29" s="135">
        <f>H29/H30*100</f>
        <v>1.5560666369976628</v>
      </c>
      <c r="J29" s="135">
        <f>J25</f>
        <v>551000000</v>
      </c>
      <c r="K29" s="134">
        <v>0</v>
      </c>
      <c r="L29" s="121">
        <v>0</v>
      </c>
      <c r="M29" s="135">
        <v>50000000</v>
      </c>
      <c r="N29" s="124">
        <f t="shared" si="2"/>
        <v>0</v>
      </c>
    </row>
    <row r="30" spans="1:16">
      <c r="A30" s="80"/>
      <c r="B30" s="132"/>
      <c r="C30" s="133" t="s">
        <v>59</v>
      </c>
      <c r="D30" s="134">
        <v>2778704382</v>
      </c>
      <c r="E30" s="135">
        <f>D30/D30*100</f>
        <v>100</v>
      </c>
      <c r="F30" s="135">
        <f>F22+F25</f>
        <v>2957230000</v>
      </c>
      <c r="G30" s="135">
        <f>F30/F30*100</f>
        <v>100</v>
      </c>
      <c r="H30" s="135">
        <f>H22+H25</f>
        <v>3213230000</v>
      </c>
      <c r="I30" s="135">
        <f>H30/H30*100</f>
        <v>100</v>
      </c>
      <c r="J30" s="134">
        <f>J22+J25</f>
        <v>256000000</v>
      </c>
      <c r="K30" s="134">
        <f>K22+K25</f>
        <v>2946583102</v>
      </c>
      <c r="L30" s="135">
        <f>K30/K30*100</f>
        <v>100</v>
      </c>
      <c r="M30" s="135">
        <v>2416811720</v>
      </c>
      <c r="N30" s="124">
        <f t="shared" si="2"/>
        <v>91.701593163265628</v>
      </c>
    </row>
    <row r="31" spans="1:16">
      <c r="A31" s="80"/>
      <c r="B31" s="127"/>
      <c r="C31" s="128" t="s">
        <v>60</v>
      </c>
      <c r="D31" s="129">
        <v>0</v>
      </c>
      <c r="E31" s="130"/>
      <c r="F31" s="130"/>
      <c r="G31" s="130"/>
      <c r="H31" s="130"/>
      <c r="I31" s="130"/>
      <c r="J31" s="130"/>
      <c r="K31" s="129">
        <v>0</v>
      </c>
      <c r="L31" s="130"/>
      <c r="M31" s="130"/>
      <c r="N31" s="136"/>
    </row>
    <row r="32" spans="1:16">
      <c r="A32" s="80"/>
      <c r="B32" s="127"/>
      <c r="C32" s="128" t="s">
        <v>61</v>
      </c>
      <c r="D32" s="129">
        <v>0</v>
      </c>
      <c r="E32" s="130"/>
      <c r="F32" s="130"/>
      <c r="G32" s="130"/>
      <c r="H32" s="130"/>
      <c r="I32" s="130"/>
      <c r="J32" s="130"/>
      <c r="K32" s="129">
        <v>0</v>
      </c>
      <c r="L32" s="130"/>
      <c r="M32" s="130"/>
      <c r="N32" s="136"/>
    </row>
    <row r="33" spans="1:14" ht="15.75" thickBot="1">
      <c r="A33" s="80"/>
      <c r="B33" s="132"/>
      <c r="C33" s="133" t="s">
        <v>62</v>
      </c>
      <c r="D33" s="134">
        <v>2778704382</v>
      </c>
      <c r="E33" s="135"/>
      <c r="F33" s="135"/>
      <c r="G33" s="135"/>
      <c r="H33" s="135"/>
      <c r="I33" s="135"/>
      <c r="J33" s="135"/>
      <c r="K33" s="134">
        <f>K30</f>
        <v>2946583102</v>
      </c>
      <c r="L33" s="135"/>
      <c r="M33" s="135"/>
      <c r="N33" s="137"/>
    </row>
    <row r="34" spans="1:14" ht="15.75" thickTop="1">
      <c r="A34" s="80"/>
      <c r="B34" s="138" t="s">
        <v>63</v>
      </c>
      <c r="C34" s="138"/>
      <c r="D34" s="139"/>
      <c r="E34" s="140"/>
      <c r="F34" s="139"/>
      <c r="G34" s="140"/>
      <c r="H34" s="139"/>
      <c r="I34" s="140"/>
      <c r="J34" s="141"/>
      <c r="K34" s="139"/>
      <c r="L34" s="140"/>
      <c r="M34" s="139"/>
      <c r="N34" s="142"/>
    </row>
    <row r="35" spans="1:14">
      <c r="A35" s="80"/>
      <c r="B35" s="143" t="s">
        <v>64</v>
      </c>
      <c r="C35" s="116" t="s">
        <v>36</v>
      </c>
      <c r="D35" s="111"/>
      <c r="E35" s="112"/>
      <c r="F35" s="111"/>
      <c r="G35" s="112"/>
      <c r="H35" s="111"/>
      <c r="I35" s="112"/>
      <c r="J35" s="117"/>
      <c r="K35" s="111"/>
      <c r="L35" s="112"/>
      <c r="M35" s="111"/>
      <c r="N35" s="114"/>
    </row>
    <row r="36" spans="1:14">
      <c r="A36" s="80"/>
      <c r="B36" s="118"/>
      <c r="C36" s="144" t="s">
        <v>65</v>
      </c>
      <c r="D36" s="134">
        <v>2401704448</v>
      </c>
      <c r="E36" s="135">
        <v>86.4</v>
      </c>
      <c r="F36" s="135">
        <f>F38+F39+F40+F41+F42+F43</f>
        <v>2907230000</v>
      </c>
      <c r="G36" s="135">
        <v>98.3</v>
      </c>
      <c r="H36" s="135">
        <f>H38+H39+H40+H41+H42+H43</f>
        <v>2612230000</v>
      </c>
      <c r="I36" s="135">
        <v>98.3</v>
      </c>
      <c r="J36" s="134">
        <f>J38+J39+J40+J41+J42+J43</f>
        <v>-295000000</v>
      </c>
      <c r="K36" s="134">
        <f>K38+K39+K40+K41+K42+K43</f>
        <v>2349130706</v>
      </c>
      <c r="L36" s="135">
        <v>100</v>
      </c>
      <c r="M36" s="135">
        <f>SUM(M38:M43)</f>
        <v>263099294</v>
      </c>
      <c r="N36" s="137">
        <f>K36/H36*100</f>
        <v>89.928172710672499</v>
      </c>
    </row>
    <row r="37" spans="1:14">
      <c r="A37" s="80"/>
      <c r="B37" s="118" t="s">
        <v>66</v>
      </c>
      <c r="C37" s="145" t="s">
        <v>67</v>
      </c>
      <c r="D37" s="120"/>
      <c r="E37" s="121"/>
      <c r="F37" s="121"/>
      <c r="G37" s="121"/>
      <c r="H37" s="121"/>
      <c r="I37" s="121"/>
      <c r="J37" s="121"/>
      <c r="K37" s="120"/>
      <c r="L37" s="121"/>
      <c r="M37" s="121"/>
      <c r="N37" s="124"/>
    </row>
    <row r="38" spans="1:14">
      <c r="A38" s="80"/>
      <c r="B38" s="118" t="s">
        <v>110</v>
      </c>
      <c r="C38" s="145" t="s">
        <v>111</v>
      </c>
      <c r="D38" s="120">
        <v>1824542967</v>
      </c>
      <c r="E38" s="121">
        <f>D38/D55*100</f>
        <v>65.661643563780871</v>
      </c>
      <c r="F38" s="121">
        <v>2262230000</v>
      </c>
      <c r="G38" s="121">
        <f>F38/F55*100</f>
        <v>76.498277103911434</v>
      </c>
      <c r="H38" s="122">
        <f>820730000+95500000+1051000000</f>
        <v>1967230000</v>
      </c>
      <c r="I38" s="122">
        <f>H38/H55*100</f>
        <v>61.222819406018246</v>
      </c>
      <c r="J38" s="122">
        <f>H38-F38</f>
        <v>-295000000</v>
      </c>
      <c r="K38" s="123">
        <f>665379352+89726921+1049944107</f>
        <v>1805050380</v>
      </c>
      <c r="L38" s="121">
        <f>K38/K55*100</f>
        <v>61.259103081860147</v>
      </c>
      <c r="M38" s="121">
        <f>H38-K38</f>
        <v>162179620</v>
      </c>
      <c r="N38" s="124">
        <f>K38/H38*100</f>
        <v>91.755940078180998</v>
      </c>
    </row>
    <row r="39" spans="1:14">
      <c r="A39" s="80"/>
      <c r="B39" s="118" t="s">
        <v>112</v>
      </c>
      <c r="C39" s="145" t="s">
        <v>113</v>
      </c>
      <c r="D39" s="120">
        <v>244770575</v>
      </c>
      <c r="E39" s="121">
        <f>D39/D55*100</f>
        <v>8.8088022815807392</v>
      </c>
      <c r="F39" s="121">
        <v>307500000</v>
      </c>
      <c r="G39" s="121">
        <f>F39/F55*100</f>
        <v>10.398244302945663</v>
      </c>
      <c r="H39" s="122">
        <v>307500000</v>
      </c>
      <c r="I39" s="122">
        <f>H39/H55*100</f>
        <v>9.5698098175356261</v>
      </c>
      <c r="J39" s="122">
        <f t="shared" ref="J39:J42" si="7">H39-F39</f>
        <v>0</v>
      </c>
      <c r="K39" s="123">
        <v>243777934</v>
      </c>
      <c r="L39" s="121">
        <f>K39/K55*100</f>
        <v>8.2732414305183539</v>
      </c>
      <c r="M39" s="121">
        <f t="shared" ref="M39:M43" si="8">H39-K39</f>
        <v>63722066</v>
      </c>
      <c r="N39" s="124">
        <f t="shared" ref="N39:N42" si="9">K39/H39*100</f>
        <v>79.277376910569103</v>
      </c>
    </row>
    <row r="40" spans="1:14">
      <c r="A40" s="80"/>
      <c r="B40" s="118" t="s">
        <v>114</v>
      </c>
      <c r="C40" s="145" t="s">
        <v>115</v>
      </c>
      <c r="D40" s="120">
        <v>98245000</v>
      </c>
      <c r="E40" s="121">
        <f>D40/D55*100</f>
        <v>3.5356405897804497</v>
      </c>
      <c r="F40" s="121">
        <v>100000000</v>
      </c>
      <c r="G40" s="121">
        <f>F40/F55*100</f>
        <v>3.3815428627465569</v>
      </c>
      <c r="H40" s="122">
        <v>100000000</v>
      </c>
      <c r="I40" s="122">
        <f>H40/H55*100</f>
        <v>3.1121332739953256</v>
      </c>
      <c r="J40" s="122">
        <f t="shared" si="7"/>
        <v>0</v>
      </c>
      <c r="K40" s="123">
        <v>71411175</v>
      </c>
      <c r="L40" s="121">
        <f>K40/K55*100</f>
        <v>2.4235248938158467</v>
      </c>
      <c r="M40" s="121">
        <f t="shared" si="8"/>
        <v>28588825</v>
      </c>
      <c r="N40" s="124">
        <f t="shared" si="9"/>
        <v>71.411175</v>
      </c>
    </row>
    <row r="41" spans="1:14">
      <c r="A41" s="80"/>
      <c r="B41" s="118" t="s">
        <v>116</v>
      </c>
      <c r="C41" s="145" t="s">
        <v>117</v>
      </c>
      <c r="D41" s="120">
        <v>211145906</v>
      </c>
      <c r="E41" s="121">
        <f>D41/D55*100</f>
        <v>7.5987178545429028</v>
      </c>
      <c r="F41" s="121">
        <v>233000000</v>
      </c>
      <c r="G41" s="121">
        <f>F41/F55*100</f>
        <v>7.8789948701994765</v>
      </c>
      <c r="H41" s="122">
        <v>233000000</v>
      </c>
      <c r="I41" s="122">
        <f>H41/H55*100</f>
        <v>7.2512705284091084</v>
      </c>
      <c r="J41" s="122">
        <f t="shared" si="7"/>
        <v>0</v>
      </c>
      <c r="K41" s="123">
        <v>228891217</v>
      </c>
      <c r="L41" s="121">
        <f>K41/K55*100</f>
        <v>7.7680217749575604</v>
      </c>
      <c r="M41" s="121">
        <f t="shared" si="8"/>
        <v>4108783</v>
      </c>
      <c r="N41" s="124">
        <f t="shared" si="9"/>
        <v>98.236573819742489</v>
      </c>
    </row>
    <row r="42" spans="1:14">
      <c r="A42" s="80"/>
      <c r="B42" s="118" t="s">
        <v>118</v>
      </c>
      <c r="C42" s="145" t="s">
        <v>119</v>
      </c>
      <c r="D42" s="120">
        <v>0</v>
      </c>
      <c r="E42" s="121">
        <f>D42/D55*100</f>
        <v>0</v>
      </c>
      <c r="F42" s="121">
        <v>4500000</v>
      </c>
      <c r="G42" s="121">
        <f>F42/F55*100</f>
        <v>0.15216942882359505</v>
      </c>
      <c r="H42" s="122">
        <v>4500000</v>
      </c>
      <c r="I42" s="122">
        <f>H42/H55*100</f>
        <v>0.14004599732978965</v>
      </c>
      <c r="J42" s="122">
        <f t="shared" si="7"/>
        <v>0</v>
      </c>
      <c r="K42" s="123">
        <v>0</v>
      </c>
      <c r="L42" s="121">
        <f>K42/K55*100</f>
        <v>0</v>
      </c>
      <c r="M42" s="121">
        <f t="shared" si="8"/>
        <v>4500000</v>
      </c>
      <c r="N42" s="124">
        <f t="shared" si="9"/>
        <v>0</v>
      </c>
    </row>
    <row r="43" spans="1:14">
      <c r="A43" s="80"/>
      <c r="B43" s="118" t="s">
        <v>120</v>
      </c>
      <c r="C43" s="145" t="s">
        <v>121</v>
      </c>
      <c r="D43" s="120">
        <v>23000000</v>
      </c>
      <c r="E43" s="121">
        <f>D43/D55*100</f>
        <v>0.82772388991755652</v>
      </c>
      <c r="F43" s="121">
        <v>0</v>
      </c>
      <c r="G43" s="121">
        <v>0</v>
      </c>
      <c r="H43" s="122">
        <v>0</v>
      </c>
      <c r="I43" s="122">
        <v>0</v>
      </c>
      <c r="J43" s="122">
        <v>0</v>
      </c>
      <c r="K43" s="123">
        <v>0</v>
      </c>
      <c r="L43" s="121">
        <v>0</v>
      </c>
      <c r="M43" s="121">
        <f t="shared" si="8"/>
        <v>0</v>
      </c>
      <c r="N43" s="124">
        <v>0</v>
      </c>
    </row>
    <row r="44" spans="1:14">
      <c r="A44" s="80"/>
      <c r="B44" s="118"/>
      <c r="C44" s="144" t="s">
        <v>82</v>
      </c>
      <c r="D44" s="146">
        <v>376999934</v>
      </c>
      <c r="E44" s="147">
        <f>D44/D55*100</f>
        <v>13.567471820397481</v>
      </c>
      <c r="F44" s="148">
        <f>F46+F47+F48+F49</f>
        <v>50000000</v>
      </c>
      <c r="G44" s="147">
        <f>F44/F55*100</f>
        <v>1.6907714313732785</v>
      </c>
      <c r="H44" s="149">
        <f>H46+H47+H48+H49</f>
        <v>601000000</v>
      </c>
      <c r="I44" s="150">
        <f>H44/H55*100</f>
        <v>18.703920976711906</v>
      </c>
      <c r="J44" s="149">
        <v>0</v>
      </c>
      <c r="K44" s="151">
        <f>K46+K47+K48+K49</f>
        <v>597452396.25</v>
      </c>
      <c r="L44" s="147">
        <f>K44/K55*100</f>
        <v>20.276108818848094</v>
      </c>
      <c r="M44" s="148">
        <f>M46+M47+M48+M49</f>
        <v>3547603.75</v>
      </c>
      <c r="N44" s="152">
        <f t="shared" ref="N44" si="10">K44/H44*100</f>
        <v>99.409716514143099</v>
      </c>
    </row>
    <row r="45" spans="1:14">
      <c r="A45" s="80"/>
      <c r="B45" s="118" t="s">
        <v>66</v>
      </c>
      <c r="C45" s="145" t="s">
        <v>67</v>
      </c>
      <c r="D45" s="120"/>
      <c r="E45" s="121">
        <v>0</v>
      </c>
      <c r="F45" s="121"/>
      <c r="G45" s="121">
        <v>0</v>
      </c>
      <c r="H45" s="122"/>
      <c r="I45" s="122">
        <v>0</v>
      </c>
      <c r="J45" s="122"/>
      <c r="K45" s="123"/>
      <c r="L45" s="121">
        <v>0</v>
      </c>
      <c r="M45" s="121"/>
      <c r="N45" s="124">
        <v>0</v>
      </c>
    </row>
    <row r="46" spans="1:14">
      <c r="A46" s="80"/>
      <c r="B46" s="118" t="s">
        <v>122</v>
      </c>
      <c r="C46" s="145" t="s">
        <v>123</v>
      </c>
      <c r="D46" s="120">
        <v>23000000</v>
      </c>
      <c r="E46" s="121">
        <f>D46/D55*100</f>
        <v>0.82772388991755652</v>
      </c>
      <c r="F46" s="121">
        <v>10000000</v>
      </c>
      <c r="G46" s="121">
        <f>F46/F55*100</f>
        <v>0.33815428627465571</v>
      </c>
      <c r="H46" s="122">
        <v>10000000</v>
      </c>
      <c r="I46" s="122">
        <f>H46/H55*100</f>
        <v>0.31121332739953256</v>
      </c>
      <c r="J46" s="122">
        <f>H46-F46</f>
        <v>0</v>
      </c>
      <c r="K46" s="123">
        <v>8551440</v>
      </c>
      <c r="L46" s="121">
        <f>K46/K55*100</f>
        <v>0.29021547002934184</v>
      </c>
      <c r="M46" s="121">
        <f>H46-K46</f>
        <v>1448560</v>
      </c>
      <c r="N46" s="124">
        <f>K46/H46*100</f>
        <v>85.514399999999995</v>
      </c>
    </row>
    <row r="47" spans="1:14">
      <c r="A47" s="80"/>
      <c r="B47" s="118" t="s">
        <v>124</v>
      </c>
      <c r="C47" s="145" t="s">
        <v>125</v>
      </c>
      <c r="D47" s="120">
        <v>90000000</v>
      </c>
      <c r="E47" s="121">
        <f>D47/D55*100</f>
        <v>3.2389195692426127</v>
      </c>
      <c r="F47" s="121">
        <v>35000000</v>
      </c>
      <c r="G47" s="121">
        <f>F47/F55*100</f>
        <v>1.1835400019612947</v>
      </c>
      <c r="H47" s="122">
        <v>50000000</v>
      </c>
      <c r="I47" s="122">
        <f>H47/H55*100</f>
        <v>1.5560666369976628</v>
      </c>
      <c r="J47" s="122">
        <f t="shared" ref="J47:J49" si="11">H47-F47</f>
        <v>15000000</v>
      </c>
      <c r="K47" s="123">
        <v>49133332</v>
      </c>
      <c r="L47" s="121">
        <f>K47/K55*100</f>
        <v>1.6674680568989204</v>
      </c>
      <c r="M47" s="121">
        <f>H47-K47</f>
        <v>866668</v>
      </c>
      <c r="N47" s="124">
        <f t="shared" ref="N47:N49" si="12">K47/H47*100</f>
        <v>98.266664000000006</v>
      </c>
    </row>
    <row r="48" spans="1:14">
      <c r="A48" s="80"/>
      <c r="B48" s="118" t="s">
        <v>126</v>
      </c>
      <c r="C48" s="145" t="s">
        <v>127</v>
      </c>
      <c r="D48" s="120">
        <v>239999934</v>
      </c>
      <c r="E48" s="121">
        <f>D48/D55*100</f>
        <v>8.63711647610595</v>
      </c>
      <c r="F48" s="121">
        <v>0</v>
      </c>
      <c r="G48" s="121">
        <v>0</v>
      </c>
      <c r="H48" s="122">
        <v>520000000</v>
      </c>
      <c r="I48" s="122">
        <f>H48/H55*100</f>
        <v>16.183093024775694</v>
      </c>
      <c r="J48" s="122">
        <f t="shared" si="11"/>
        <v>520000000</v>
      </c>
      <c r="K48" s="123">
        <v>519999999.25</v>
      </c>
      <c r="L48" s="121">
        <f>K48/K55*100</f>
        <v>17.647559264591244</v>
      </c>
      <c r="M48" s="121">
        <f>H48-K48</f>
        <v>0.75</v>
      </c>
      <c r="N48" s="124">
        <f t="shared" si="12"/>
        <v>99.999999855769232</v>
      </c>
    </row>
    <row r="49" spans="1:14">
      <c r="A49" s="80"/>
      <c r="B49" s="118" t="s">
        <v>128</v>
      </c>
      <c r="C49" s="145" t="s">
        <v>129</v>
      </c>
      <c r="D49" s="120">
        <v>24000000</v>
      </c>
      <c r="E49" s="121">
        <f>D49/D55*100</f>
        <v>0.86371188513136332</v>
      </c>
      <c r="F49" s="121">
        <v>5000000</v>
      </c>
      <c r="G49" s="121">
        <f>F49/F55*100</f>
        <v>0.16907714313732786</v>
      </c>
      <c r="H49" s="122">
        <v>21000000</v>
      </c>
      <c r="I49" s="122">
        <f>H49/H55*100</f>
        <v>0.65354798753901833</v>
      </c>
      <c r="J49" s="122">
        <f t="shared" si="11"/>
        <v>16000000</v>
      </c>
      <c r="K49" s="123">
        <v>19767625</v>
      </c>
      <c r="L49" s="121">
        <f>K49/K55*100</f>
        <v>0.67086602732858658</v>
      </c>
      <c r="M49" s="121">
        <f>H49-K49</f>
        <v>1232375</v>
      </c>
      <c r="N49" s="124">
        <f t="shared" si="12"/>
        <v>94.131547619047623</v>
      </c>
    </row>
    <row r="50" spans="1:14">
      <c r="A50" s="80"/>
      <c r="B50" s="118"/>
      <c r="C50" s="153" t="s">
        <v>56</v>
      </c>
      <c r="D50" s="129">
        <v>376999934</v>
      </c>
      <c r="E50" s="121">
        <f>D50/D55*100</f>
        <v>13.567471820397481</v>
      </c>
      <c r="F50" s="130">
        <v>50000000</v>
      </c>
      <c r="G50" s="121">
        <f>F50/F55*100</f>
        <v>1.6907714313732785</v>
      </c>
      <c r="H50" s="130">
        <v>50000000</v>
      </c>
      <c r="I50" s="121">
        <f>H50/H55*100</f>
        <v>1.5560666369976628</v>
      </c>
      <c r="J50" s="129">
        <f>SUM(J46:J49)</f>
        <v>551000000</v>
      </c>
      <c r="K50" s="129">
        <f>SUM(K46:K49)</f>
        <v>597452396.25</v>
      </c>
      <c r="L50" s="130">
        <v>0</v>
      </c>
      <c r="M50" s="121">
        <f>M44</f>
        <v>3547603.75</v>
      </c>
      <c r="N50" s="124">
        <f>K50/H50*100</f>
        <v>1194.9047925</v>
      </c>
    </row>
    <row r="51" spans="1:14">
      <c r="A51" s="80"/>
      <c r="B51" s="118" t="s">
        <v>66</v>
      </c>
      <c r="C51" s="145" t="s">
        <v>67</v>
      </c>
      <c r="D51" s="120"/>
      <c r="E51" s="121"/>
      <c r="F51" s="121"/>
      <c r="G51" s="121"/>
      <c r="H51" s="121"/>
      <c r="I51" s="121"/>
      <c r="J51" s="121"/>
      <c r="K51" s="120"/>
      <c r="L51" s="121"/>
      <c r="N51" s="124"/>
    </row>
    <row r="52" spans="1:14">
      <c r="A52" s="80"/>
      <c r="B52" s="118"/>
      <c r="C52" s="153" t="s">
        <v>57</v>
      </c>
      <c r="D52" s="129">
        <v>0</v>
      </c>
      <c r="E52" s="130">
        <v>0</v>
      </c>
      <c r="F52" s="130">
        <v>0</v>
      </c>
      <c r="G52" s="130">
        <v>0</v>
      </c>
      <c r="H52" s="130">
        <v>0</v>
      </c>
      <c r="I52" s="130">
        <v>0</v>
      </c>
      <c r="J52" s="130">
        <v>0</v>
      </c>
      <c r="K52" s="129">
        <v>0</v>
      </c>
      <c r="L52" s="130">
        <v>0</v>
      </c>
      <c r="M52" s="130">
        <v>0</v>
      </c>
      <c r="N52" s="136">
        <v>0</v>
      </c>
    </row>
    <row r="53" spans="1:14">
      <c r="A53" s="80"/>
      <c r="B53" s="118" t="s">
        <v>66</v>
      </c>
      <c r="C53" s="145" t="s">
        <v>67</v>
      </c>
      <c r="D53" s="120"/>
      <c r="E53" s="121"/>
      <c r="F53" s="121"/>
      <c r="G53" s="121"/>
      <c r="H53" s="121"/>
      <c r="I53" s="121"/>
      <c r="J53" s="121"/>
      <c r="K53" s="120"/>
      <c r="L53" s="121"/>
      <c r="M53" s="121"/>
      <c r="N53" s="124"/>
    </row>
    <row r="54" spans="1:14">
      <c r="A54" s="80"/>
      <c r="B54" s="118" t="s">
        <v>66</v>
      </c>
      <c r="C54" s="145" t="s">
        <v>67</v>
      </c>
      <c r="D54" s="120"/>
      <c r="E54" s="121"/>
      <c r="F54" s="121"/>
      <c r="G54" s="121"/>
      <c r="H54" s="121"/>
      <c r="I54" s="121"/>
      <c r="J54" s="121"/>
      <c r="K54" s="120"/>
      <c r="L54" s="121"/>
      <c r="M54" s="121"/>
      <c r="N54" s="124"/>
    </row>
    <row r="55" spans="1:14" ht="15.75" thickBot="1">
      <c r="A55" s="80"/>
      <c r="B55" s="118"/>
      <c r="C55" s="154" t="s">
        <v>62</v>
      </c>
      <c r="D55" s="155">
        <v>2778704382</v>
      </c>
      <c r="E55" s="156"/>
      <c r="F55" s="156">
        <f>F36+F44</f>
        <v>2957230000</v>
      </c>
      <c r="G55" s="156">
        <f t="shared" ref="G55:L55" si="13">G38+G39+G40+G41+G42+G46+G47+G48+G49</f>
        <v>100</v>
      </c>
      <c r="H55" s="156">
        <f>H36+H44</f>
        <v>3213230000</v>
      </c>
      <c r="I55" s="156">
        <f t="shared" si="13"/>
        <v>100</v>
      </c>
      <c r="J55" s="156">
        <f t="shared" si="13"/>
        <v>256000000</v>
      </c>
      <c r="K55" s="156">
        <f>K36+K44</f>
        <v>2946583102.25</v>
      </c>
      <c r="L55" s="156">
        <f t="shared" si="13"/>
        <v>100.00000000000001</v>
      </c>
      <c r="M55" s="156">
        <f>M44+M36</f>
        <v>266646897.75</v>
      </c>
      <c r="N55" s="157">
        <f>K55/H55*100</f>
        <v>91.701593171045957</v>
      </c>
    </row>
    <row r="56" spans="1:14" ht="15.75" thickTop="1">
      <c r="A56" s="80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</row>
    <row r="57" spans="1:14">
      <c r="A57" s="80"/>
      <c r="B57" s="81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</row>
    <row r="58" spans="1:14">
      <c r="A58" s="80"/>
      <c r="B58" s="159" t="s">
        <v>103</v>
      </c>
      <c r="C58" s="160" t="s">
        <v>104</v>
      </c>
      <c r="D58" s="159" t="s">
        <v>105</v>
      </c>
      <c r="E58" s="159"/>
      <c r="F58" s="160" t="s">
        <v>104</v>
      </c>
      <c r="G58" s="161"/>
      <c r="H58" s="161"/>
      <c r="I58" s="160"/>
      <c r="J58" s="160"/>
      <c r="K58" s="160"/>
      <c r="L58" s="160"/>
      <c r="M58" s="160"/>
      <c r="N58" s="80"/>
    </row>
    <row r="59" spans="1:14">
      <c r="A59" s="80"/>
      <c r="B59" s="159"/>
      <c r="C59" s="160" t="s">
        <v>106</v>
      </c>
      <c r="D59" s="159"/>
      <c r="E59" s="159"/>
      <c r="F59" s="160" t="s">
        <v>106</v>
      </c>
      <c r="G59" s="161"/>
      <c r="H59" s="161"/>
      <c r="I59" s="160"/>
      <c r="J59" s="160"/>
      <c r="K59" s="160"/>
      <c r="L59" s="160"/>
      <c r="M59" s="160"/>
      <c r="N59" s="80"/>
    </row>
    <row r="60" spans="1:14">
      <c r="A60" s="80"/>
      <c r="B60" s="159"/>
      <c r="C60" s="160" t="s">
        <v>107</v>
      </c>
      <c r="D60" s="159"/>
      <c r="E60" s="159"/>
      <c r="F60" s="160" t="s">
        <v>107</v>
      </c>
      <c r="G60" s="161"/>
      <c r="H60" s="161"/>
      <c r="I60" s="160"/>
      <c r="J60" s="160"/>
      <c r="K60" s="160"/>
      <c r="L60" s="160"/>
      <c r="M60" s="160"/>
      <c r="N60" s="80"/>
    </row>
  </sheetData>
  <mergeCells count="26">
    <mergeCell ref="B13:C13"/>
    <mergeCell ref="B34:C34"/>
    <mergeCell ref="B56:N56"/>
    <mergeCell ref="B58:B60"/>
    <mergeCell ref="D58:E60"/>
    <mergeCell ref="G58:H58"/>
    <mergeCell ref="G59:H59"/>
    <mergeCell ref="G60:H60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A5:A6"/>
    <mergeCell ref="B6:B7"/>
    <mergeCell ref="C6:E7"/>
    <mergeCell ref="F6:G7"/>
    <mergeCell ref="H6:N7"/>
  </mergeCells>
  <pageMargins left="0" right="0" top="0" bottom="0" header="0" footer="0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4C38-F603-425A-A5B1-BA7831A7E6D7}">
  <sheetPr>
    <outlinePr summaryBelow="0"/>
  </sheetPr>
  <dimension ref="A1:N52"/>
  <sheetViews>
    <sheetView tabSelected="1" workbookViewId="0">
      <selection activeCell="C24" sqref="C24"/>
    </sheetView>
  </sheetViews>
  <sheetFormatPr defaultRowHeight="15"/>
  <cols>
    <col min="1" max="1" width="3.28515625" style="82" customWidth="1"/>
    <col min="2" max="2" width="15" style="82" customWidth="1"/>
    <col min="3" max="3" width="51.7109375" style="82" customWidth="1"/>
    <col min="4" max="4" width="16.28515625" style="82" customWidth="1"/>
    <col min="5" max="5" width="11.140625" style="82" customWidth="1"/>
    <col min="6" max="6" width="16.28515625" style="82" customWidth="1"/>
    <col min="7" max="7" width="11.140625" style="82" customWidth="1"/>
    <col min="8" max="8" width="16.28515625" style="82" customWidth="1"/>
    <col min="9" max="9" width="11.140625" style="82" customWidth="1"/>
    <col min="10" max="10" width="15.85546875" style="82" customWidth="1"/>
    <col min="11" max="11" width="16.28515625" style="82" customWidth="1"/>
    <col min="12" max="12" width="11.140625" style="82" customWidth="1"/>
    <col min="13" max="13" width="15" style="82" customWidth="1"/>
    <col min="14" max="14" width="11.7109375" style="82" customWidth="1"/>
    <col min="15" max="16384" width="9.140625" style="82"/>
  </cols>
  <sheetData>
    <row r="1" spans="1:14">
      <c r="A1" s="80"/>
      <c r="B1" s="81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>
      <c r="A2" s="80"/>
      <c r="B2" s="83" t="s">
        <v>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>
      <c r="A3" s="80"/>
      <c r="B3" s="84" t="s">
        <v>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4">
      <c r="A4" s="80"/>
      <c r="B4" s="85" t="s">
        <v>2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4" ht="15.75" thickBot="1">
      <c r="A5" s="86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ht="16.5" thickTop="1" thickBot="1">
      <c r="A6" s="86"/>
      <c r="B6" s="87" t="s">
        <v>3</v>
      </c>
      <c r="C6" s="88" t="s">
        <v>4</v>
      </c>
      <c r="D6" s="88"/>
      <c r="E6" s="88"/>
      <c r="F6" s="89" t="s">
        <v>5</v>
      </c>
      <c r="G6" s="89"/>
      <c r="H6" s="90" t="s">
        <v>6</v>
      </c>
      <c r="I6" s="90"/>
      <c r="J6" s="90"/>
      <c r="K6" s="90"/>
      <c r="L6" s="90"/>
      <c r="M6" s="90"/>
      <c r="N6" s="90"/>
    </row>
    <row r="7" spans="1:14" ht="15.75" thickTop="1">
      <c r="A7" s="80"/>
      <c r="B7" s="87"/>
      <c r="C7" s="88"/>
      <c r="D7" s="88"/>
      <c r="E7" s="88"/>
      <c r="F7" s="89"/>
      <c r="G7" s="89"/>
      <c r="H7" s="90"/>
      <c r="I7" s="90"/>
      <c r="J7" s="90"/>
      <c r="K7" s="90"/>
      <c r="L7" s="90"/>
      <c r="M7" s="90"/>
      <c r="N7" s="90"/>
    </row>
    <row r="8" spans="1:14">
      <c r="A8" s="80"/>
      <c r="B8" s="91" t="s">
        <v>7</v>
      </c>
      <c r="C8" s="92" t="s">
        <v>130</v>
      </c>
      <c r="D8" s="92"/>
      <c r="E8" s="92"/>
      <c r="F8" s="93" t="s">
        <v>9</v>
      </c>
      <c r="G8" s="93"/>
      <c r="H8" s="94" t="s">
        <v>131</v>
      </c>
      <c r="I8" s="94"/>
      <c r="J8" s="94"/>
      <c r="K8" s="94"/>
      <c r="L8" s="94"/>
      <c r="M8" s="94"/>
      <c r="N8" s="94"/>
    </row>
    <row r="9" spans="1:14" ht="15.75" thickBot="1">
      <c r="A9" s="80"/>
      <c r="B9" s="95" t="s">
        <v>11</v>
      </c>
      <c r="C9" s="95"/>
      <c r="D9" s="96" t="s">
        <v>12</v>
      </c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1:14" ht="16.5" thickTop="1" thickBot="1">
      <c r="A10" s="80"/>
      <c r="B10" s="95"/>
      <c r="C10" s="95"/>
      <c r="D10" s="97" t="s">
        <v>13</v>
      </c>
      <c r="E10" s="98">
        <v>2024</v>
      </c>
      <c r="F10" s="99" t="s">
        <v>14</v>
      </c>
      <c r="G10" s="99"/>
      <c r="H10" s="99" t="s">
        <v>14</v>
      </c>
      <c r="I10" s="99"/>
      <c r="J10" s="100" t="s">
        <v>14</v>
      </c>
      <c r="K10" s="99" t="s">
        <v>14</v>
      </c>
      <c r="L10" s="99"/>
      <c r="M10" s="101" t="s">
        <v>15</v>
      </c>
      <c r="N10" s="102" t="s">
        <v>16</v>
      </c>
    </row>
    <row r="11" spans="1:14" ht="37.5" thickTop="1" thickBot="1">
      <c r="A11" s="80"/>
      <c r="B11" s="95"/>
      <c r="C11" s="95"/>
      <c r="D11" s="103" t="s">
        <v>17</v>
      </c>
      <c r="E11" s="104" t="s">
        <v>18</v>
      </c>
      <c r="F11" s="105" t="s">
        <v>19</v>
      </c>
      <c r="G11" s="106" t="s">
        <v>18</v>
      </c>
      <c r="H11" s="105" t="s">
        <v>20</v>
      </c>
      <c r="I11" s="106" t="s">
        <v>18</v>
      </c>
      <c r="J11" s="107" t="s">
        <v>21</v>
      </c>
      <c r="K11" s="105" t="s">
        <v>22</v>
      </c>
      <c r="L11" s="106" t="s">
        <v>18</v>
      </c>
      <c r="M11" s="101"/>
      <c r="N11" s="102"/>
    </row>
    <row r="12" spans="1:14" ht="16.5" thickTop="1" thickBot="1">
      <c r="A12" s="80"/>
      <c r="B12" s="95"/>
      <c r="C12" s="95"/>
      <c r="D12" s="108" t="s">
        <v>23</v>
      </c>
      <c r="E12" s="108" t="s">
        <v>24</v>
      </c>
      <c r="F12" s="108" t="s">
        <v>25</v>
      </c>
      <c r="G12" s="108" t="s">
        <v>26</v>
      </c>
      <c r="H12" s="108" t="s">
        <v>27</v>
      </c>
      <c r="I12" s="108" t="s">
        <v>28</v>
      </c>
      <c r="J12" s="108" t="s">
        <v>29</v>
      </c>
      <c r="K12" s="108" t="s">
        <v>30</v>
      </c>
      <c r="L12" s="108" t="s">
        <v>31</v>
      </c>
      <c r="M12" s="108" t="s">
        <v>32</v>
      </c>
      <c r="N12" s="109" t="s">
        <v>33</v>
      </c>
    </row>
    <row r="13" spans="1:14" ht="15.75" thickTop="1">
      <c r="A13" s="80"/>
      <c r="B13" s="110" t="s">
        <v>34</v>
      </c>
      <c r="C13" s="110"/>
      <c r="D13" s="111"/>
      <c r="E13" s="112"/>
      <c r="F13" s="111"/>
      <c r="G13" s="112"/>
      <c r="H13" s="111"/>
      <c r="I13" s="112"/>
      <c r="J13" s="113"/>
      <c r="K13" s="111"/>
      <c r="L13" s="112"/>
      <c r="M13" s="111"/>
      <c r="N13" s="114"/>
    </row>
    <row r="14" spans="1:14">
      <c r="A14" s="80"/>
      <c r="B14" s="115" t="s">
        <v>35</v>
      </c>
      <c r="C14" s="116" t="s">
        <v>36</v>
      </c>
      <c r="D14" s="111"/>
      <c r="E14" s="112"/>
      <c r="F14" s="111"/>
      <c r="G14" s="112"/>
      <c r="H14" s="111"/>
      <c r="I14" s="112"/>
      <c r="J14" s="117"/>
      <c r="K14" s="111"/>
      <c r="L14" s="112"/>
      <c r="M14" s="111"/>
      <c r="N14" s="114"/>
    </row>
    <row r="15" spans="1:14">
      <c r="A15" s="80"/>
      <c r="B15" s="118" t="s">
        <v>37</v>
      </c>
      <c r="C15" s="119" t="s">
        <v>38</v>
      </c>
      <c r="D15" s="120">
        <v>191500000</v>
      </c>
      <c r="E15" s="121">
        <f>D15/D30*100</f>
        <v>63.244347996281668</v>
      </c>
      <c r="F15" s="121">
        <v>193580000</v>
      </c>
      <c r="G15" s="121">
        <f>F15/F30*100</f>
        <v>60.763387532174015</v>
      </c>
      <c r="H15" s="122">
        <v>176580000</v>
      </c>
      <c r="I15" s="122">
        <f>H15/H30*100</f>
        <v>58.551628092048546</v>
      </c>
      <c r="J15" s="122">
        <f>H15-F15</f>
        <v>-17000000</v>
      </c>
      <c r="K15" s="123">
        <v>176346550</v>
      </c>
      <c r="L15" s="121">
        <v>27.9</v>
      </c>
      <c r="M15" s="121">
        <f>H15-K15</f>
        <v>233450</v>
      </c>
      <c r="N15" s="124">
        <f>K15/H15*100</f>
        <v>99.867793634613207</v>
      </c>
    </row>
    <row r="16" spans="1:14">
      <c r="A16" s="80"/>
      <c r="B16" s="118" t="s">
        <v>39</v>
      </c>
      <c r="C16" s="119" t="s">
        <v>40</v>
      </c>
      <c r="D16" s="120">
        <v>28000000</v>
      </c>
      <c r="E16" s="121">
        <f>D16/D30*100</f>
        <v>9.2472153728244741</v>
      </c>
      <c r="F16" s="121">
        <v>28000000</v>
      </c>
      <c r="G16" s="121">
        <f>F16/F30*100</f>
        <v>8.7890011927930196</v>
      </c>
      <c r="H16" s="122">
        <v>28000000</v>
      </c>
      <c r="I16" s="122">
        <f>H16/H30*100</f>
        <v>9.284435307381127</v>
      </c>
      <c r="J16" s="122">
        <f t="shared" ref="J16:J21" si="0">H16-F16</f>
        <v>0</v>
      </c>
      <c r="K16" s="123">
        <v>28000000</v>
      </c>
      <c r="L16" s="121">
        <v>38.700000000000003</v>
      </c>
      <c r="M16" s="121">
        <f t="shared" ref="M16:M17" si="1">H16-K16</f>
        <v>0</v>
      </c>
      <c r="N16" s="124">
        <f t="shared" ref="N16:N17" si="2">K16/H16*100</f>
        <v>100</v>
      </c>
    </row>
    <row r="17" spans="1:14">
      <c r="A17" s="80"/>
      <c r="B17" s="118" t="s">
        <v>41</v>
      </c>
      <c r="C17" s="119" t="s">
        <v>42</v>
      </c>
      <c r="D17" s="120">
        <v>83293856</v>
      </c>
      <c r="E17" s="121">
        <f>D17/D30*100</f>
        <v>27.508436630893858</v>
      </c>
      <c r="F17" s="121">
        <v>97000000</v>
      </c>
      <c r="G17" s="121">
        <f>F17/F30*100</f>
        <v>30.447611275032958</v>
      </c>
      <c r="H17" s="122">
        <f>19800000+60000000+5200000+12000000</f>
        <v>97000000</v>
      </c>
      <c r="I17" s="122">
        <f>H17/H30*100</f>
        <v>32.163936600570331</v>
      </c>
      <c r="J17" s="122">
        <f t="shared" si="0"/>
        <v>0</v>
      </c>
      <c r="K17" s="123">
        <f>18439904+59662047+5199644+12000000</f>
        <v>95301595</v>
      </c>
      <c r="L17" s="121">
        <v>33.1</v>
      </c>
      <c r="M17" s="121">
        <f t="shared" si="1"/>
        <v>1698405</v>
      </c>
      <c r="N17" s="124">
        <f t="shared" si="2"/>
        <v>98.249067010309275</v>
      </c>
    </row>
    <row r="18" spans="1:14">
      <c r="A18" s="80"/>
      <c r="B18" s="118" t="s">
        <v>43</v>
      </c>
      <c r="C18" s="119" t="s">
        <v>44</v>
      </c>
      <c r="D18" s="120">
        <v>0</v>
      </c>
      <c r="E18" s="121">
        <f t="shared" ref="E18:E27" si="3">D18/D33*100</f>
        <v>0</v>
      </c>
      <c r="F18" s="121">
        <v>0</v>
      </c>
      <c r="G18" s="121">
        <v>0</v>
      </c>
      <c r="H18" s="122">
        <v>0</v>
      </c>
      <c r="I18" s="122">
        <v>0</v>
      </c>
      <c r="J18" s="122">
        <f t="shared" si="0"/>
        <v>0</v>
      </c>
      <c r="K18" s="123">
        <v>0</v>
      </c>
      <c r="L18" s="121">
        <v>0</v>
      </c>
      <c r="M18" s="121">
        <v>0</v>
      </c>
      <c r="N18" s="124">
        <v>0</v>
      </c>
    </row>
    <row r="19" spans="1:14">
      <c r="A19" s="80"/>
      <c r="B19" s="118" t="s">
        <v>45</v>
      </c>
      <c r="C19" s="119" t="s">
        <v>46</v>
      </c>
      <c r="D19" s="120">
        <v>0</v>
      </c>
      <c r="E19" s="121">
        <v>0</v>
      </c>
      <c r="F19" s="121">
        <v>0</v>
      </c>
      <c r="G19" s="121">
        <v>0</v>
      </c>
      <c r="H19" s="122">
        <v>0</v>
      </c>
      <c r="I19" s="122">
        <v>0</v>
      </c>
      <c r="J19" s="122">
        <f t="shared" si="0"/>
        <v>0</v>
      </c>
      <c r="K19" s="123">
        <v>0</v>
      </c>
      <c r="L19" s="121">
        <v>0</v>
      </c>
      <c r="M19" s="121">
        <v>0</v>
      </c>
      <c r="N19" s="124">
        <v>0</v>
      </c>
    </row>
    <row r="20" spans="1:14">
      <c r="A20" s="80"/>
      <c r="B20" s="118" t="s">
        <v>47</v>
      </c>
      <c r="C20" s="119" t="s">
        <v>48</v>
      </c>
      <c r="D20" s="120">
        <v>0</v>
      </c>
      <c r="E20" s="121">
        <v>0</v>
      </c>
      <c r="F20" s="121">
        <v>0</v>
      </c>
      <c r="G20" s="121">
        <v>0</v>
      </c>
      <c r="H20" s="122">
        <v>0</v>
      </c>
      <c r="I20" s="122">
        <v>0</v>
      </c>
      <c r="J20" s="122">
        <f t="shared" si="0"/>
        <v>0</v>
      </c>
      <c r="K20" s="123">
        <v>0</v>
      </c>
      <c r="L20" s="121">
        <v>0</v>
      </c>
      <c r="M20" s="121">
        <v>0</v>
      </c>
      <c r="N20" s="124">
        <v>0</v>
      </c>
    </row>
    <row r="21" spans="1:14">
      <c r="A21" s="80"/>
      <c r="B21" s="118" t="s">
        <v>49</v>
      </c>
      <c r="C21" s="119" t="s">
        <v>50</v>
      </c>
      <c r="D21" s="120">
        <v>0</v>
      </c>
      <c r="E21" s="121">
        <f t="shared" si="3"/>
        <v>0</v>
      </c>
      <c r="F21" s="121">
        <v>0</v>
      </c>
      <c r="G21" s="121">
        <f t="shared" ref="G21" si="4">F21/F36*100</f>
        <v>0</v>
      </c>
      <c r="H21" s="122">
        <v>0</v>
      </c>
      <c r="I21" s="122">
        <f t="shared" ref="I21" si="5">H21/H36*100</f>
        <v>0</v>
      </c>
      <c r="J21" s="122">
        <f t="shared" si="0"/>
        <v>0</v>
      </c>
      <c r="K21" s="123">
        <v>0</v>
      </c>
      <c r="L21" s="121">
        <v>0</v>
      </c>
      <c r="M21" s="121">
        <v>0</v>
      </c>
      <c r="N21" s="124">
        <v>0</v>
      </c>
    </row>
    <row r="22" spans="1:14">
      <c r="A22" s="80"/>
      <c r="B22" s="127"/>
      <c r="C22" s="128" t="s">
        <v>51</v>
      </c>
      <c r="D22" s="129">
        <v>302793856</v>
      </c>
      <c r="E22" s="121">
        <f>D22/D30*100</f>
        <v>100</v>
      </c>
      <c r="F22" s="130">
        <v>318580000</v>
      </c>
      <c r="G22" s="121">
        <f>F22/F30*100</f>
        <v>100</v>
      </c>
      <c r="H22" s="130">
        <f>H15+H16+H17+H18+H19+H20+H21</f>
        <v>301580000</v>
      </c>
      <c r="I22" s="130">
        <f>H22/H30*100</f>
        <v>100</v>
      </c>
      <c r="J22" s="129">
        <f>J15+J16+J17+J18+J19+J20+J21</f>
        <v>-17000000</v>
      </c>
      <c r="K22" s="129">
        <f>K15+K16+K17+K18+K19+K20+K21</f>
        <v>299648145</v>
      </c>
      <c r="L22" s="130">
        <v>30.4</v>
      </c>
      <c r="M22" s="130">
        <f>M15+M16+M17+M18+M19+M20+M21</f>
        <v>1931855</v>
      </c>
      <c r="N22" s="124">
        <f t="shared" ref="N22" si="6">K22/H22*100</f>
        <v>99.359422043902114</v>
      </c>
    </row>
    <row r="23" spans="1:14">
      <c r="A23" s="80"/>
      <c r="B23" s="118" t="s">
        <v>52</v>
      </c>
      <c r="C23" s="119" t="s">
        <v>53</v>
      </c>
      <c r="D23" s="120">
        <v>0</v>
      </c>
      <c r="E23" s="121">
        <f t="shared" si="3"/>
        <v>0</v>
      </c>
      <c r="F23" s="121">
        <v>0</v>
      </c>
      <c r="G23" s="121">
        <v>0</v>
      </c>
      <c r="H23" s="121">
        <v>0</v>
      </c>
      <c r="I23" s="121">
        <v>0</v>
      </c>
      <c r="J23" s="121">
        <v>0</v>
      </c>
      <c r="K23" s="120">
        <v>0</v>
      </c>
      <c r="L23" s="121">
        <v>0</v>
      </c>
      <c r="M23" s="121">
        <v>0</v>
      </c>
      <c r="N23" s="124">
        <v>0</v>
      </c>
    </row>
    <row r="24" spans="1:14">
      <c r="A24" s="80"/>
      <c r="B24" s="118" t="s">
        <v>54</v>
      </c>
      <c r="C24" s="119" t="s">
        <v>55</v>
      </c>
      <c r="D24" s="120">
        <v>0</v>
      </c>
      <c r="E24" s="121">
        <f t="shared" si="3"/>
        <v>0</v>
      </c>
      <c r="F24" s="121">
        <v>0</v>
      </c>
      <c r="G24" s="121">
        <v>0</v>
      </c>
      <c r="H24" s="121">
        <v>0</v>
      </c>
      <c r="I24" s="121">
        <v>0</v>
      </c>
      <c r="J24" s="121">
        <v>0</v>
      </c>
      <c r="K24" s="120">
        <v>0</v>
      </c>
      <c r="L24" s="121">
        <v>0</v>
      </c>
      <c r="M24" s="121">
        <v>0</v>
      </c>
      <c r="N24" s="124">
        <v>0</v>
      </c>
    </row>
    <row r="25" spans="1:14">
      <c r="A25" s="80"/>
      <c r="B25" s="127"/>
      <c r="C25" s="128" t="s">
        <v>56</v>
      </c>
      <c r="D25" s="129">
        <v>0</v>
      </c>
      <c r="E25" s="121">
        <f t="shared" si="3"/>
        <v>0</v>
      </c>
      <c r="F25" s="130">
        <v>0</v>
      </c>
      <c r="G25" s="130">
        <v>0</v>
      </c>
      <c r="H25" s="130">
        <v>0</v>
      </c>
      <c r="I25" s="130">
        <v>0</v>
      </c>
      <c r="J25" s="130">
        <v>0</v>
      </c>
      <c r="K25" s="129">
        <v>0</v>
      </c>
      <c r="L25" s="130">
        <v>0</v>
      </c>
      <c r="M25" s="130">
        <v>0</v>
      </c>
      <c r="N25" s="136">
        <v>0</v>
      </c>
    </row>
    <row r="26" spans="1:14">
      <c r="A26" s="80"/>
      <c r="B26" s="118" t="s">
        <v>52</v>
      </c>
      <c r="C26" s="119" t="s">
        <v>53</v>
      </c>
      <c r="D26" s="120">
        <v>0</v>
      </c>
      <c r="E26" s="121">
        <f t="shared" si="3"/>
        <v>0</v>
      </c>
      <c r="F26" s="121">
        <v>0</v>
      </c>
      <c r="G26" s="121">
        <v>0</v>
      </c>
      <c r="H26" s="121">
        <v>0</v>
      </c>
      <c r="I26" s="121">
        <v>0</v>
      </c>
      <c r="J26" s="121">
        <v>0</v>
      </c>
      <c r="K26" s="120">
        <v>0</v>
      </c>
      <c r="L26" s="121">
        <v>0</v>
      </c>
      <c r="M26" s="121">
        <v>0</v>
      </c>
      <c r="N26" s="124">
        <v>0</v>
      </c>
    </row>
    <row r="27" spans="1:14">
      <c r="A27" s="80"/>
      <c r="B27" s="118" t="s">
        <v>54</v>
      </c>
      <c r="C27" s="119" t="s">
        <v>55</v>
      </c>
      <c r="D27" s="120">
        <v>0</v>
      </c>
      <c r="E27" s="121">
        <f t="shared" si="3"/>
        <v>0</v>
      </c>
      <c r="F27" s="121">
        <v>0</v>
      </c>
      <c r="G27" s="121">
        <v>0</v>
      </c>
      <c r="H27" s="121">
        <v>0</v>
      </c>
      <c r="I27" s="121">
        <v>0</v>
      </c>
      <c r="J27" s="121">
        <v>0</v>
      </c>
      <c r="K27" s="120">
        <v>0</v>
      </c>
      <c r="L27" s="121">
        <v>0</v>
      </c>
      <c r="M27" s="121">
        <v>0</v>
      </c>
      <c r="N27" s="124">
        <v>0</v>
      </c>
    </row>
    <row r="28" spans="1:14">
      <c r="A28" s="80"/>
      <c r="B28" s="127"/>
      <c r="C28" s="128" t="s">
        <v>57</v>
      </c>
      <c r="D28" s="129">
        <v>0</v>
      </c>
      <c r="E28" s="121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29">
        <v>0</v>
      </c>
      <c r="L28" s="130">
        <v>0</v>
      </c>
      <c r="M28" s="130">
        <v>0</v>
      </c>
      <c r="N28" s="136">
        <v>0</v>
      </c>
    </row>
    <row r="29" spans="1:14">
      <c r="A29" s="80"/>
      <c r="B29" s="132"/>
      <c r="C29" s="133" t="s">
        <v>58</v>
      </c>
      <c r="D29" s="134">
        <v>0</v>
      </c>
      <c r="E29" s="135">
        <v>0</v>
      </c>
      <c r="F29" s="135">
        <v>0</v>
      </c>
      <c r="G29" s="135">
        <v>0</v>
      </c>
      <c r="H29" s="135">
        <v>0</v>
      </c>
      <c r="I29" s="135">
        <v>0</v>
      </c>
      <c r="J29" s="135">
        <v>0</v>
      </c>
      <c r="K29" s="134">
        <v>0</v>
      </c>
      <c r="L29" s="135">
        <v>0</v>
      </c>
      <c r="M29" s="135">
        <v>0</v>
      </c>
      <c r="N29" s="137">
        <v>0</v>
      </c>
    </row>
    <row r="30" spans="1:14">
      <c r="A30" s="80"/>
      <c r="B30" s="132"/>
      <c r="C30" s="133" t="s">
        <v>59</v>
      </c>
      <c r="D30" s="134">
        <v>302793856</v>
      </c>
      <c r="E30" s="135">
        <f>D30/D30*100</f>
        <v>100</v>
      </c>
      <c r="F30" s="135">
        <f>F22</f>
        <v>318580000</v>
      </c>
      <c r="G30" s="135">
        <f>F30/F30*100</f>
        <v>100</v>
      </c>
      <c r="H30" s="135">
        <f>H22</f>
        <v>301580000</v>
      </c>
      <c r="I30" s="135">
        <f>H30/H30*100</f>
        <v>100</v>
      </c>
      <c r="J30" s="135">
        <f>J22+J29</f>
        <v>-17000000</v>
      </c>
      <c r="K30" s="134">
        <f>K22</f>
        <v>299648145</v>
      </c>
      <c r="L30" s="135">
        <f>K30/K30*100</f>
        <v>100</v>
      </c>
      <c r="M30" s="135">
        <f>M22</f>
        <v>1931855</v>
      </c>
      <c r="N30" s="137">
        <f>K30/H30*100</f>
        <v>99.359422043902114</v>
      </c>
    </row>
    <row r="31" spans="1:14">
      <c r="A31" s="80"/>
      <c r="B31" s="127"/>
      <c r="C31" s="128" t="s">
        <v>60</v>
      </c>
      <c r="D31" s="129">
        <v>0</v>
      </c>
      <c r="E31" s="130"/>
      <c r="F31" s="130"/>
      <c r="G31" s="130"/>
      <c r="H31" s="130"/>
      <c r="I31" s="130"/>
      <c r="J31" s="130"/>
      <c r="K31" s="129">
        <v>0</v>
      </c>
      <c r="L31" s="130"/>
      <c r="M31" s="130"/>
      <c r="N31" s="136"/>
    </row>
    <row r="32" spans="1:14">
      <c r="A32" s="80"/>
      <c r="B32" s="127"/>
      <c r="C32" s="128" t="s">
        <v>61</v>
      </c>
      <c r="D32" s="129">
        <v>0</v>
      </c>
      <c r="E32" s="130"/>
      <c r="F32" s="130"/>
      <c r="G32" s="130"/>
      <c r="H32" s="130"/>
      <c r="I32" s="130"/>
      <c r="J32" s="130"/>
      <c r="K32" s="129">
        <v>0</v>
      </c>
      <c r="L32" s="130"/>
      <c r="M32" s="130"/>
      <c r="N32" s="136"/>
    </row>
    <row r="33" spans="1:14" ht="15.75" thickBot="1">
      <c r="A33" s="80"/>
      <c r="B33" s="132"/>
      <c r="C33" s="133" t="s">
        <v>62</v>
      </c>
      <c r="D33" s="134">
        <v>302793856</v>
      </c>
      <c r="E33" s="135"/>
      <c r="F33" s="135"/>
      <c r="G33" s="135"/>
      <c r="H33" s="135"/>
      <c r="I33" s="135"/>
      <c r="J33" s="135"/>
      <c r="K33" s="134">
        <f>K30</f>
        <v>299648145</v>
      </c>
      <c r="L33" s="135"/>
      <c r="M33" s="135"/>
      <c r="N33" s="137"/>
    </row>
    <row r="34" spans="1:14" ht="15.75" thickTop="1">
      <c r="A34" s="80"/>
      <c r="B34" s="138" t="s">
        <v>63</v>
      </c>
      <c r="C34" s="138"/>
      <c r="D34" s="139"/>
      <c r="E34" s="140"/>
      <c r="F34" s="139"/>
      <c r="G34" s="140"/>
      <c r="H34" s="139"/>
      <c r="I34" s="140"/>
      <c r="J34" s="141"/>
      <c r="K34" s="139"/>
      <c r="L34" s="140"/>
      <c r="M34" s="139"/>
      <c r="N34" s="142"/>
    </row>
    <row r="35" spans="1:14">
      <c r="A35" s="80"/>
      <c r="B35" s="143" t="s">
        <v>64</v>
      </c>
      <c r="C35" s="116" t="s">
        <v>36</v>
      </c>
      <c r="D35" s="111"/>
      <c r="E35" s="112"/>
      <c r="F35" s="111"/>
      <c r="G35" s="112"/>
      <c r="H35" s="111"/>
      <c r="I35" s="112"/>
      <c r="J35" s="117"/>
      <c r="K35" s="111"/>
      <c r="L35" s="112"/>
      <c r="M35" s="111"/>
      <c r="N35" s="114"/>
    </row>
    <row r="36" spans="1:14">
      <c r="A36" s="80"/>
      <c r="B36" s="118"/>
      <c r="C36" s="144" t="s">
        <v>65</v>
      </c>
      <c r="D36" s="134">
        <v>302793856</v>
      </c>
      <c r="E36" s="135">
        <v>100</v>
      </c>
      <c r="F36" s="135">
        <v>318580000</v>
      </c>
      <c r="G36" s="135">
        <v>100</v>
      </c>
      <c r="H36" s="135">
        <f>H38+H39+H40+H41+H42</f>
        <v>301580000</v>
      </c>
      <c r="I36" s="135">
        <v>100</v>
      </c>
      <c r="J36" s="135">
        <v>0</v>
      </c>
      <c r="K36" s="134">
        <f>K38+K39+K40+K41+K42</f>
        <v>299648145</v>
      </c>
      <c r="L36" s="135">
        <v>100</v>
      </c>
      <c r="M36" s="135">
        <f>M38+M39+M40+M41+M42</f>
        <v>1931855</v>
      </c>
      <c r="N36" s="137">
        <v>30.4</v>
      </c>
    </row>
    <row r="37" spans="1:14">
      <c r="A37" s="80"/>
      <c r="B37" s="118" t="s">
        <v>66</v>
      </c>
      <c r="C37" s="145" t="s">
        <v>67</v>
      </c>
      <c r="D37" s="120"/>
      <c r="E37" s="121"/>
      <c r="F37" s="121"/>
      <c r="G37" s="121"/>
      <c r="H37" s="121"/>
      <c r="I37" s="121"/>
      <c r="J37" s="121"/>
      <c r="K37" s="120"/>
      <c r="L37" s="121"/>
      <c r="M37" s="121"/>
      <c r="N37" s="124"/>
    </row>
    <row r="38" spans="1:14">
      <c r="A38" s="80"/>
      <c r="B38" s="118" t="s">
        <v>132</v>
      </c>
      <c r="C38" s="145" t="s">
        <v>133</v>
      </c>
      <c r="D38" s="120">
        <v>219500000</v>
      </c>
      <c r="E38" s="121">
        <f>D38/D47*100</f>
        <v>72.491563369106132</v>
      </c>
      <c r="F38" s="121">
        <v>221580000</v>
      </c>
      <c r="G38" s="121">
        <f>F38/F47*100</f>
        <v>69.552388724967045</v>
      </c>
      <c r="H38" s="122">
        <f>176580000+28000000</f>
        <v>204580000</v>
      </c>
      <c r="I38" s="122">
        <f>H38/H47*100</f>
        <v>67.836063399429662</v>
      </c>
      <c r="J38" s="122">
        <f>H38-F38</f>
        <v>-17000000</v>
      </c>
      <c r="K38" s="123">
        <f>176346550+28000000</f>
        <v>204346550</v>
      </c>
      <c r="L38" s="121">
        <f>K38/K47*100</f>
        <v>68.195499758558483</v>
      </c>
      <c r="M38" s="121">
        <f>H38-K38</f>
        <v>233450</v>
      </c>
      <c r="N38" s="124">
        <f>K38/H38*100</f>
        <v>99.885888161110572</v>
      </c>
    </row>
    <row r="39" spans="1:14">
      <c r="A39" s="80"/>
      <c r="B39" s="118" t="s">
        <v>134</v>
      </c>
      <c r="C39" s="145" t="s">
        <v>135</v>
      </c>
      <c r="D39" s="120">
        <v>7424912</v>
      </c>
      <c r="E39" s="121">
        <f>D39/D47*100</f>
        <v>2.4521342995810325</v>
      </c>
      <c r="F39" s="121">
        <v>19800000</v>
      </c>
      <c r="G39" s="121">
        <f>F39/F47*100</f>
        <v>6.2150794149036344</v>
      </c>
      <c r="H39" s="122">
        <v>19800000</v>
      </c>
      <c r="I39" s="122">
        <f>H39/H47*100</f>
        <v>6.5654221102195116</v>
      </c>
      <c r="J39" s="122">
        <f t="shared" ref="J39:J42" si="7">H39-F39</f>
        <v>0</v>
      </c>
      <c r="K39" s="123">
        <v>18439904</v>
      </c>
      <c r="L39" s="121">
        <f>K39/K47*100</f>
        <v>6.1538522122337858</v>
      </c>
      <c r="M39" s="121">
        <f t="shared" ref="M39:M42" si="8">H39-K39</f>
        <v>1360096</v>
      </c>
      <c r="N39" s="124">
        <f t="shared" ref="N39:N47" si="9">K39/H39*100</f>
        <v>93.130828282828276</v>
      </c>
    </row>
    <row r="40" spans="1:14">
      <c r="A40" s="80"/>
      <c r="B40" s="118" t="s">
        <v>136</v>
      </c>
      <c r="C40" s="145" t="s">
        <v>137</v>
      </c>
      <c r="D40" s="120">
        <v>61514804</v>
      </c>
      <c r="E40" s="121">
        <f>D40/D47*100</f>
        <v>20.31573718589587</v>
      </c>
      <c r="F40" s="121">
        <v>60000000</v>
      </c>
      <c r="G40" s="121">
        <f>F40/F47*100</f>
        <v>18.83357398455647</v>
      </c>
      <c r="H40" s="122">
        <v>60000000</v>
      </c>
      <c r="I40" s="122">
        <f>H40/H47*100</f>
        <v>19.895218515816698</v>
      </c>
      <c r="J40" s="122">
        <f t="shared" si="7"/>
        <v>0</v>
      </c>
      <c r="K40" s="123">
        <v>59662047</v>
      </c>
      <c r="L40" s="121">
        <f>K40/K47*100</f>
        <v>19.910701265979807</v>
      </c>
      <c r="M40" s="121">
        <f t="shared" si="8"/>
        <v>337953</v>
      </c>
      <c r="N40" s="124">
        <f t="shared" si="9"/>
        <v>99.436745000000002</v>
      </c>
    </row>
    <row r="41" spans="1:14">
      <c r="A41" s="80"/>
      <c r="B41" s="118" t="s">
        <v>138</v>
      </c>
      <c r="C41" s="145" t="s">
        <v>139</v>
      </c>
      <c r="D41" s="120">
        <v>5180969</v>
      </c>
      <c r="E41" s="121">
        <f>D41/D47*100</f>
        <v>1.7110548636759659</v>
      </c>
      <c r="F41" s="121">
        <v>5200000</v>
      </c>
      <c r="G41" s="121">
        <f>F41/F47*100</f>
        <v>1.6322430786615609</v>
      </c>
      <c r="H41" s="122">
        <v>5200000</v>
      </c>
      <c r="I41" s="122">
        <f>H41/H47*100</f>
        <v>1.7242522713707804</v>
      </c>
      <c r="J41" s="122">
        <f t="shared" si="7"/>
        <v>0</v>
      </c>
      <c r="K41" s="123">
        <v>5199644</v>
      </c>
      <c r="L41" s="121">
        <f>K41/K47*100</f>
        <v>1.7352498544584685</v>
      </c>
      <c r="M41" s="121">
        <f t="shared" si="8"/>
        <v>356</v>
      </c>
      <c r="N41" s="124">
        <f t="shared" si="9"/>
        <v>99.993153846153845</v>
      </c>
    </row>
    <row r="42" spans="1:14">
      <c r="A42" s="80"/>
      <c r="B42" s="118" t="s">
        <v>140</v>
      </c>
      <c r="C42" s="145" t="s">
        <v>141</v>
      </c>
      <c r="D42" s="120">
        <v>9173171</v>
      </c>
      <c r="E42" s="121">
        <f>D42/D47*100</f>
        <v>3.0295102817409876</v>
      </c>
      <c r="F42" s="121">
        <v>12000000</v>
      </c>
      <c r="G42" s="121">
        <f>F42/F47*100</f>
        <v>3.7667147969112942</v>
      </c>
      <c r="H42" s="122">
        <v>12000000</v>
      </c>
      <c r="I42" s="122">
        <f>H42/H47*100</f>
        <v>3.9790437031633394</v>
      </c>
      <c r="J42" s="122">
        <f t="shared" si="7"/>
        <v>0</v>
      </c>
      <c r="K42" s="123">
        <v>12000000</v>
      </c>
      <c r="L42" s="121">
        <f>K42/K47*100</f>
        <v>4.0046969087694499</v>
      </c>
      <c r="M42" s="121">
        <f t="shared" si="8"/>
        <v>0</v>
      </c>
      <c r="N42" s="124">
        <f t="shared" si="9"/>
        <v>100</v>
      </c>
    </row>
    <row r="43" spans="1:14">
      <c r="A43" s="80"/>
      <c r="B43" s="118" t="s">
        <v>66</v>
      </c>
      <c r="C43" s="145" t="s">
        <v>67</v>
      </c>
      <c r="D43" s="120"/>
      <c r="E43" s="121"/>
      <c r="F43" s="121"/>
      <c r="G43" s="121"/>
      <c r="H43" s="121"/>
      <c r="I43" s="121"/>
      <c r="J43" s="121"/>
      <c r="K43" s="120"/>
      <c r="L43" s="121"/>
      <c r="M43" s="121"/>
      <c r="N43" s="124"/>
    </row>
    <row r="44" spans="1:14">
      <c r="A44" s="80"/>
      <c r="B44" s="118" t="s">
        <v>66</v>
      </c>
      <c r="C44" s="145" t="s">
        <v>67</v>
      </c>
      <c r="D44" s="120"/>
      <c r="E44" s="121"/>
      <c r="F44" s="121"/>
      <c r="G44" s="121"/>
      <c r="H44" s="121"/>
      <c r="I44" s="121"/>
      <c r="J44" s="121"/>
      <c r="K44" s="120"/>
      <c r="L44" s="121"/>
      <c r="M44" s="121"/>
      <c r="N44" s="124"/>
    </row>
    <row r="45" spans="1:14">
      <c r="A45" s="80"/>
      <c r="B45" s="118" t="s">
        <v>66</v>
      </c>
      <c r="C45" s="145" t="s">
        <v>67</v>
      </c>
      <c r="D45" s="120"/>
      <c r="E45" s="121"/>
      <c r="F45" s="121"/>
      <c r="G45" s="121"/>
      <c r="H45" s="121"/>
      <c r="I45" s="121"/>
      <c r="J45" s="121"/>
      <c r="K45" s="120"/>
      <c r="L45" s="121"/>
      <c r="M45" s="121"/>
      <c r="N45" s="124"/>
    </row>
    <row r="46" spans="1:14">
      <c r="A46" s="80"/>
      <c r="B46" s="118" t="s">
        <v>66</v>
      </c>
      <c r="C46" s="145" t="s">
        <v>67</v>
      </c>
      <c r="D46" s="120"/>
      <c r="E46" s="121"/>
      <c r="F46" s="121"/>
      <c r="G46" s="121"/>
      <c r="H46" s="121"/>
      <c r="I46" s="121"/>
      <c r="J46" s="121"/>
      <c r="K46" s="120"/>
      <c r="L46" s="121"/>
      <c r="M46" s="121"/>
      <c r="N46" s="124"/>
    </row>
    <row r="47" spans="1:14" ht="15.75" thickBot="1">
      <c r="A47" s="80"/>
      <c r="B47" s="118"/>
      <c r="C47" s="154" t="s">
        <v>62</v>
      </c>
      <c r="D47" s="155">
        <v>302793856</v>
      </c>
      <c r="E47" s="156">
        <f>E38+E39+E40+E41+E42</f>
        <v>99.999999999999986</v>
      </c>
      <c r="F47" s="156">
        <f>F38+F39+F40+F41+F42</f>
        <v>318580000</v>
      </c>
      <c r="G47" s="156">
        <f>G38+G39+G40+G41+G42</f>
        <v>100</v>
      </c>
      <c r="H47" s="156">
        <f>H38+H39+H40+H41+H42</f>
        <v>301580000</v>
      </c>
      <c r="I47" s="156">
        <f t="shared" ref="I47:M47" si="10">I38+I39+I40+I41+I42</f>
        <v>100</v>
      </c>
      <c r="J47" s="156">
        <f t="shared" si="10"/>
        <v>-17000000</v>
      </c>
      <c r="K47" s="156">
        <f>K38+K39+K40+K41+K42</f>
        <v>299648145</v>
      </c>
      <c r="L47" s="156">
        <f t="shared" si="10"/>
        <v>100</v>
      </c>
      <c r="M47" s="156">
        <f t="shared" si="10"/>
        <v>1931855</v>
      </c>
      <c r="N47" s="124">
        <f t="shared" si="9"/>
        <v>99.359422043902114</v>
      </c>
    </row>
    <row r="48" spans="1:14" ht="15.75" thickTop="1">
      <c r="A48" s="80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</row>
    <row r="49" spans="1:14">
      <c r="A49" s="80"/>
      <c r="B49" s="81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</row>
    <row r="50" spans="1:14">
      <c r="A50" s="80"/>
      <c r="B50" s="159" t="s">
        <v>103</v>
      </c>
      <c r="C50" s="160" t="s">
        <v>104</v>
      </c>
      <c r="D50" s="159" t="s">
        <v>105</v>
      </c>
      <c r="E50" s="159"/>
      <c r="F50" s="160" t="s">
        <v>104</v>
      </c>
      <c r="G50" s="161"/>
      <c r="H50" s="161"/>
      <c r="I50" s="160"/>
      <c r="J50" s="160"/>
      <c r="K50" s="160"/>
      <c r="L50" s="160"/>
      <c r="M50" s="160"/>
      <c r="N50" s="80"/>
    </row>
    <row r="51" spans="1:14">
      <c r="A51" s="80"/>
      <c r="B51" s="159"/>
      <c r="C51" s="160" t="s">
        <v>106</v>
      </c>
      <c r="D51" s="159"/>
      <c r="E51" s="159"/>
      <c r="F51" s="160" t="s">
        <v>106</v>
      </c>
      <c r="G51" s="161"/>
      <c r="H51" s="161"/>
      <c r="I51" s="160"/>
      <c r="J51" s="160"/>
      <c r="K51" s="160"/>
      <c r="L51" s="160"/>
      <c r="M51" s="160"/>
      <c r="N51" s="80"/>
    </row>
    <row r="52" spans="1:14">
      <c r="A52" s="80"/>
      <c r="B52" s="159"/>
      <c r="C52" s="160" t="s">
        <v>107</v>
      </c>
      <c r="D52" s="159"/>
      <c r="E52" s="159"/>
      <c r="F52" s="160" t="s">
        <v>107</v>
      </c>
      <c r="G52" s="161"/>
      <c r="H52" s="161"/>
      <c r="I52" s="160"/>
      <c r="J52" s="160"/>
      <c r="K52" s="160"/>
      <c r="L52" s="160"/>
      <c r="M52" s="160"/>
      <c r="N52" s="80"/>
    </row>
  </sheetData>
  <mergeCells count="26">
    <mergeCell ref="B13:C13"/>
    <mergeCell ref="B34:C34"/>
    <mergeCell ref="B48:N48"/>
    <mergeCell ref="B50:B52"/>
    <mergeCell ref="D50:E52"/>
    <mergeCell ref="G50:H50"/>
    <mergeCell ref="G51:H51"/>
    <mergeCell ref="G52:H52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A5:A6"/>
    <mergeCell ref="B6:B7"/>
    <mergeCell ref="C6:E7"/>
    <mergeCell ref="F6:G7"/>
    <mergeCell ref="H6:N7"/>
  </mergeCells>
  <pageMargins left="0" right="0" top="0" bottom="0" header="0" footer="0"/>
  <pageSetup scale="8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99C97-185B-4B11-B481-9A812DA673CF}">
  <dimension ref="A1"/>
  <sheetViews>
    <sheetView workbookViewId="0"/>
  </sheetViews>
  <sheetFormatPr defaultRowHeight="1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01110</vt:lpstr>
      <vt:lpstr>01120</vt:lpstr>
      <vt:lpstr>01130</vt:lpstr>
      <vt:lpstr>Sheet1</vt:lpstr>
      <vt:lpstr>'01120'!JR_PAGE_ANCHOR_0_1</vt:lpstr>
      <vt:lpstr>'01130'!JR_PAGE_ANCHOR_0_1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2026-04-21T10:13:03Z</dcterms:created>
  <dcterms:modified xsi:type="dcterms:W3CDTF">2026-05-04T08:43:14Z</dcterms:modified>
</cp:coreProperties>
</file>