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1835"/>
  </bookViews>
  <sheets>
    <sheet name="01110" sheetId="1" r:id="rId1"/>
    <sheet name="04220" sheetId="2" r:id="rId2"/>
    <sheet name="04230" sheetId="3" r:id="rId3"/>
    <sheet name="04240" sheetId="4" r:id="rId4"/>
    <sheet name="04250" sheetId="5" r:id="rId5"/>
    <sheet name="04860" sheetId="6" r:id="rId6"/>
    <sheet name="05470" sheetId="7" r:id="rId7"/>
  </sheets>
  <calcPr calcId="145621"/>
</workbook>
</file>

<file path=xl/calcChain.xml><?xml version="1.0" encoding="utf-8"?>
<calcChain xmlns="http://schemas.openxmlformats.org/spreadsheetml/2006/main">
  <c r="K49" i="7" l="1"/>
  <c r="H49" i="7"/>
  <c r="I39" i="7" s="1"/>
  <c r="I37" i="7" s="1"/>
  <c r="I49" i="7" s="1"/>
  <c r="J46" i="7"/>
  <c r="J45" i="7"/>
  <c r="L44" i="7"/>
  <c r="L40" i="7" s="1"/>
  <c r="K44" i="7"/>
  <c r="H44" i="7"/>
  <c r="J43" i="7"/>
  <c r="M43" i="7" s="1"/>
  <c r="I43" i="7"/>
  <c r="I44" i="7" s="1"/>
  <c r="I40" i="7" s="1"/>
  <c r="J42" i="7"/>
  <c r="J44" i="7" s="1"/>
  <c r="J40" i="7" s="1"/>
  <c r="J49" i="7" s="1"/>
  <c r="J41" i="7"/>
  <c r="N40" i="7"/>
  <c r="K40" i="7"/>
  <c r="H40" i="7"/>
  <c r="F40" i="7"/>
  <c r="E40" i="7"/>
  <c r="D40" i="7"/>
  <c r="N39" i="7"/>
  <c r="J39" i="7"/>
  <c r="J38" i="7"/>
  <c r="N37" i="7"/>
  <c r="N49" i="7" s="1"/>
  <c r="M37" i="7"/>
  <c r="L37" i="7"/>
  <c r="L49" i="7" s="1"/>
  <c r="K37" i="7"/>
  <c r="J37" i="7"/>
  <c r="H37" i="7"/>
  <c r="F37" i="7"/>
  <c r="F49" i="7" s="1"/>
  <c r="E37" i="7"/>
  <c r="E49" i="7" s="1"/>
  <c r="D37" i="7"/>
  <c r="D49" i="7" s="1"/>
  <c r="G31" i="7"/>
  <c r="H30" i="7"/>
  <c r="J29" i="7"/>
  <c r="J28" i="7"/>
  <c r="J27" i="7"/>
  <c r="N26" i="7"/>
  <c r="N30" i="7" s="1"/>
  <c r="M26" i="7"/>
  <c r="M30" i="7" s="1"/>
  <c r="K26" i="7"/>
  <c r="K30" i="7" s="1"/>
  <c r="J26" i="7"/>
  <c r="H26" i="7"/>
  <c r="F26" i="7"/>
  <c r="F30" i="7" s="1"/>
  <c r="J25" i="7"/>
  <c r="G25" i="7"/>
  <c r="G26" i="7" s="1"/>
  <c r="G30" i="7" s="1"/>
  <c r="J24" i="7"/>
  <c r="N23" i="7"/>
  <c r="N31" i="7" s="1"/>
  <c r="M23" i="7"/>
  <c r="M31" i="7" s="1"/>
  <c r="K23" i="7"/>
  <c r="K31" i="7" s="1"/>
  <c r="J23" i="7"/>
  <c r="H23" i="7"/>
  <c r="F23" i="7"/>
  <c r="E23" i="7"/>
  <c r="J22" i="7"/>
  <c r="J21" i="7"/>
  <c r="J20" i="7"/>
  <c r="J19" i="7"/>
  <c r="M18" i="7"/>
  <c r="J18" i="7"/>
  <c r="G18" i="7"/>
  <c r="G23" i="7" s="1"/>
  <c r="E18" i="7"/>
  <c r="J17" i="7"/>
  <c r="J16" i="7"/>
  <c r="L30" i="7" l="1"/>
  <c r="G43" i="7"/>
  <c r="G46" i="7"/>
  <c r="G44" i="7"/>
  <c r="G40" i="7" s="1"/>
  <c r="G42" i="7"/>
  <c r="G39" i="7"/>
  <c r="G37" i="7" s="1"/>
  <c r="G49" i="7" s="1"/>
  <c r="K34" i="7"/>
  <c r="L27" i="7"/>
  <c r="L24" i="7"/>
  <c r="L21" i="7"/>
  <c r="L16" i="7"/>
  <c r="L25" i="7"/>
  <c r="L26" i="7" s="1"/>
  <c r="L19" i="7"/>
  <c r="L29" i="7"/>
  <c r="L18" i="7"/>
  <c r="L23" i="7" s="1"/>
  <c r="L31" i="7" s="1"/>
  <c r="L20" i="7"/>
  <c r="L28" i="7"/>
  <c r="L22" i="7"/>
  <c r="L17" i="7"/>
  <c r="H31" i="7"/>
  <c r="J30" i="7"/>
  <c r="J31" i="7" s="1"/>
  <c r="M42" i="7"/>
  <c r="M44" i="7" s="1"/>
  <c r="M40" i="7" s="1"/>
  <c r="M49" i="7" s="1"/>
  <c r="M82" i="6"/>
  <c r="K82" i="6"/>
  <c r="J82" i="6"/>
  <c r="H37" i="6"/>
  <c r="H82" i="6" s="1"/>
  <c r="H31" i="6"/>
  <c r="K29" i="6"/>
  <c r="K30" i="6" s="1"/>
  <c r="K31" i="6" s="1"/>
  <c r="K34" i="6" s="1"/>
  <c r="H23" i="6"/>
  <c r="K91" i="5"/>
  <c r="H91" i="5"/>
  <c r="F91" i="5"/>
  <c r="M90" i="5"/>
  <c r="J90" i="5"/>
  <c r="M89" i="5"/>
  <c r="J89" i="5"/>
  <c r="M88" i="5"/>
  <c r="J88" i="5"/>
  <c r="M87" i="5"/>
  <c r="J87" i="5"/>
  <c r="M86" i="5"/>
  <c r="J86" i="5"/>
  <c r="M85" i="5"/>
  <c r="J85" i="5"/>
  <c r="M84" i="5"/>
  <c r="J84" i="5"/>
  <c r="M83" i="5"/>
  <c r="J83" i="5"/>
  <c r="M82" i="5"/>
  <c r="J82" i="5"/>
  <c r="M81" i="5"/>
  <c r="J81" i="5"/>
  <c r="M80" i="5"/>
  <c r="J80" i="5"/>
  <c r="M79" i="5"/>
  <c r="J79" i="5"/>
  <c r="M78" i="5"/>
  <c r="M91" i="5" s="1"/>
  <c r="J78" i="5"/>
  <c r="M77" i="5"/>
  <c r="J77" i="5"/>
  <c r="M76" i="5"/>
  <c r="J76" i="5"/>
  <c r="J91" i="5" s="1"/>
  <c r="K74" i="5"/>
  <c r="K50" i="5" s="1"/>
  <c r="H74" i="5"/>
  <c r="F74" i="5"/>
  <c r="G74" i="5" s="1"/>
  <c r="M73" i="5"/>
  <c r="J73" i="5"/>
  <c r="M72" i="5"/>
  <c r="J72" i="5"/>
  <c r="M71" i="5"/>
  <c r="J71" i="5"/>
  <c r="M70" i="5"/>
  <c r="J70" i="5"/>
  <c r="M69" i="5"/>
  <c r="J69" i="5"/>
  <c r="M68" i="5"/>
  <c r="J68" i="5"/>
  <c r="M67" i="5"/>
  <c r="J67" i="5"/>
  <c r="M66" i="5"/>
  <c r="J66" i="5"/>
  <c r="M65" i="5"/>
  <c r="J65" i="5"/>
  <c r="M64" i="5"/>
  <c r="J64" i="5"/>
  <c r="M63" i="5"/>
  <c r="J63" i="5"/>
  <c r="M62" i="5"/>
  <c r="J62" i="5"/>
  <c r="M61" i="5"/>
  <c r="J61" i="5"/>
  <c r="M60" i="5"/>
  <c r="J60" i="5"/>
  <c r="M59" i="5"/>
  <c r="J59" i="5"/>
  <c r="M58" i="5"/>
  <c r="J58" i="5"/>
  <c r="M57" i="5"/>
  <c r="J57" i="5"/>
  <c r="M56" i="5"/>
  <c r="J56" i="5"/>
  <c r="M55" i="5"/>
  <c r="J55" i="5"/>
  <c r="M54" i="5"/>
  <c r="J54" i="5"/>
  <c r="M53" i="5"/>
  <c r="M74" i="5" s="1"/>
  <c r="J53" i="5"/>
  <c r="M52" i="5"/>
  <c r="J52" i="5"/>
  <c r="J74" i="5" s="1"/>
  <c r="H50" i="5"/>
  <c r="F50" i="5"/>
  <c r="G50" i="5" s="1"/>
  <c r="M49" i="5"/>
  <c r="J49" i="5"/>
  <c r="M48" i="5"/>
  <c r="J48" i="5"/>
  <c r="M47" i="5"/>
  <c r="J47" i="5"/>
  <c r="M46" i="5"/>
  <c r="J46" i="5"/>
  <c r="M45" i="5"/>
  <c r="J45" i="5"/>
  <c r="M44" i="5"/>
  <c r="J44" i="5"/>
  <c r="M43" i="5"/>
  <c r="J43" i="5"/>
  <c r="M42" i="5"/>
  <c r="J42" i="5"/>
  <c r="M41" i="5"/>
  <c r="J41" i="5"/>
  <c r="M40" i="5"/>
  <c r="M37" i="5" s="1"/>
  <c r="J40" i="5"/>
  <c r="M39" i="5"/>
  <c r="J39" i="5"/>
  <c r="J37" i="5" s="1"/>
  <c r="K37" i="5"/>
  <c r="H37" i="5"/>
  <c r="H94" i="5" s="1"/>
  <c r="F37" i="5"/>
  <c r="F94" i="5" s="1"/>
  <c r="D37" i="5"/>
  <c r="K30" i="5"/>
  <c r="N30" i="5" s="1"/>
  <c r="N29" i="5"/>
  <c r="K29" i="5"/>
  <c r="H29" i="5"/>
  <c r="F29" i="5"/>
  <c r="D29" i="5"/>
  <c r="N28" i="5"/>
  <c r="M28" i="5"/>
  <c r="M29" i="5" s="1"/>
  <c r="J28" i="5"/>
  <c r="M27" i="5"/>
  <c r="J27" i="5"/>
  <c r="N26" i="5"/>
  <c r="M26" i="5"/>
  <c r="M30" i="5" s="1"/>
  <c r="K26" i="5"/>
  <c r="H26" i="5"/>
  <c r="H30" i="5" s="1"/>
  <c r="F26" i="5"/>
  <c r="F30" i="5" s="1"/>
  <c r="D26" i="5"/>
  <c r="D30" i="5" s="1"/>
  <c r="N25" i="5"/>
  <c r="M25" i="5"/>
  <c r="J25" i="5"/>
  <c r="J26" i="5" s="1"/>
  <c r="J30" i="5" s="1"/>
  <c r="F25" i="5"/>
  <c r="N24" i="5"/>
  <c r="M24" i="5"/>
  <c r="J24" i="5"/>
  <c r="K23" i="5"/>
  <c r="N23" i="5" s="1"/>
  <c r="H23" i="5"/>
  <c r="H31" i="5" s="1"/>
  <c r="F23" i="5"/>
  <c r="D23" i="5"/>
  <c r="D31" i="5" s="1"/>
  <c r="N22" i="5"/>
  <c r="M22" i="5"/>
  <c r="J22" i="5"/>
  <c r="M21" i="5"/>
  <c r="J21" i="5"/>
  <c r="M20" i="5"/>
  <c r="J20" i="5"/>
  <c r="M19" i="5"/>
  <c r="J19" i="5"/>
  <c r="N18" i="5"/>
  <c r="M18" i="5"/>
  <c r="J18" i="5"/>
  <c r="J23" i="5" s="1"/>
  <c r="J31" i="5" s="1"/>
  <c r="N17" i="5"/>
  <c r="M17" i="5"/>
  <c r="J17" i="5"/>
  <c r="N16" i="5"/>
  <c r="M16" i="5"/>
  <c r="M23" i="5" s="1"/>
  <c r="M31" i="5" s="1"/>
  <c r="J16" i="5"/>
  <c r="M165" i="4"/>
  <c r="M164" i="4"/>
  <c r="M163" i="4"/>
  <c r="M162" i="4"/>
  <c r="K161" i="4"/>
  <c r="N161" i="4" s="1"/>
  <c r="H161" i="4"/>
  <c r="M161" i="4" s="1"/>
  <c r="N159" i="4"/>
  <c r="M159" i="4"/>
  <c r="N158" i="4"/>
  <c r="M158" i="4"/>
  <c r="N157" i="4"/>
  <c r="M157" i="4"/>
  <c r="N156" i="4"/>
  <c r="M156" i="4"/>
  <c r="N155" i="4"/>
  <c r="M155" i="4"/>
  <c r="N154" i="4"/>
  <c r="M154" i="4"/>
  <c r="N153" i="4"/>
  <c r="M153" i="4"/>
  <c r="M152" i="4"/>
  <c r="N151" i="4"/>
  <c r="M151" i="4"/>
  <c r="N150" i="4"/>
  <c r="M150" i="4"/>
  <c r="N149" i="4"/>
  <c r="M149" i="4"/>
  <c r="N148" i="4"/>
  <c r="M148" i="4"/>
  <c r="N147" i="4"/>
  <c r="M147" i="4"/>
  <c r="M146" i="4"/>
  <c r="M145" i="4"/>
  <c r="M144" i="4"/>
  <c r="N143" i="4"/>
  <c r="M143" i="4"/>
  <c r="N142" i="4"/>
  <c r="M142" i="4"/>
  <c r="N141" i="4"/>
  <c r="M141" i="4"/>
  <c r="N140" i="4"/>
  <c r="M140" i="4"/>
  <c r="N139" i="4"/>
  <c r="M139" i="4"/>
  <c r="M138" i="4"/>
  <c r="N137" i="4"/>
  <c r="M137" i="4"/>
  <c r="N136" i="4"/>
  <c r="M136" i="4"/>
  <c r="N135" i="4"/>
  <c r="M135" i="4"/>
  <c r="N134" i="4"/>
  <c r="M134" i="4"/>
  <c r="N133" i="4"/>
  <c r="M133" i="4"/>
  <c r="M132" i="4"/>
  <c r="M131" i="4"/>
  <c r="M130" i="4"/>
  <c r="M129" i="4"/>
  <c r="M128" i="4"/>
  <c r="M127" i="4"/>
  <c r="N126" i="4"/>
  <c r="M126" i="4"/>
  <c r="M125" i="4"/>
  <c r="M124" i="4"/>
  <c r="M123" i="4"/>
  <c r="M122" i="4"/>
  <c r="M121" i="4"/>
  <c r="M120" i="4"/>
  <c r="M119" i="4"/>
  <c r="M118" i="4"/>
  <c r="M117" i="4"/>
  <c r="M116" i="4"/>
  <c r="N115" i="4"/>
  <c r="M115" i="4"/>
  <c r="N114" i="4"/>
  <c r="M114" i="4"/>
  <c r="N113" i="4"/>
  <c r="M113" i="4"/>
  <c r="N112" i="4"/>
  <c r="M112" i="4"/>
  <c r="N111" i="4"/>
  <c r="M111" i="4"/>
  <c r="N110" i="4"/>
  <c r="M110" i="4"/>
  <c r="N109" i="4"/>
  <c r="M109" i="4"/>
  <c r="N108" i="4"/>
  <c r="M108" i="4"/>
  <c r="N107" i="4"/>
  <c r="M107" i="4"/>
  <c r="M106" i="4"/>
  <c r="M105" i="4"/>
  <c r="N104" i="4"/>
  <c r="M104" i="4"/>
  <c r="N103" i="4"/>
  <c r="M103" i="4"/>
  <c r="N102" i="4"/>
  <c r="M102" i="4"/>
  <c r="N101" i="4"/>
  <c r="M101" i="4"/>
  <c r="N100" i="4"/>
  <c r="M100" i="4"/>
  <c r="N99" i="4"/>
  <c r="M99" i="4"/>
  <c r="N98" i="4"/>
  <c r="M98" i="4"/>
  <c r="N97" i="4"/>
  <c r="M97" i="4"/>
  <c r="N96" i="4"/>
  <c r="M96" i="4"/>
  <c r="N95" i="4"/>
  <c r="M95" i="4"/>
  <c r="N94" i="4"/>
  <c r="M94" i="4"/>
  <c r="N93" i="4"/>
  <c r="M93" i="4"/>
  <c r="N92" i="4"/>
  <c r="M92" i="4"/>
  <c r="N91" i="4"/>
  <c r="M91" i="4"/>
  <c r="N90" i="4"/>
  <c r="M90" i="4"/>
  <c r="N89" i="4"/>
  <c r="M89" i="4"/>
  <c r="N88" i="4"/>
  <c r="M88" i="4"/>
  <c r="N87" i="4"/>
  <c r="M87" i="4"/>
  <c r="N86" i="4"/>
  <c r="M86" i="4"/>
  <c r="N85" i="4"/>
  <c r="M85" i="4"/>
  <c r="N84" i="4"/>
  <c r="M84" i="4"/>
  <c r="N83" i="4"/>
  <c r="M83" i="4"/>
  <c r="N82" i="4"/>
  <c r="M82" i="4"/>
  <c r="N81" i="4"/>
  <c r="M81" i="4"/>
  <c r="N80" i="4"/>
  <c r="M80" i="4"/>
  <c r="N79" i="4"/>
  <c r="M79" i="4"/>
  <c r="N78" i="4"/>
  <c r="M78" i="4"/>
  <c r="N77" i="4"/>
  <c r="M77" i="4"/>
  <c r="M76" i="4"/>
  <c r="N75" i="4"/>
  <c r="M75" i="4"/>
  <c r="N74" i="4"/>
  <c r="M74" i="4"/>
  <c r="N73" i="4"/>
  <c r="M73" i="4"/>
  <c r="N72" i="4"/>
  <c r="M72" i="4"/>
  <c r="N71" i="4"/>
  <c r="M71" i="4"/>
  <c r="M70" i="4"/>
  <c r="N69" i="4"/>
  <c r="M69" i="4"/>
  <c r="N68" i="4"/>
  <c r="M68" i="4"/>
  <c r="N67" i="4"/>
  <c r="M67" i="4"/>
  <c r="N66" i="4"/>
  <c r="M66" i="4"/>
  <c r="N65" i="4"/>
  <c r="M65" i="4"/>
  <c r="N64" i="4"/>
  <c r="M64" i="4"/>
  <c r="M63" i="4"/>
  <c r="N62" i="4"/>
  <c r="M62" i="4"/>
  <c r="N61" i="4"/>
  <c r="M61" i="4"/>
  <c r="N60" i="4"/>
  <c r="M60" i="4"/>
  <c r="N59" i="4"/>
  <c r="M59" i="4"/>
  <c r="M58" i="4"/>
  <c r="N57" i="4"/>
  <c r="M57" i="4"/>
  <c r="N56" i="4"/>
  <c r="M56" i="4"/>
  <c r="N55" i="4"/>
  <c r="M55" i="4"/>
  <c r="N54" i="4"/>
  <c r="M54" i="4"/>
  <c r="N53" i="4"/>
  <c r="M53" i="4"/>
  <c r="N52" i="4"/>
  <c r="M52" i="4"/>
  <c r="N51" i="4"/>
  <c r="M51" i="4"/>
  <c r="N50" i="4"/>
  <c r="M50" i="4"/>
  <c r="N49" i="4"/>
  <c r="M49" i="4"/>
  <c r="K41" i="4"/>
  <c r="N41" i="4" s="1"/>
  <c r="H41" i="4"/>
  <c r="H36" i="4" s="1"/>
  <c r="N40" i="4"/>
  <c r="M40" i="4"/>
  <c r="N39" i="4"/>
  <c r="M39" i="4"/>
  <c r="N38" i="4"/>
  <c r="M38" i="4"/>
  <c r="H29" i="4"/>
  <c r="H42" i="4" s="1"/>
  <c r="N25" i="4"/>
  <c r="K25" i="4"/>
  <c r="K29" i="4" s="1"/>
  <c r="H25" i="4"/>
  <c r="H30" i="4" s="1"/>
  <c r="N24" i="4"/>
  <c r="M24" i="4"/>
  <c r="N23" i="4"/>
  <c r="M23" i="4"/>
  <c r="N22" i="4"/>
  <c r="K22" i="4"/>
  <c r="M22" i="4" s="1"/>
  <c r="H22" i="4"/>
  <c r="N21" i="4"/>
  <c r="M21" i="4"/>
  <c r="N17" i="4"/>
  <c r="M17" i="4"/>
  <c r="N16" i="4"/>
  <c r="M16" i="4"/>
  <c r="N15" i="4"/>
  <c r="M15" i="4"/>
  <c r="M64" i="3"/>
  <c r="K61" i="3"/>
  <c r="J61" i="3"/>
  <c r="H61" i="3"/>
  <c r="F61" i="3"/>
  <c r="F46" i="3" s="1"/>
  <c r="N59" i="3"/>
  <c r="K56" i="3"/>
  <c r="N56" i="3" s="1"/>
  <c r="J56" i="3"/>
  <c r="J46" i="3" s="1"/>
  <c r="J64" i="3" s="1"/>
  <c r="H56" i="3"/>
  <c r="H46" i="3" s="1"/>
  <c r="F56" i="3"/>
  <c r="N52" i="3"/>
  <c r="N48" i="3"/>
  <c r="K46" i="3"/>
  <c r="K64" i="3" s="1"/>
  <c r="N45" i="3"/>
  <c r="N44" i="3"/>
  <c r="N43" i="3"/>
  <c r="N42" i="3"/>
  <c r="K40" i="3"/>
  <c r="N40" i="3" s="1"/>
  <c r="J40" i="3"/>
  <c r="H40" i="3"/>
  <c r="F40" i="3"/>
  <c r="H33" i="3"/>
  <c r="H34" i="3" s="1"/>
  <c r="F33" i="3"/>
  <c r="F34" i="3" s="1"/>
  <c r="K32" i="3"/>
  <c r="K33" i="3" s="1"/>
  <c r="H32" i="3"/>
  <c r="F32" i="3"/>
  <c r="N31" i="3"/>
  <c r="J31" i="3"/>
  <c r="J30" i="3"/>
  <c r="J32" i="3" s="1"/>
  <c r="J33" i="3" s="1"/>
  <c r="J34" i="3" s="1"/>
  <c r="K29" i="3"/>
  <c r="N29" i="3" s="1"/>
  <c r="H29" i="3"/>
  <c r="F29" i="3"/>
  <c r="N28" i="3"/>
  <c r="J28" i="3"/>
  <c r="J27" i="3"/>
  <c r="J29" i="3" s="1"/>
  <c r="K26" i="3"/>
  <c r="N26" i="3" s="1"/>
  <c r="H26" i="3"/>
  <c r="F26" i="3"/>
  <c r="N25" i="3"/>
  <c r="J25" i="3"/>
  <c r="J24" i="3"/>
  <c r="J23" i="3"/>
  <c r="J22" i="3"/>
  <c r="N21" i="3"/>
  <c r="J21" i="3"/>
  <c r="N20" i="3"/>
  <c r="J20" i="3"/>
  <c r="N19" i="3"/>
  <c r="J19" i="3"/>
  <c r="J26" i="3" s="1"/>
  <c r="K83" i="2"/>
  <c r="K78" i="2"/>
  <c r="K77" i="2"/>
  <c r="N76" i="2"/>
  <c r="K76" i="2"/>
  <c r="L76" i="2" s="1"/>
  <c r="H76" i="2"/>
  <c r="M75" i="2"/>
  <c r="J75" i="2"/>
  <c r="N74" i="2"/>
  <c r="M74" i="2"/>
  <c r="J74" i="2"/>
  <c r="N73" i="2"/>
  <c r="M73" i="2"/>
  <c r="J73" i="2"/>
  <c r="N72" i="2"/>
  <c r="M72" i="2"/>
  <c r="J72" i="2"/>
  <c r="N71" i="2"/>
  <c r="M71" i="2"/>
  <c r="M76" i="2" s="1"/>
  <c r="J71" i="2"/>
  <c r="N70" i="2"/>
  <c r="M70" i="2"/>
  <c r="J70" i="2"/>
  <c r="M69" i="2"/>
  <c r="J69" i="2"/>
  <c r="M68" i="2"/>
  <c r="J68" i="2"/>
  <c r="J76" i="2" s="1"/>
  <c r="J67" i="2"/>
  <c r="N66" i="2"/>
  <c r="K66" i="2"/>
  <c r="H66" i="2"/>
  <c r="J66" i="2" s="1"/>
  <c r="J49" i="2" s="1"/>
  <c r="F66" i="2"/>
  <c r="M65" i="2"/>
  <c r="J65" i="2"/>
  <c r="N64" i="2"/>
  <c r="M64" i="2"/>
  <c r="J64" i="2"/>
  <c r="N63" i="2"/>
  <c r="M63" i="2"/>
  <c r="J63" i="2"/>
  <c r="F63" i="2"/>
  <c r="N62" i="2"/>
  <c r="M62" i="2"/>
  <c r="J62" i="2"/>
  <c r="M61" i="2"/>
  <c r="J61" i="2"/>
  <c r="N60" i="2"/>
  <c r="M60" i="2"/>
  <c r="J60" i="2"/>
  <c r="N59" i="2"/>
  <c r="M59" i="2"/>
  <c r="J59" i="2"/>
  <c r="N58" i="2"/>
  <c r="M58" i="2"/>
  <c r="J58" i="2"/>
  <c r="M57" i="2"/>
  <c r="J57" i="2"/>
  <c r="M56" i="2"/>
  <c r="J56" i="2"/>
  <c r="M55" i="2"/>
  <c r="J55" i="2"/>
  <c r="M54" i="2"/>
  <c r="J54" i="2"/>
  <c r="M53" i="2"/>
  <c r="J53" i="2"/>
  <c r="M52" i="2"/>
  <c r="J52" i="2"/>
  <c r="N51" i="2"/>
  <c r="M51" i="2"/>
  <c r="M66" i="2" s="1"/>
  <c r="M49" i="2" s="1"/>
  <c r="J51" i="2"/>
  <c r="K49" i="2"/>
  <c r="N48" i="2"/>
  <c r="M48" i="2"/>
  <c r="J48" i="2"/>
  <c r="N47" i="2"/>
  <c r="M47" i="2"/>
  <c r="J47" i="2"/>
  <c r="N46" i="2"/>
  <c r="M46" i="2"/>
  <c r="J46" i="2"/>
  <c r="N45" i="2"/>
  <c r="M45" i="2"/>
  <c r="J45" i="2"/>
  <c r="N44" i="2"/>
  <c r="M44" i="2"/>
  <c r="J44" i="2"/>
  <c r="N43" i="2"/>
  <c r="M43" i="2"/>
  <c r="J43" i="2"/>
  <c r="N42" i="2"/>
  <c r="M42" i="2"/>
  <c r="J42" i="2"/>
  <c r="N41" i="2"/>
  <c r="M41" i="2"/>
  <c r="J41" i="2"/>
  <c r="N40" i="2"/>
  <c r="M40" i="2"/>
  <c r="M38" i="2" s="1"/>
  <c r="M83" i="2" s="1"/>
  <c r="J40" i="2"/>
  <c r="J38" i="2" s="1"/>
  <c r="K38" i="2"/>
  <c r="H38" i="2"/>
  <c r="H31" i="2"/>
  <c r="E31" i="2"/>
  <c r="K30" i="2"/>
  <c r="N30" i="2" s="1"/>
  <c r="H30" i="2"/>
  <c r="F30" i="2"/>
  <c r="E30" i="2"/>
  <c r="N29" i="2"/>
  <c r="M29" i="2"/>
  <c r="J29" i="2"/>
  <c r="E29" i="2"/>
  <c r="M28" i="2"/>
  <c r="J28" i="2"/>
  <c r="J30" i="2" s="1"/>
  <c r="E28" i="2"/>
  <c r="K27" i="2"/>
  <c r="N27" i="2" s="1"/>
  <c r="J27" i="2"/>
  <c r="H27" i="2"/>
  <c r="F27" i="2"/>
  <c r="F31" i="2" s="1"/>
  <c r="F32" i="2" s="1"/>
  <c r="E27" i="2"/>
  <c r="N26" i="2"/>
  <c r="M26" i="2"/>
  <c r="J26" i="2"/>
  <c r="E26" i="2"/>
  <c r="M25" i="2"/>
  <c r="J25" i="2"/>
  <c r="E25" i="2"/>
  <c r="K24" i="2"/>
  <c r="N24" i="2" s="1"/>
  <c r="J24" i="2"/>
  <c r="H24" i="2"/>
  <c r="M24" i="2" s="1"/>
  <c r="E24" i="2"/>
  <c r="E32" i="2" s="1"/>
  <c r="N23" i="2"/>
  <c r="M23" i="2"/>
  <c r="J23" i="2"/>
  <c r="E23" i="2"/>
  <c r="M22" i="2"/>
  <c r="J22" i="2"/>
  <c r="E22" i="2"/>
  <c r="M21" i="2"/>
  <c r="J21" i="2"/>
  <c r="E21" i="2"/>
  <c r="M20" i="2"/>
  <c r="J20" i="2"/>
  <c r="E20" i="2"/>
  <c r="N19" i="2"/>
  <c r="M19" i="2"/>
  <c r="J19" i="2"/>
  <c r="E19" i="2"/>
  <c r="N18" i="2"/>
  <c r="M18" i="2"/>
  <c r="J18" i="2"/>
  <c r="E18" i="2"/>
  <c r="N17" i="2"/>
  <c r="M17" i="2"/>
  <c r="J17" i="2"/>
  <c r="E17" i="2"/>
  <c r="I50" i="1"/>
  <c r="H48" i="1"/>
  <c r="J47" i="1"/>
  <c r="G47" i="1"/>
  <c r="J46" i="1"/>
  <c r="G46" i="1"/>
  <c r="E46" i="1"/>
  <c r="J45" i="1"/>
  <c r="G45" i="1"/>
  <c r="E45" i="1"/>
  <c r="J44" i="1"/>
  <c r="L43" i="1"/>
  <c r="K43" i="1"/>
  <c r="H43" i="1"/>
  <c r="N42" i="1"/>
  <c r="M42" i="1"/>
  <c r="J42" i="1"/>
  <c r="G42" i="1"/>
  <c r="E42" i="1"/>
  <c r="N41" i="1"/>
  <c r="M41" i="1"/>
  <c r="J41" i="1"/>
  <c r="G41" i="1"/>
  <c r="E41" i="1"/>
  <c r="N40" i="1"/>
  <c r="M40" i="1"/>
  <c r="J40" i="1"/>
  <c r="G40" i="1"/>
  <c r="E40" i="1"/>
  <c r="N39" i="1"/>
  <c r="M39" i="1"/>
  <c r="J39" i="1"/>
  <c r="G39" i="1"/>
  <c r="E39" i="1"/>
  <c r="N38" i="1"/>
  <c r="M38" i="1"/>
  <c r="J38" i="1"/>
  <c r="G38" i="1"/>
  <c r="E38" i="1"/>
  <c r="H36" i="1"/>
  <c r="F36" i="1"/>
  <c r="D36" i="1"/>
  <c r="D30" i="1"/>
  <c r="G29" i="1"/>
  <c r="M28" i="1"/>
  <c r="J28" i="1"/>
  <c r="M27" i="1"/>
  <c r="J27" i="1"/>
  <c r="M26" i="1"/>
  <c r="J26" i="1"/>
  <c r="K25" i="1"/>
  <c r="K29" i="1" s="1"/>
  <c r="H25" i="1"/>
  <c r="H29" i="1" s="1"/>
  <c r="F25" i="1"/>
  <c r="F29" i="1" s="1"/>
  <c r="F30" i="1" s="1"/>
  <c r="G24" i="1" s="1"/>
  <c r="G25" i="1" s="1"/>
  <c r="N24" i="1"/>
  <c r="M24" i="1"/>
  <c r="J24" i="1"/>
  <c r="E24" i="1"/>
  <c r="E25" i="1" s="1"/>
  <c r="M23" i="1"/>
  <c r="J23" i="1"/>
  <c r="K22" i="1"/>
  <c r="K36" i="1" s="1"/>
  <c r="H22" i="1"/>
  <c r="I20" i="1" s="1"/>
  <c r="N21" i="1"/>
  <c r="M21" i="1"/>
  <c r="J21" i="1"/>
  <c r="G21" i="1"/>
  <c r="E21" i="1"/>
  <c r="N20" i="1"/>
  <c r="M20" i="1"/>
  <c r="J20" i="1"/>
  <c r="G20" i="1"/>
  <c r="E20" i="1"/>
  <c r="M19" i="1"/>
  <c r="J19" i="1"/>
  <c r="M18" i="1"/>
  <c r="J18" i="1"/>
  <c r="N17" i="1"/>
  <c r="M17" i="1"/>
  <c r="J17" i="1"/>
  <c r="G17" i="1"/>
  <c r="E17" i="1"/>
  <c r="N16" i="1"/>
  <c r="M16" i="1"/>
  <c r="J16" i="1"/>
  <c r="G16" i="1"/>
  <c r="E16" i="1"/>
  <c r="N15" i="1"/>
  <c r="M15" i="1"/>
  <c r="J15" i="1"/>
  <c r="G15" i="1"/>
  <c r="E15" i="1"/>
  <c r="I19" i="7" l="1"/>
  <c r="I17" i="7"/>
  <c r="I25" i="7"/>
  <c r="I29" i="7"/>
  <c r="I18" i="7"/>
  <c r="I23" i="7" s="1"/>
  <c r="I16" i="7"/>
  <c r="I27" i="7"/>
  <c r="I24" i="7"/>
  <c r="I21" i="7"/>
  <c r="I20" i="7"/>
  <c r="I28" i="7"/>
  <c r="I22" i="7"/>
  <c r="I30" i="7"/>
  <c r="L29" i="6"/>
  <c r="I89" i="5"/>
  <c r="I85" i="5"/>
  <c r="I81" i="5"/>
  <c r="I77" i="5"/>
  <c r="I48" i="5"/>
  <c r="I44" i="5"/>
  <c r="I40" i="5"/>
  <c r="I73" i="5"/>
  <c r="I69" i="5"/>
  <c r="I65" i="5"/>
  <c r="I61" i="5"/>
  <c r="I57" i="5"/>
  <c r="I53" i="5"/>
  <c r="I90" i="5"/>
  <c r="I86" i="5"/>
  <c r="I82" i="5"/>
  <c r="I78" i="5"/>
  <c r="I75" i="5"/>
  <c r="I50" i="5"/>
  <c r="I49" i="5"/>
  <c r="I45" i="5"/>
  <c r="I41" i="5"/>
  <c r="I72" i="5"/>
  <c r="I64" i="5"/>
  <c r="I56" i="5"/>
  <c r="I70" i="5"/>
  <c r="I66" i="5"/>
  <c r="I62" i="5"/>
  <c r="I58" i="5"/>
  <c r="I54" i="5"/>
  <c r="I51" i="5"/>
  <c r="I60" i="5"/>
  <c r="I52" i="5"/>
  <c r="I87" i="5"/>
  <c r="I83" i="5"/>
  <c r="I79" i="5"/>
  <c r="I46" i="5"/>
  <c r="I42" i="5"/>
  <c r="I68" i="5"/>
  <c r="I71" i="5"/>
  <c r="I67" i="5"/>
  <c r="I63" i="5"/>
  <c r="I59" i="5"/>
  <c r="I55" i="5"/>
  <c r="I88" i="5"/>
  <c r="I84" i="5"/>
  <c r="I80" i="5"/>
  <c r="I76" i="5"/>
  <c r="I47" i="5"/>
  <c r="I43" i="5"/>
  <c r="I39" i="5"/>
  <c r="I91" i="5"/>
  <c r="I29" i="5"/>
  <c r="J94" i="5"/>
  <c r="J50" i="5"/>
  <c r="F31" i="5"/>
  <c r="I31" i="5"/>
  <c r="I18" i="5"/>
  <c r="I20" i="5"/>
  <c r="I28" i="5"/>
  <c r="I24" i="5"/>
  <c r="I23" i="5"/>
  <c r="I16" i="5"/>
  <c r="I25" i="5"/>
  <c r="I21" i="5"/>
  <c r="I19" i="5"/>
  <c r="I22" i="5"/>
  <c r="I27" i="5"/>
  <c r="I17" i="5"/>
  <c r="M50" i="5"/>
  <c r="M94" i="5" s="1"/>
  <c r="I30" i="5"/>
  <c r="G72" i="5"/>
  <c r="G68" i="5"/>
  <c r="G64" i="5"/>
  <c r="G60" i="5"/>
  <c r="G56" i="5"/>
  <c r="G52" i="5"/>
  <c r="G88" i="5"/>
  <c r="G89" i="5"/>
  <c r="G85" i="5"/>
  <c r="G81" i="5"/>
  <c r="G77" i="5"/>
  <c r="G48" i="5"/>
  <c r="G44" i="5"/>
  <c r="G40" i="5"/>
  <c r="G47" i="5"/>
  <c r="G73" i="5"/>
  <c r="G69" i="5"/>
  <c r="G65" i="5"/>
  <c r="G61" i="5"/>
  <c r="G57" i="5"/>
  <c r="G53" i="5"/>
  <c r="G80" i="5"/>
  <c r="G43" i="5"/>
  <c r="G90" i="5"/>
  <c r="G86" i="5"/>
  <c r="G82" i="5"/>
  <c r="G78" i="5"/>
  <c r="G75" i="5"/>
  <c r="G49" i="5"/>
  <c r="G45" i="5"/>
  <c r="G41" i="5"/>
  <c r="G84" i="5"/>
  <c r="G70" i="5"/>
  <c r="G66" i="5"/>
  <c r="G62" i="5"/>
  <c r="G58" i="5"/>
  <c r="G54" i="5"/>
  <c r="G51" i="5"/>
  <c r="G39" i="5"/>
  <c r="G87" i="5"/>
  <c r="G83" i="5"/>
  <c r="G79" i="5"/>
  <c r="G46" i="5"/>
  <c r="G42" i="5"/>
  <c r="G71" i="5"/>
  <c r="G67" i="5"/>
  <c r="G63" i="5"/>
  <c r="G59" i="5"/>
  <c r="G55" i="5"/>
  <c r="G76" i="5"/>
  <c r="G37" i="5"/>
  <c r="I74" i="5"/>
  <c r="G91" i="5"/>
  <c r="K94" i="5"/>
  <c r="K31" i="5"/>
  <c r="I37" i="5"/>
  <c r="I26" i="5"/>
  <c r="H33" i="4"/>
  <c r="K42" i="4"/>
  <c r="N42" i="4" s="1"/>
  <c r="N29" i="4"/>
  <c r="K30" i="4"/>
  <c r="M42" i="4"/>
  <c r="K36" i="4"/>
  <c r="N36" i="4" s="1"/>
  <c r="M25" i="4"/>
  <c r="M41" i="4"/>
  <c r="H166" i="4"/>
  <c r="M29" i="4"/>
  <c r="K166" i="4"/>
  <c r="N166" i="4" s="1"/>
  <c r="N33" i="3"/>
  <c r="K34" i="3"/>
  <c r="G40" i="3"/>
  <c r="G46" i="3"/>
  <c r="G64" i="3" s="1"/>
  <c r="F64" i="3"/>
  <c r="I61" i="3"/>
  <c r="L48" i="3"/>
  <c r="L44" i="3"/>
  <c r="L42" i="3"/>
  <c r="L55" i="3"/>
  <c r="L50" i="3"/>
  <c r="L43" i="3"/>
  <c r="L56" i="3"/>
  <c r="L59" i="3"/>
  <c r="L52" i="3"/>
  <c r="L54" i="3"/>
  <c r="L49" i="3"/>
  <c r="L45" i="3"/>
  <c r="L58" i="3"/>
  <c r="L51" i="3"/>
  <c r="L60" i="3"/>
  <c r="L53" i="3"/>
  <c r="L61" i="3"/>
  <c r="H64" i="3"/>
  <c r="I46" i="3"/>
  <c r="N61" i="3"/>
  <c r="H30" i="1"/>
  <c r="J30" i="1" s="1"/>
  <c r="N32" i="3"/>
  <c r="L40" i="3"/>
  <c r="L46" i="3"/>
  <c r="N46" i="3"/>
  <c r="E22" i="1"/>
  <c r="E33" i="1" s="1"/>
  <c r="E48" i="1"/>
  <c r="E43" i="1" s="1"/>
  <c r="M25" i="1"/>
  <c r="M29" i="1" s="1"/>
  <c r="N25" i="1"/>
  <c r="N29" i="1" s="1"/>
  <c r="G28" i="2"/>
  <c r="G30" i="2" s="1"/>
  <c r="G24" i="2"/>
  <c r="G19" i="2"/>
  <c r="G26" i="2"/>
  <c r="G20" i="2"/>
  <c r="G29" i="2"/>
  <c r="G21" i="2"/>
  <c r="G22" i="2"/>
  <c r="G17" i="2"/>
  <c r="G25" i="2"/>
  <c r="G27" i="2" s="1"/>
  <c r="G23" i="2"/>
  <c r="G18" i="2"/>
  <c r="N49" i="2"/>
  <c r="H83" i="2"/>
  <c r="J31" i="2"/>
  <c r="J32" i="2" s="1"/>
  <c r="L71" i="2"/>
  <c r="L59" i="2"/>
  <c r="L51" i="2"/>
  <c r="L44" i="2"/>
  <c r="L74" i="2"/>
  <c r="L64" i="2"/>
  <c r="L47" i="2"/>
  <c r="L42" i="2"/>
  <c r="L72" i="2"/>
  <c r="L60" i="2"/>
  <c r="L52" i="2"/>
  <c r="L45" i="2"/>
  <c r="L62" i="2"/>
  <c r="L48" i="2"/>
  <c r="L40" i="2"/>
  <c r="L70" i="2"/>
  <c r="L58" i="2"/>
  <c r="L43" i="2"/>
  <c r="L73" i="2"/>
  <c r="L63" i="2"/>
  <c r="L46" i="2"/>
  <c r="L66" i="2"/>
  <c r="L41" i="2"/>
  <c r="J83" i="2"/>
  <c r="G22" i="1"/>
  <c r="G30" i="1" s="1"/>
  <c r="N38" i="2"/>
  <c r="M43" i="1"/>
  <c r="H32" i="2"/>
  <c r="L49" i="2"/>
  <c r="M30" i="2"/>
  <c r="K31" i="2"/>
  <c r="M27" i="2"/>
  <c r="J22" i="1"/>
  <c r="E36" i="1"/>
  <c r="I66" i="2"/>
  <c r="J25" i="1"/>
  <c r="J29" i="1" s="1"/>
  <c r="G36" i="1"/>
  <c r="G48" i="1"/>
  <c r="L38" i="2"/>
  <c r="H49" i="2"/>
  <c r="K53" i="1"/>
  <c r="N36" i="1"/>
  <c r="M36" i="1"/>
  <c r="K30" i="1"/>
  <c r="K33" i="1" s="1"/>
  <c r="N22" i="1"/>
  <c r="M48" i="1"/>
  <c r="J48" i="1"/>
  <c r="J43" i="1"/>
  <c r="M22" i="1"/>
  <c r="I21" i="1"/>
  <c r="H53" i="1"/>
  <c r="I31" i="7" l="1"/>
  <c r="I26" i="7"/>
  <c r="E53" i="1"/>
  <c r="J53" i="1"/>
  <c r="N75" i="5"/>
  <c r="N51" i="5"/>
  <c r="N47" i="5"/>
  <c r="N43" i="5"/>
  <c r="N39" i="5"/>
  <c r="N66" i="5"/>
  <c r="N58" i="5"/>
  <c r="N70" i="5"/>
  <c r="N54" i="5"/>
  <c r="N62" i="5"/>
  <c r="N80" i="5"/>
  <c r="N44" i="5"/>
  <c r="N73" i="5"/>
  <c r="N42" i="5"/>
  <c r="N84" i="5"/>
  <c r="N48" i="5"/>
  <c r="N91" i="5"/>
  <c r="N88" i="5"/>
  <c r="N72" i="5"/>
  <c r="N77" i="5"/>
  <c r="N74" i="5"/>
  <c r="N82" i="5"/>
  <c r="N41" i="5"/>
  <c r="N46" i="5"/>
  <c r="N55" i="5"/>
  <c r="N78" i="5"/>
  <c r="N52" i="5"/>
  <c r="N61" i="5"/>
  <c r="N81" i="5"/>
  <c r="N86" i="5"/>
  <c r="N45" i="5"/>
  <c r="N83" i="5"/>
  <c r="N85" i="5"/>
  <c r="N57" i="5"/>
  <c r="N90" i="5"/>
  <c r="N49" i="5"/>
  <c r="N59" i="5"/>
  <c r="N87" i="5"/>
  <c r="N63" i="5"/>
  <c r="N89" i="5"/>
  <c r="N53" i="5"/>
  <c r="N56" i="5"/>
  <c r="N65" i="5"/>
  <c r="N67" i="5"/>
  <c r="N76" i="5"/>
  <c r="N60" i="5"/>
  <c r="N37" i="5"/>
  <c r="N69" i="5"/>
  <c r="N79" i="5"/>
  <c r="N71" i="5"/>
  <c r="N40" i="5"/>
  <c r="N64" i="5"/>
  <c r="N68" i="5"/>
  <c r="L16" i="5"/>
  <c r="L25" i="5"/>
  <c r="L21" i="5"/>
  <c r="L19" i="5"/>
  <c r="K34" i="5"/>
  <c r="L29" i="5"/>
  <c r="L24" i="5"/>
  <c r="N31" i="5"/>
  <c r="L27" i="5"/>
  <c r="L17" i="5"/>
  <c r="L28" i="5"/>
  <c r="L31" i="5"/>
  <c r="L22" i="5"/>
  <c r="L20" i="5"/>
  <c r="L18" i="5"/>
  <c r="L90" i="5"/>
  <c r="L86" i="5"/>
  <c r="L82" i="5"/>
  <c r="L78" i="5"/>
  <c r="L49" i="5"/>
  <c r="L45" i="5"/>
  <c r="L41" i="5"/>
  <c r="L65" i="5"/>
  <c r="L53" i="5"/>
  <c r="L75" i="5"/>
  <c r="L70" i="5"/>
  <c r="L66" i="5"/>
  <c r="L62" i="5"/>
  <c r="L58" i="5"/>
  <c r="L54" i="5"/>
  <c r="L57" i="5"/>
  <c r="L87" i="5"/>
  <c r="L83" i="5"/>
  <c r="L79" i="5"/>
  <c r="L51" i="5"/>
  <c r="L46" i="5"/>
  <c r="L42" i="5"/>
  <c r="L37" i="5"/>
  <c r="L71" i="5"/>
  <c r="L67" i="5"/>
  <c r="L63" i="5"/>
  <c r="L59" i="5"/>
  <c r="L55" i="5"/>
  <c r="L73" i="5"/>
  <c r="L88" i="5"/>
  <c r="L84" i="5"/>
  <c r="L80" i="5"/>
  <c r="L76" i="5"/>
  <c r="L47" i="5"/>
  <c r="L43" i="5"/>
  <c r="L39" i="5"/>
  <c r="L72" i="5"/>
  <c r="L68" i="5"/>
  <c r="L64" i="5"/>
  <c r="L60" i="5"/>
  <c r="L56" i="5"/>
  <c r="L52" i="5"/>
  <c r="L91" i="5"/>
  <c r="L61" i="5"/>
  <c r="L89" i="5"/>
  <c r="L85" i="5"/>
  <c r="L81" i="5"/>
  <c r="L77" i="5"/>
  <c r="L48" i="5"/>
  <c r="L44" i="5"/>
  <c r="L40" i="5"/>
  <c r="L69" i="5"/>
  <c r="L23" i="5"/>
  <c r="N50" i="5"/>
  <c r="L26" i="5"/>
  <c r="L50" i="5"/>
  <c r="L74" i="5"/>
  <c r="L30" i="5"/>
  <c r="M36" i="4"/>
  <c r="K33" i="4"/>
  <c r="N33" i="4" s="1"/>
  <c r="N30" i="4"/>
  <c r="M166" i="4"/>
  <c r="M30" i="4"/>
  <c r="M33" i="4"/>
  <c r="N30" i="1"/>
  <c r="I60" i="3"/>
  <c r="I53" i="3"/>
  <c r="I48" i="3"/>
  <c r="I44" i="3"/>
  <c r="I42" i="3"/>
  <c r="I43" i="3"/>
  <c r="I55" i="3"/>
  <c r="I50" i="3"/>
  <c r="I64" i="3"/>
  <c r="I56" i="3"/>
  <c r="I59" i="3"/>
  <c r="I52" i="3"/>
  <c r="I45" i="3"/>
  <c r="I49" i="3"/>
  <c r="I58" i="3"/>
  <c r="I51" i="3"/>
  <c r="I40" i="3"/>
  <c r="I54" i="3"/>
  <c r="G58" i="3"/>
  <c r="G51" i="3"/>
  <c r="G61" i="3"/>
  <c r="G60" i="3"/>
  <c r="G53" i="3"/>
  <c r="G48" i="3"/>
  <c r="G44" i="3"/>
  <c r="G42" i="3"/>
  <c r="G59" i="3"/>
  <c r="G55" i="3"/>
  <c r="G50" i="3"/>
  <c r="G52" i="3"/>
  <c r="G54" i="3"/>
  <c r="G49" i="3"/>
  <c r="G45" i="3"/>
  <c r="G43" i="3"/>
  <c r="G56" i="3"/>
  <c r="K37" i="3"/>
  <c r="N34" i="3"/>
  <c r="J36" i="1"/>
  <c r="G53" i="1"/>
  <c r="I49" i="2"/>
  <c r="G31" i="2"/>
  <c r="G32" i="2" s="1"/>
  <c r="I73" i="2"/>
  <c r="I63" i="2"/>
  <c r="I46" i="2"/>
  <c r="I41" i="2"/>
  <c r="I71" i="2"/>
  <c r="I59" i="2"/>
  <c r="I51" i="2"/>
  <c r="I44" i="2"/>
  <c r="I74" i="2"/>
  <c r="I64" i="2"/>
  <c r="I47" i="2"/>
  <c r="I42" i="2"/>
  <c r="I72" i="2"/>
  <c r="I60" i="2"/>
  <c r="I52" i="2"/>
  <c r="I45" i="2"/>
  <c r="I62" i="2"/>
  <c r="I48" i="2"/>
  <c r="I40" i="2"/>
  <c r="I70" i="2"/>
  <c r="I58" i="2"/>
  <c r="I43" i="2"/>
  <c r="I76" i="2"/>
  <c r="I38" i="2"/>
  <c r="N31" i="2"/>
  <c r="K32" i="2"/>
  <c r="M31" i="2"/>
  <c r="M32" i="2"/>
  <c r="I26" i="2"/>
  <c r="I20" i="2"/>
  <c r="I29" i="2"/>
  <c r="I21" i="2"/>
  <c r="I22" i="2"/>
  <c r="I17" i="2"/>
  <c r="I25" i="2"/>
  <c r="I27" i="2" s="1"/>
  <c r="I31" i="2" s="1"/>
  <c r="I24" i="2"/>
  <c r="I23" i="2"/>
  <c r="I18" i="2"/>
  <c r="I28" i="2"/>
  <c r="I30" i="2" s="1"/>
  <c r="I19" i="2"/>
  <c r="M30" i="1"/>
  <c r="I38" i="1"/>
  <c r="I27" i="1"/>
  <c r="I39" i="1"/>
  <c r="I46" i="1"/>
  <c r="I40" i="1"/>
  <c r="M53" i="1"/>
  <c r="I28" i="1"/>
  <c r="I42" i="1"/>
  <c r="I24" i="1"/>
  <c r="I25" i="1" s="1"/>
  <c r="I16" i="1"/>
  <c r="I17" i="1"/>
  <c r="I45" i="1"/>
  <c r="I48" i="1" s="1"/>
  <c r="I26" i="1"/>
  <c r="I41" i="1"/>
  <c r="I15" i="1"/>
  <c r="N53" i="1"/>
  <c r="L40" i="1"/>
  <c r="L24" i="1"/>
  <c r="L41" i="1"/>
  <c r="L20" i="1"/>
  <c r="L42" i="1"/>
  <c r="L15" i="1"/>
  <c r="L38" i="1"/>
  <c r="L25" i="1"/>
  <c r="L29" i="1" s="1"/>
  <c r="L39" i="1"/>
  <c r="L21" i="1"/>
  <c r="L16" i="1"/>
  <c r="L17" i="1"/>
  <c r="I30" i="1"/>
  <c r="I36" i="1" l="1"/>
  <c r="I53" i="1" s="1"/>
  <c r="I29" i="1"/>
  <c r="K35" i="2"/>
  <c r="N32" i="2"/>
  <c r="I32" i="2"/>
  <c r="I22" i="1"/>
  <c r="L36" i="1"/>
  <c r="L53" i="1" s="1"/>
  <c r="L22" i="1"/>
  <c r="L30" i="1" s="1"/>
  <c r="L21" i="2" l="1"/>
  <c r="L22" i="2"/>
  <c r="L17" i="2"/>
  <c r="L25" i="2"/>
  <c r="L23" i="2"/>
  <c r="L18" i="2"/>
  <c r="L28" i="2"/>
  <c r="L19" i="2"/>
  <c r="L26" i="2"/>
  <c r="L20" i="2"/>
  <c r="L29" i="2"/>
  <c r="L24" i="2"/>
  <c r="L30" i="2"/>
  <c r="L27" i="2"/>
  <c r="L31" i="2"/>
  <c r="L32" i="2" l="1"/>
</calcChain>
</file>

<file path=xl/sharedStrings.xml><?xml version="1.0" encoding="utf-8"?>
<sst xmlns="http://schemas.openxmlformats.org/spreadsheetml/2006/main" count="1166" uniqueCount="574">
  <si>
    <t>ANEKSI nr. 2 Raporti mbi Ekzekutimin e Buxhetit në nivelin e Programit të Buxhetit         01110</t>
  </si>
  <si>
    <t>Periudha e Raportimit  12-2025</t>
  </si>
  <si>
    <t>në/lekë</t>
  </si>
  <si>
    <t xml:space="preserve"> Emri i Grupit</t>
  </si>
  <si>
    <t>Ministria e Bujqësisë dhe Zhvillimit Rural</t>
  </si>
  <si>
    <t>Kodi i grupit</t>
  </si>
  <si>
    <t>05</t>
  </si>
  <si>
    <t xml:space="preserve"> Emri i </t>
  </si>
  <si>
    <t>Planifikimi, Menaxhimi dhe Administrimi</t>
  </si>
  <si>
    <t>Kodi i programit</t>
  </si>
  <si>
    <t>01110</t>
  </si>
  <si>
    <t>EMËRTIME</t>
  </si>
  <si>
    <t>Shpenzimet e Programit</t>
  </si>
  <si>
    <t>Viti paraardhës</t>
  </si>
  <si>
    <t>Periudha raportuese</t>
  </si>
  <si>
    <t>Ndryshimi Vjetor                    (Plan - Fakt)</t>
  </si>
  <si>
    <t xml:space="preserve">% e realizimit </t>
  </si>
  <si>
    <t>Shpenzime              Faktike</t>
  </si>
  <si>
    <t>Struktura e shpenzimeve               në %</t>
  </si>
  <si>
    <t>Plani Fillestar
 Vjetor 
Viti 2025</t>
  </si>
  <si>
    <t>Plani Vjetor
 i Rishikuar
 Viti 2025</t>
  </si>
  <si>
    <t>Ndryshimi i planit vjetor</t>
  </si>
  <si>
    <t>Shpenzime Faktike të Periudhës/ Progresive</t>
  </si>
  <si>
    <t>(1)</t>
  </si>
  <si>
    <t>(2)</t>
  </si>
  <si>
    <t>(3)</t>
  </si>
  <si>
    <t>(4)</t>
  </si>
  <si>
    <t>(5)</t>
  </si>
  <si>
    <t>(6)</t>
  </si>
  <si>
    <t>7 (5-3)</t>
  </si>
  <si>
    <t>(8)</t>
  </si>
  <si>
    <t>(9)</t>
  </si>
  <si>
    <t>10 (5-8)</t>
  </si>
  <si>
    <t>11 ( 8/5)</t>
  </si>
  <si>
    <t>Shpenzimet sipas klasifikimit ekonomik</t>
  </si>
  <si>
    <t>Kodi i Programit</t>
  </si>
  <si>
    <t>Emërtimi</t>
  </si>
  <si>
    <t>600</t>
  </si>
  <si>
    <t>Paga</t>
  </si>
  <si>
    <t>601</t>
  </si>
  <si>
    <t>Sigurime Shoqërore</t>
  </si>
  <si>
    <t>602</t>
  </si>
  <si>
    <t>Mallra dhe Shërbime të Tjera</t>
  </si>
  <si>
    <t>603</t>
  </si>
  <si>
    <t>Subvencione</t>
  </si>
  <si>
    <t>604</t>
  </si>
  <si>
    <t>Transferta Korente të Brendshme</t>
  </si>
  <si>
    <t>605</t>
  </si>
  <si>
    <t>Transferta Korente të Huaja</t>
  </si>
  <si>
    <t>606</t>
  </si>
  <si>
    <t>Trans per Buxh. Fam. &amp; Individ</t>
  </si>
  <si>
    <t>Nëntotali Shpenzime Korente</t>
  </si>
  <si>
    <t>230</t>
  </si>
  <si>
    <t>Kapitale të Patrupëzuara</t>
  </si>
  <si>
    <t>231</t>
  </si>
  <si>
    <t>Kapitale të Trupëzuara</t>
  </si>
  <si>
    <t>Nëntotali Shpenzime Kapitale me financim të brendshëm</t>
  </si>
  <si>
    <t>Nëntotali Shpenzime Kapitale me financim të huaj</t>
  </si>
  <si>
    <t>Totali i Shpenzimeve Kapitale</t>
  </si>
  <si>
    <t>Totali i Shpenzimeve Buxhetore të Programit</t>
  </si>
  <si>
    <t>Shpenzime Korente nga të Ardhurat Jashtë limitit (Kap 06)</t>
  </si>
  <si>
    <t>Shpenzime Kapitale nga të Ardhurat Jashtë limitit (Kap 06)</t>
  </si>
  <si>
    <t>Totali i Shpenzimeve të Programit</t>
  </si>
  <si>
    <t>Shpenzimet sipas produkteve të programit buxhetor</t>
  </si>
  <si>
    <t>Artikulli</t>
  </si>
  <si>
    <t>Totali i Shpenzime Korente</t>
  </si>
  <si>
    <t>Kodi i produktit</t>
  </si>
  <si>
    <t>Emertimi</t>
  </si>
  <si>
    <t>90501AA</t>
  </si>
  <si>
    <t>Akte ligjore dhe nënligjore të miratuara</t>
  </si>
  <si>
    <t>90501AB</t>
  </si>
  <si>
    <t>Institucion  ne mirefunksion</t>
  </si>
  <si>
    <t>90501AC</t>
  </si>
  <si>
    <t>Personel i trajnuar</t>
  </si>
  <si>
    <t>90501AD</t>
  </si>
  <si>
    <t>Pagesë për kuotat ndërkombëtare të realizuara</t>
  </si>
  <si>
    <t>90501AE</t>
  </si>
  <si>
    <t>Institucione të audituara</t>
  </si>
  <si>
    <t>Totali Shpenzime për Investime</t>
  </si>
  <si>
    <t>18AI901</t>
  </si>
  <si>
    <t>Pajisje elektronike të blera për Aparatin e MBZHR-së</t>
  </si>
  <si>
    <t>M050466</t>
  </si>
  <si>
    <t>Blerjepajisje zyrash (mobilje)</t>
  </si>
  <si>
    <t>M050437</t>
  </si>
  <si>
    <t>Fond I ngrire</t>
  </si>
  <si>
    <r>
      <t xml:space="preserve">ANEKSI nr. 2 Raporti mbi Ekzekutimin e Buxhetit në nivelin e Programit të Buxhetit     </t>
    </r>
    <r>
      <rPr>
        <b/>
        <sz val="10"/>
        <color indexed="60"/>
        <rFont val="Times New Roman"/>
        <family val="1"/>
      </rPr>
      <t xml:space="preserve"> 04220</t>
    </r>
  </si>
  <si>
    <t>Siguria Ushqimore dhe Mbrojtja e Konsumatorit</t>
  </si>
  <si>
    <t>04220</t>
  </si>
  <si>
    <t>Ndryshimi Vjetor                    ( Plan - Fakt)</t>
  </si>
  <si>
    <t>Shpenzime Faktike të Periudhës/Progresive</t>
  </si>
  <si>
    <t>90502AA</t>
  </si>
  <si>
    <t>Kafshë të vaksinuara dhe të gjurmuara</t>
  </si>
  <si>
    <t>90502AB</t>
  </si>
  <si>
    <t>Kafshe te shendetshme dhe te kontrolluara</t>
  </si>
  <si>
    <t>90502AC</t>
  </si>
  <si>
    <t>Matrikujsh per kafshet te blere</t>
  </si>
  <si>
    <t>90502AD</t>
  </si>
  <si>
    <t xml:space="preserve">Analiza të kryera  në kuadër të monitorimit të mbetjeve në kafshët e gjalla </t>
  </si>
  <si>
    <t>90502AE</t>
  </si>
  <si>
    <t>Emergjenca veterinare dhe emergjenca per sigurine ushqimore</t>
  </si>
  <si>
    <t>90502AF</t>
  </si>
  <si>
    <t>Veterinere zyrtare per cdo NJQV</t>
  </si>
  <si>
    <t>90502AG</t>
  </si>
  <si>
    <t>Inspektimi dhe menaxhimi i riskut në fushën e sigurisë ushqimore (AKU)</t>
  </si>
  <si>
    <t>90502AH</t>
  </si>
  <si>
    <t xml:space="preserve">Kontrolli dhe mbrojtja nga parazitet ne fushen e bujqesise (realizohet nga </t>
  </si>
  <si>
    <t>90502AI</t>
  </si>
  <si>
    <t xml:space="preserve">Kontrolle te realizuara ne Agjensite e sherbimit veterinar dhe mbrojtjes se </t>
  </si>
  <si>
    <t>.</t>
  </si>
  <si>
    <t>18AJ104</t>
  </si>
  <si>
    <t>Rikonstruksion i zyrave te DRVMB Vlore</t>
  </si>
  <si>
    <t>18AJ402</t>
  </si>
  <si>
    <t>Paisje specifike për grupin e inspektimit</t>
  </si>
  <si>
    <t>19AB606</t>
  </si>
  <si>
    <t>Blerje pajisje zyre mobilje zyre dhe arkiv</t>
  </si>
  <si>
    <t>19AB607</t>
  </si>
  <si>
    <t>Blerje kondicioner per DRAKU Tirane</t>
  </si>
  <si>
    <t>19AB608</t>
  </si>
  <si>
    <t>Pajisje Kompjuterike</t>
  </si>
  <si>
    <t>19AB701</t>
  </si>
  <si>
    <t>Kontrolli dhe çrrënjosja e sëmundjes së tërbimit III (IPA 2017)</t>
  </si>
  <si>
    <t>19AB702</t>
  </si>
  <si>
    <t>Monitorimi për vaksinimin e sëmundjes së tërbimit III (IPA 2017)</t>
  </si>
  <si>
    <t>19AB704</t>
  </si>
  <si>
    <t>SMALL SCALE PROJECT - SA-0100050 ¿ EFFORG / Interreg IPA</t>
  </si>
  <si>
    <t>24AD601</t>
  </si>
  <si>
    <t xml:space="preserve">Përmirësimi dhe zgjerimi i infrastrukturës laboratorike dhe shtrimi i linjave të </t>
  </si>
  <si>
    <t>24AD701</t>
  </si>
  <si>
    <t xml:space="preserve">Fuqizimi i kapaciteteve laboratorike të ISUV në të tre fushat ku ushtron </t>
  </si>
  <si>
    <t>GM05054</t>
  </si>
  <si>
    <t>Dokumenti Sektorial per Sigurine Ushqimore dhe Veterinarine (IPA II)</t>
  </si>
  <si>
    <t>M050163</t>
  </si>
  <si>
    <t>Kosto Lokale</t>
  </si>
  <si>
    <t>M050168</t>
  </si>
  <si>
    <t>TVSH Takse Doganore</t>
  </si>
  <si>
    <t>M051025</t>
  </si>
  <si>
    <t>Studime projektime Kateg.230 (Projektim)</t>
  </si>
  <si>
    <t>18AJ307</t>
  </si>
  <si>
    <t>Mbështetje për zhvillimin strukturor të sigurisë ushqimore</t>
  </si>
  <si>
    <t>18AJ313</t>
  </si>
  <si>
    <t>Banka boterore (komponent sig) Kredi</t>
  </si>
  <si>
    <t>19AB705</t>
  </si>
  <si>
    <t xml:space="preserve">Permiresimi I pergithshem I standarteve te sigurise ushqimore pergjate </t>
  </si>
  <si>
    <t>19AB706</t>
  </si>
  <si>
    <t>Ndërtimi i kapaciteteve në fushën e Arsimimit dhe Trajnimit Profesional</t>
  </si>
  <si>
    <t>Total Shpenzime nga të ardhurat jashtë limitit (Kap 06)</t>
  </si>
  <si>
    <t>Shpenzime korente nga të ardhurat jashtë limitit (Kap 06)</t>
  </si>
  <si>
    <r>
      <t xml:space="preserve">ANEKSI nr. 2 Raporti mbi Ekzekutimin e Buxhetit në nivelin e Programit të Buxhetit  </t>
    </r>
    <r>
      <rPr>
        <b/>
        <sz val="10"/>
        <color indexed="60"/>
        <rFont val="Times New Roman"/>
        <family val="1"/>
      </rPr>
      <t>04230</t>
    </r>
  </si>
  <si>
    <t>Mbështetje për Peshkimin</t>
  </si>
  <si>
    <t>04230</t>
  </si>
  <si>
    <t>90503AA</t>
  </si>
  <si>
    <t>Infrastrukture portuale e miremenaxhuar</t>
  </si>
  <si>
    <t>90503AB</t>
  </si>
  <si>
    <t>Kontrollet e inspektoriatit te peshkimit ne subjektet e peshkimit.</t>
  </si>
  <si>
    <t>90503AD</t>
  </si>
  <si>
    <t xml:space="preserve">Raporte te kryera per nje monitorim sa me te sakte te aktiviteteve te lidhur </t>
  </si>
  <si>
    <t>90503AF</t>
  </si>
  <si>
    <t>Ripopullim me rasate</t>
  </si>
  <si>
    <t>19AB802</t>
  </si>
  <si>
    <t>Projekti CBC - SA - SKILLS</t>
  </si>
  <si>
    <t>21AC601</t>
  </si>
  <si>
    <t>Thellimi i grykederdhjes se kanalit te Butrintit me detin LOTI I</t>
  </si>
  <si>
    <t>21AC707</t>
  </si>
  <si>
    <t>Blerje trajlera dhe pajisie teknologjike orientuese  për mjetet lundruese</t>
  </si>
  <si>
    <t>21AC708</t>
  </si>
  <si>
    <t xml:space="preserve">Instalimi i impi. te riprodhimit artificial dhe rrethimi i qendres ekonomike </t>
  </si>
  <si>
    <t>21AC709</t>
  </si>
  <si>
    <t>Implementimi i sistemit ERS</t>
  </si>
  <si>
    <t xml:space="preserve"> Blerje panele Diellore per Ekonomite e DSHPA</t>
  </si>
  <si>
    <t>21AC710</t>
  </si>
  <si>
    <t>Blerje pajisje informatike per DSHPA</t>
  </si>
  <si>
    <t>M051219</t>
  </si>
  <si>
    <t>Blerje automjetesh</t>
  </si>
  <si>
    <t>19AB801</t>
  </si>
  <si>
    <t>Mbështetje për zhvillimin e tregjeve dhe prodhimtarisë detare.</t>
  </si>
  <si>
    <t>ANEKSI nr. 2 Raporti mbi Ekzekutimin e Buxhetit në nivelin e Programit të Buxhetit        04240</t>
  </si>
  <si>
    <t>Infrastruktura e Kullimit dhe Ujitjes</t>
  </si>
  <si>
    <t>04240</t>
  </si>
  <si>
    <t>90504AA</t>
  </si>
  <si>
    <t>Sipërfaqe ujitëse me rrjetin kryesorë ujitës të mirëmbajtur</t>
  </si>
  <si>
    <t>90504AB</t>
  </si>
  <si>
    <t>Sipërfaqe kulluese me rrjetin kryesorë kullues të pastruar</t>
  </si>
  <si>
    <t>90504AC</t>
  </si>
  <si>
    <t xml:space="preserve">Sipërfaqe kulluese, që i mundësohet kullimi me ngritje mekanike me </t>
  </si>
  <si>
    <t>90504AD</t>
  </si>
  <si>
    <t>Operimi i Infrastruktures se Ujitjes dhe Kullimit</t>
  </si>
  <si>
    <t>18AJ812</t>
  </si>
  <si>
    <t>Kanali ujitës Polis -Tudan</t>
  </si>
  <si>
    <t>18AJ816</t>
  </si>
  <si>
    <t xml:space="preserve">Rehabilitimi i lugjeve ekzistues pergjate Kanalit kryesore Ujites Peqin Kavaje </t>
  </si>
  <si>
    <t>18AJ818</t>
  </si>
  <si>
    <t>Rehabilitim i KU Magjistrali Mat-Lezhe dhe nyjet e shperndarjes, L=13.8 km</t>
  </si>
  <si>
    <t>18AJ819</t>
  </si>
  <si>
    <t>Rehabilitim i kanalit ujites KU-3 Berdice, L=8.5 km</t>
  </si>
  <si>
    <t>18AJ820</t>
  </si>
  <si>
    <t>Rehabilitim i kanalit ujites Shtoder (vazhdim), L=8km</t>
  </si>
  <si>
    <t>18AJ822</t>
  </si>
  <si>
    <t xml:space="preserve">Rehabilitimi i ushqyesit te rezervaurit te Bllaces dhe rehabilitimi i rezervuarit </t>
  </si>
  <si>
    <t>18AJ824</t>
  </si>
  <si>
    <t>Ndertimi i shkarkuesve të rinj në Kanalin Kryesor Ujitës Peqin-Kavaje</t>
  </si>
  <si>
    <t>18AJ825</t>
  </si>
  <si>
    <t>Kanali ujites U - 13 Kurbin</t>
  </si>
  <si>
    <t>18AJ826</t>
  </si>
  <si>
    <t>Kanali ujites U - 14 Kurbin</t>
  </si>
  <si>
    <t>18AJ827</t>
  </si>
  <si>
    <t>Rehabilitimi i Kanalit Kryesor Ujitës Llakatund,Vlorë</t>
  </si>
  <si>
    <t>18AJ828</t>
  </si>
  <si>
    <t>Shkarje ne kanalin ujites VMK2 (pjese e skemes Kurjan-Strum)</t>
  </si>
  <si>
    <t>18AJ829</t>
  </si>
  <si>
    <t>Rehabilitim i kanalit ujites se Berat - Ura e Kucit</t>
  </si>
  <si>
    <t>18AJ830</t>
  </si>
  <si>
    <t>Rehabilitim i kanalit ujites Shelqet-Pistull, L=4,555 km</t>
  </si>
  <si>
    <t>18AJ831</t>
  </si>
  <si>
    <t>Vepra e Marrjes + Skema Ujitese - Naum Panxhi</t>
  </si>
  <si>
    <t>18AJ832</t>
  </si>
  <si>
    <t>Rehabilitim i kanalit ujites Mjede Partitori 121 - Beltoje , L=5,155 km</t>
  </si>
  <si>
    <t>18AJ833</t>
  </si>
  <si>
    <t>Rehabilitimi i vepres se marrjes, diga Cengele</t>
  </si>
  <si>
    <t>18AJ834</t>
  </si>
  <si>
    <t>Rehabilitim i kanalit ujites KU-15 Kurbin, L= 11 km</t>
  </si>
  <si>
    <t>18AJ835</t>
  </si>
  <si>
    <t>Rehabilitimi i kanalit ujites Shelqet Pistull, Faza II (PIK 102-166, L=17000)</t>
  </si>
  <si>
    <t>18AJ836</t>
  </si>
  <si>
    <t>Rehabilitimi i kanalit kryesor  Peqin -Kavaje, zona urbane</t>
  </si>
  <si>
    <t>18AJ901</t>
  </si>
  <si>
    <t xml:space="preserve">Objekte te infrastruktures se ujitjes, mbrojtjes nga permbytja dhe diga te </t>
  </si>
  <si>
    <t>18AJ951</t>
  </si>
  <si>
    <t xml:space="preserve">Rehabilitimi i kanalit ujitës Vjosë-Levan-Fier, Dega e Martinës (progresivi </t>
  </si>
  <si>
    <t>18AJ952</t>
  </si>
  <si>
    <t>Kanali kryesor Mjedë KU-22  Beltojë, Trush</t>
  </si>
  <si>
    <t>18AJ953</t>
  </si>
  <si>
    <t>Vepra e marrjes Spathar  KU-10</t>
  </si>
  <si>
    <t>18AJ954</t>
  </si>
  <si>
    <t>Rehabilitimi  kanalit Thoma Filipeu, Loti 1</t>
  </si>
  <si>
    <t>18AJ955</t>
  </si>
  <si>
    <t>Rehabilitimi i kanaleve ujitës nga rezervuari Petrush deri në Sovjan</t>
  </si>
  <si>
    <t>18AJ956</t>
  </si>
  <si>
    <t>Rikonstruksioni i kanaleve vaditëse Nj.A. Gostimë</t>
  </si>
  <si>
    <t>18AJ957</t>
  </si>
  <si>
    <t xml:space="preserve">Rikonstruksioni i pjesëshëm i degës Dunavec-Ventrok në zonën e fshatit </t>
  </si>
  <si>
    <t>18AJ958</t>
  </si>
  <si>
    <t>Kanali ujites Poloskë - Inonisht</t>
  </si>
  <si>
    <t>18AJ959</t>
  </si>
  <si>
    <t>Rikonstruksioni i kanalit ujitës dega kryesore Kotërr-Kakarriq, Bashkia Lezhë</t>
  </si>
  <si>
    <t>18AJ960</t>
  </si>
  <si>
    <t xml:space="preserve">Riparim saracinske dhe vepra arti të rezervuareve Bestrovë, Panaja dhe </t>
  </si>
  <si>
    <t>18AJ961</t>
  </si>
  <si>
    <t>Mirëmbajtje kanali ujitës Tragjas-Rradhimë dhe vepra arti</t>
  </si>
  <si>
    <t>18AJ962</t>
  </si>
  <si>
    <t xml:space="preserve">Rehabilitimi i kanalit Kallafet dhe Babicë, Vlorë (skema ujitëse VL9 dega </t>
  </si>
  <si>
    <t>18AJ963</t>
  </si>
  <si>
    <t xml:space="preserve">Riparim saracineske dhe vepra arti të rezervuaret Bestrove, Panaja dhe </t>
  </si>
  <si>
    <t>18AJ964</t>
  </si>
  <si>
    <t>Rehabilitimi kanalit vadites Egç-Kurte-Linaj-Lepurush</t>
  </si>
  <si>
    <t>18AJ965</t>
  </si>
  <si>
    <t>Ndërtim kanalesh vaditës fshati Goriçan</t>
  </si>
  <si>
    <t>18AJ966</t>
  </si>
  <si>
    <t>Ndërtim kanali ujitës Fullqet, Klos</t>
  </si>
  <si>
    <t>18AJ967</t>
  </si>
  <si>
    <t>Rehabilitimi i kanalit ujitës të Manastirit</t>
  </si>
  <si>
    <t>18AJ968</t>
  </si>
  <si>
    <t>Kanali ujitës Bual, Përmet</t>
  </si>
  <si>
    <t>18AJ969</t>
  </si>
  <si>
    <t>Mbrojtje lumore në lumin Shkumbin</t>
  </si>
  <si>
    <t>18AJ970</t>
  </si>
  <si>
    <t>Prita nivelngritëse në kanalin kullues kryesor</t>
  </si>
  <si>
    <t>18AJ971</t>
  </si>
  <si>
    <t xml:space="preserve">Rehabilitimi i kanalit ujitës U-3-25/1, U-3-25/2, U-3-24, Njësia Administrative </t>
  </si>
  <si>
    <t>18AJ972</t>
  </si>
  <si>
    <t>Rikonstruksion i kanalit vadites Ura e (vigi) Vakes-Cernice</t>
  </si>
  <si>
    <t>18AJ973</t>
  </si>
  <si>
    <t>Ndertimi i linjës së çelikut për vaditjen e tokave të Markatit</t>
  </si>
  <si>
    <t>18AJ974</t>
  </si>
  <si>
    <t>Rehabilitimi i ujëmbledhësit  Visoce</t>
  </si>
  <si>
    <t>18AJ975</t>
  </si>
  <si>
    <t>Rehabilitimi i ujëmbledhësit Vlad</t>
  </si>
  <si>
    <t>18AJ976</t>
  </si>
  <si>
    <t>Rehabilitimi i ujëmbledhësit Radogosh</t>
  </si>
  <si>
    <t>18AJ977</t>
  </si>
  <si>
    <t xml:space="preserve">Rehabilitimi i pellgut ujëmbledhës  perroit te Zaranikës dhe Rikonstruksion i </t>
  </si>
  <si>
    <t>18AJ978</t>
  </si>
  <si>
    <t xml:space="preserve">Rritja e sigurise se diges dhe permiresimi i aftesise ujembledhese te </t>
  </si>
  <si>
    <t>18AJ979</t>
  </si>
  <si>
    <t>KU -32-33 Berdice</t>
  </si>
  <si>
    <t>18AJ980</t>
  </si>
  <si>
    <t>Rehabilitimi i kanalit ujitës i tokave bujqësore Sasaj-Lukovë-Shën Vasil</t>
  </si>
  <si>
    <t>18AJ981</t>
  </si>
  <si>
    <t>Rehabilitimi  I kanalit ujitës të tokave bujqësore të fshatit Kuç</t>
  </si>
  <si>
    <t>18AJ982</t>
  </si>
  <si>
    <t>Rikonstruksion i kanalit vaditës të Allanit, Dorëz-Gizavesh-Librazhd Qendër</t>
  </si>
  <si>
    <t>18AJ983</t>
  </si>
  <si>
    <t xml:space="preserve">Rehabilitimi i skemës ujitëse nga rezervuari i Krahës, Dega Krahës dhe </t>
  </si>
  <si>
    <t>18AJ984</t>
  </si>
  <si>
    <t>Rehabilitim skema ujitese rezervuari Bregu i Lëndinave Çërrave</t>
  </si>
  <si>
    <t>18AJ985</t>
  </si>
  <si>
    <t>Rikonstruksion kanali ujitës rezervuari i Pusis-Gjollet Leshnicë</t>
  </si>
  <si>
    <t>18AJ986</t>
  </si>
  <si>
    <t>Kanali ujites Mbrakull Stacioni nr.2-Varreza, Bashkia Polican</t>
  </si>
  <si>
    <t>18AJ987</t>
  </si>
  <si>
    <t>Rikonstruksioni i kanalit Lingajces, faza e dytë Rrajcë, bashkia Prrenjas</t>
  </si>
  <si>
    <t>18AJ988</t>
  </si>
  <si>
    <t>Rehabilitimi i kanalit vaditës të Trushes Vergo-Delvinë 600 ha 14.4 km</t>
  </si>
  <si>
    <t>18AJ989</t>
  </si>
  <si>
    <t xml:space="preserve">Riparime në veprat ujitëse, Fusha e Stojanit Ndërhyrje rikonstruksionin e </t>
  </si>
  <si>
    <t>18AJ990</t>
  </si>
  <si>
    <t>Rikonstruksion i kanalit ujitës Shtiqen, Bashkia Kukës</t>
  </si>
  <si>
    <t>18AJ991</t>
  </si>
  <si>
    <t>Ndërtim kanali ujitës nga ZalliiI Bulqizës deri në Fushë Bulqizë Faza e II</t>
  </si>
  <si>
    <t>18AK208</t>
  </si>
  <si>
    <t>Rehabilitim hidrovorit te Karavastase</t>
  </si>
  <si>
    <t>18AK211</t>
  </si>
  <si>
    <t>Rikonstruksioni i hidrovorit të Akërnisë, Vlorë.</t>
  </si>
  <si>
    <t>18AK213</t>
  </si>
  <si>
    <t>Rikonstruksion hidrovori Grethe</t>
  </si>
  <si>
    <t>18AK214</t>
  </si>
  <si>
    <t>Rikonstruksion hidrovori Synej</t>
  </si>
  <si>
    <t>18AK215</t>
  </si>
  <si>
    <t>Rikonstruksion hidrovori Orikum</t>
  </si>
  <si>
    <t>18AK216</t>
  </si>
  <si>
    <t>Rikonstruksion hidrovori Hamallaj</t>
  </si>
  <si>
    <t>18AK217</t>
  </si>
  <si>
    <t>Mbrojtje nga permbytja e lumit Osum ne Havales , Bashkia Berat</t>
  </si>
  <si>
    <t>18AK218</t>
  </si>
  <si>
    <t>Mbrojtje nga gerryerjet e lumit Mat ne Skuraj, fshati Ferr.</t>
  </si>
  <si>
    <t>18AK219</t>
  </si>
  <si>
    <t xml:space="preserve">Sistemim, permiresim dhe asfaltim I ambjenteve brenda territorit te DUK </t>
  </si>
  <si>
    <t>18AK220</t>
  </si>
  <si>
    <t>Grykederdhja e perroit Gryke Manati ne lumin Drin (L=0.46 km)</t>
  </si>
  <si>
    <t>18AK221</t>
  </si>
  <si>
    <t>Mbrojtje nga gerryerjet e lumit Kir (ish fusha e druve)</t>
  </si>
  <si>
    <t>18AK353</t>
  </si>
  <si>
    <t>Rikonstruksion i ures ne derdhje te KUL Mamurras ne lumin Droje</t>
  </si>
  <si>
    <t>18AK354</t>
  </si>
  <si>
    <t>Rehabilitim i argjinatures Bisht Juge (argjinatura Torrovices)</t>
  </si>
  <si>
    <t>18AK356</t>
  </si>
  <si>
    <t xml:space="preserve">Baypasi Hidrovorit te terbufit me barazh dhe porte e barazh e Kularit, </t>
  </si>
  <si>
    <t>18AK363</t>
  </si>
  <si>
    <t>Mbrojtje lumore nga gerryerjet ne lumin Erezen, Ibe e Poshtme</t>
  </si>
  <si>
    <t>18AK364</t>
  </si>
  <si>
    <t>Mbrojtje nga lumi Drin ne Juban</t>
  </si>
  <si>
    <t>18AK365</t>
  </si>
  <si>
    <t>Mbrojtje e lumit te Vermoshit</t>
  </si>
  <si>
    <t>18AK366</t>
  </si>
  <si>
    <t>Ndertimi i ures se Sheqishtes mbi K-R-H</t>
  </si>
  <si>
    <t>18AK368</t>
  </si>
  <si>
    <t>Mbrojtje nga lumi Drinos, Fabrika e Kepuceve Gjirokaster</t>
  </si>
  <si>
    <t>18AK370</t>
  </si>
  <si>
    <t xml:space="preserve">Mbrojtje nga gerryerja, krahu I majte I lumit Devoll, Nj.Ad Mollas, Bashkia </t>
  </si>
  <si>
    <t>18AK372</t>
  </si>
  <si>
    <t xml:space="preserve">Rehabilitimi I portave ne kanalet sekondare te Kolektorit  Sovjanit, bashkia </t>
  </si>
  <si>
    <t>18AK373</t>
  </si>
  <si>
    <t xml:space="preserve">Mbrojtja lumore nga gerryerjet ne lumin Erzen, Ibe e Poshtme (fshati </t>
  </si>
  <si>
    <t>18AK374</t>
  </si>
  <si>
    <t>Ndertim penele terthor Argjinatura e Darragjatit</t>
  </si>
  <si>
    <t>18AK375</t>
  </si>
  <si>
    <t>Mbrojtja nga Lumi Kir, Ura e Bardhajve</t>
  </si>
  <si>
    <t>18AK376</t>
  </si>
  <si>
    <t>Mbrojtja lumore nga gerryerjet ne lumin Erzen, fshati Pinet</t>
  </si>
  <si>
    <t>18AK377</t>
  </si>
  <si>
    <t>Mbrojtja nga lumi Vjosa ne Kashisht</t>
  </si>
  <si>
    <t>18AK378</t>
  </si>
  <si>
    <t>Mbrojtja ne krahun e djathte te lumit Devoll, ne Desare, bashkia Cerrik</t>
  </si>
  <si>
    <t>18AK379</t>
  </si>
  <si>
    <t>Mbrojtja nga permbytja e lumit Osum tek Ura e Re - Bashkia Dimal</t>
  </si>
  <si>
    <t>18AK380</t>
  </si>
  <si>
    <t>Mbojtje e kanalit ne dalje te Hidrovorit Nr.3 Darrzeze Fier</t>
  </si>
  <si>
    <t>18AK381</t>
  </si>
  <si>
    <t>Rehabilitimi i lumit të Borshit</t>
  </si>
  <si>
    <t>18AK382</t>
  </si>
  <si>
    <t>Mbrojtje nga Lumi Kalase (Kaskada e Shelegarit)</t>
  </si>
  <si>
    <t>18AK383</t>
  </si>
  <si>
    <t>Riparim i argjinatures Mbrojtese te Kolektorit K17 Butrint</t>
  </si>
  <si>
    <t>18AK384</t>
  </si>
  <si>
    <t>Mbrojtje nga Lumi Kalase (Kaskada e Vanes)</t>
  </si>
  <si>
    <t>18AK385</t>
  </si>
  <si>
    <t>Mbrojtja nga Lumi Pavlla e Madhe ne Mursi, Konispol</t>
  </si>
  <si>
    <t>18AK386</t>
  </si>
  <si>
    <t>Riparimi i Argjinatures se Majte te Lumit Seman</t>
  </si>
  <si>
    <t>18AK387</t>
  </si>
  <si>
    <t>Mbrojtja nga Lumi Shushice ne Vranisht, Vlore</t>
  </si>
  <si>
    <t>18AK388</t>
  </si>
  <si>
    <t>Mbrojtja nga Lumi Shushica ne Drashovice, Vlore</t>
  </si>
  <si>
    <t>18AK390</t>
  </si>
  <si>
    <t xml:space="preserve">Mbrojtje nga gerryerjet dhe permbytja nga Lumi Osum ne Starove - </t>
  </si>
  <si>
    <t>18AK391</t>
  </si>
  <si>
    <t>Argjinatura Mbrojtese nga lumi Shkumbin ne Fatisht , Bashkia Peqin</t>
  </si>
  <si>
    <t>18AK392</t>
  </si>
  <si>
    <t>Mbrojtje nga lumi Osum ne Vodice, Bashkia Polican</t>
  </si>
  <si>
    <t>18AK393</t>
  </si>
  <si>
    <t>Rehabilitim i argjinatures se lumit Buna, Darragjat Shkoder</t>
  </si>
  <si>
    <t>18AK394</t>
  </si>
  <si>
    <t>Mbrojtje nga lumi Buna, Oblike</t>
  </si>
  <si>
    <t>18AK395</t>
  </si>
  <si>
    <t>Rimokjator per transportimin e makinerise se rende</t>
  </si>
  <si>
    <t>18AK396</t>
  </si>
  <si>
    <t>Blerje ekskavatore</t>
  </si>
  <si>
    <t>18AK397</t>
  </si>
  <si>
    <t>Mur mbajtes ne kolektorin Roskovec -Hoxhare, Fier</t>
  </si>
  <si>
    <t>18AK398</t>
  </si>
  <si>
    <t>Mbrojtja nga lumi Vjose, krahu I djathte Kashisht</t>
  </si>
  <si>
    <t>18AK399</t>
  </si>
  <si>
    <t>Mbrojtje bregu nga gerryerjet e lumit Drin ne Bahcallek, Shkoder</t>
  </si>
  <si>
    <t>M051202</t>
  </si>
  <si>
    <t>Studim projektim per objektet e programit</t>
  </si>
  <si>
    <t>18AJ837</t>
  </si>
  <si>
    <t>Punime rehabilitimi Vepra e Marrjes (Diga Çengelaj Faza II )</t>
  </si>
  <si>
    <t>18AK222</t>
  </si>
  <si>
    <t>Mbrojtje e kanalit ne dalje te Hidrovorit Nr.3 Darrzeze Fier ( Krahu i djathte )</t>
  </si>
  <si>
    <t>18AJ994</t>
  </si>
  <si>
    <t>Rehabilitimi i kanalit vadites te fshatit Zall - Herr</t>
  </si>
  <si>
    <t>18AJ992</t>
  </si>
  <si>
    <t>Rikonstruksion i hidrovorit te qytetit te Vlores</t>
  </si>
  <si>
    <t>18AJ993</t>
  </si>
  <si>
    <t>Rehabilitim i kanalit vadites te Trushes Vergo-Delvine (pjesa e dyte)</t>
  </si>
  <si>
    <t>18AK223</t>
  </si>
  <si>
    <t>Blerje kompjutera</t>
  </si>
  <si>
    <r>
      <t xml:space="preserve">ANEKSI nr. 2 Raporti mbi Ekzekutimin e Buxhetit në nivelin e Programit të Buxhetit     </t>
    </r>
    <r>
      <rPr>
        <b/>
        <sz val="10"/>
        <color indexed="60"/>
        <rFont val="Times New Roman"/>
        <family val="1"/>
      </rPr>
      <t xml:space="preserve"> 04250</t>
    </r>
  </si>
  <si>
    <t>Zhvillimi Rural</t>
  </si>
  <si>
    <t>04250</t>
  </si>
  <si>
    <t>90505AA</t>
  </si>
  <si>
    <t xml:space="preserve">Përfitues nga masat mbështetëse  në bujqësi viti 2018 (për vitet 2019, 2020 </t>
  </si>
  <si>
    <t>90505AF</t>
  </si>
  <si>
    <t xml:space="preserve">Aktivitete promovuese të produkteve shqiptare në bujqësi, blegtori dhe </t>
  </si>
  <si>
    <t>90505AG</t>
  </si>
  <si>
    <t>Fara dhe fidanë të analizuara, testuara dhe certifikuara</t>
  </si>
  <si>
    <t>90505AH</t>
  </si>
  <si>
    <t>Resurse gjenetike në fermë (buaj, të imëta) të ruajtura</t>
  </si>
  <si>
    <t>90505AI</t>
  </si>
  <si>
    <t>Mostra të degustuara të duhanit, për ruajtjen e shëndetit të konsumatorit</t>
  </si>
  <si>
    <t>90505AJ</t>
  </si>
  <si>
    <t xml:space="preserve">Vrojtime statistikore për bujqësinë dhe agroindustrinë të kryera dhe të </t>
  </si>
  <si>
    <t>90505AK</t>
  </si>
  <si>
    <t>Njësi vreshti dhe ullishte të rregjistruara</t>
  </si>
  <si>
    <t>90505AL</t>
  </si>
  <si>
    <t>Skema e Subvensionit te naftes per bujqesine</t>
  </si>
  <si>
    <t>90505AM</t>
  </si>
  <si>
    <t>Shqyrtimi dhe vleresimi i aplikimeve per EOM, TGJM dhe STG</t>
  </si>
  <si>
    <t>90505AN</t>
  </si>
  <si>
    <t>Popullim te dhenash Regjistri i Fermes</t>
  </si>
  <si>
    <t>90505AO</t>
  </si>
  <si>
    <t>Skema e investimeve me grant në fermë</t>
  </si>
  <si>
    <t>18AK601</t>
  </si>
  <si>
    <t>Blerje pajisjesh të ndryshme dhe pajisje elektronike AZHBR;</t>
  </si>
  <si>
    <t>18AK621</t>
  </si>
  <si>
    <t>Blerje pajisje per AZHBR</t>
  </si>
  <si>
    <t>18AK622</t>
  </si>
  <si>
    <t>Sistemi i informacionit te produkteve bujqesore, blegtorale, Agroperpunimit</t>
  </si>
  <si>
    <t>18AK623</t>
  </si>
  <si>
    <t xml:space="preserve">Përmirësimi i sistemit të menaxhimit të informacionit të kadastrës së </t>
  </si>
  <si>
    <t>18AK624</t>
  </si>
  <si>
    <t>Blerje pajisje laboratori per  AKDC</t>
  </si>
  <si>
    <t>18AK625</t>
  </si>
  <si>
    <t xml:space="preserve">Ngritja e sistemit te analizes dhe procesimit te te dhenave te fermave tip </t>
  </si>
  <si>
    <t>18AK626</t>
  </si>
  <si>
    <t>Blerje programesh AZHBR</t>
  </si>
  <si>
    <t>18AK627</t>
  </si>
  <si>
    <t>Blerje mobilje AZHBR</t>
  </si>
  <si>
    <t>18AK701</t>
  </si>
  <si>
    <t>Rikonstruksioni i Dhomës së serverave të AZHBR</t>
  </si>
  <si>
    <t>18AL202</t>
  </si>
  <si>
    <t>Financim i Huaj per Projektin marreveshjen me RCFG</t>
  </si>
  <si>
    <t>18AL204</t>
  </si>
  <si>
    <t>Projekt IDELE</t>
  </si>
  <si>
    <t>18AL206</t>
  </si>
  <si>
    <t>Studim zonat e kultivimit te vreshtave per rrush per vere</t>
  </si>
  <si>
    <t>18AL207</t>
  </si>
  <si>
    <t>Bashkefinancim me K.lokale Mbeshtetje gjate zbatimit te FADN</t>
  </si>
  <si>
    <t>18AL208</t>
  </si>
  <si>
    <t xml:space="preserve">Fondi  për Bashkitë për ndërtimin e Tregjeve Bujqësore dhe Pikave të </t>
  </si>
  <si>
    <t>18AL301</t>
  </si>
  <si>
    <t>Përfitues nga Programi IPARD II nga masa 1</t>
  </si>
  <si>
    <t>18AL304</t>
  </si>
  <si>
    <t>Projekti Food 4 HEALTH</t>
  </si>
  <si>
    <t>18AL305</t>
  </si>
  <si>
    <t>Projekti SDRA me GIZ</t>
  </si>
  <si>
    <t>21AB901</t>
  </si>
  <si>
    <t>Perfitues nga Programi IPARD III</t>
  </si>
  <si>
    <t>M051377</t>
  </si>
  <si>
    <t xml:space="preserve">Kosto Lokale "Fond garancie I Qeverise Shqiptare per projektin "Krijimi dhe </t>
  </si>
  <si>
    <t>18AL205</t>
  </si>
  <si>
    <t xml:space="preserve">Rritja e perpueshmerise me standartete e sigurise dhe cilesise se Ushqimit. </t>
  </si>
  <si>
    <t>18AL209</t>
  </si>
  <si>
    <t xml:space="preserve">Programi PHITO - "Platform for Helping Small and Medium Farmers to </t>
  </si>
  <si>
    <t>18AL210</t>
  </si>
  <si>
    <t>Projekti INSIST-VAT - Qendra e Transferimit të Teknologjive Bujqësore Fushë-</t>
  </si>
  <si>
    <t>18AL211</t>
  </si>
  <si>
    <t>Projekti INSIST-VAT - Qendra e Transferimit të Teknologjive Bujqësore Korçë</t>
  </si>
  <si>
    <t>18AL212</t>
  </si>
  <si>
    <t>CultiVET MBZHR</t>
  </si>
  <si>
    <t>18AL213</t>
  </si>
  <si>
    <t xml:space="preserve">Mbeshtetje institucionale per Shqiperine ne sektorin e bujqesise dhe </t>
  </si>
  <si>
    <t>18AL214</t>
  </si>
  <si>
    <t>INTERREGIONALOGISTICLUSTER</t>
  </si>
  <si>
    <t>18AL303</t>
  </si>
  <si>
    <t>Përfitues nga Programi IPARD II nga masa 3 (7)</t>
  </si>
  <si>
    <t>18CF201</t>
  </si>
  <si>
    <t xml:space="preserve">GIZ Mbeshtetje per Zhvillimin e Qendrueshem te Zonave Rurale ne Shqiperi </t>
  </si>
  <si>
    <t>GM05050</t>
  </si>
  <si>
    <t>IPARD II</t>
  </si>
  <si>
    <t>KM05018</t>
  </si>
  <si>
    <t>Protokolli Italian - Fuqizimi i agjensisë së pagesave shqiptare</t>
  </si>
  <si>
    <r>
      <t xml:space="preserve">ANEKSI nr. 2 Raporti mbi Ekzekutimin e Buxhetit në nivelin e Programit të Buxhetit        </t>
    </r>
    <r>
      <rPr>
        <b/>
        <sz val="10"/>
        <color indexed="60"/>
        <rFont val="Times New Roman"/>
        <family val="1"/>
      </rPr>
      <t xml:space="preserve"> 04860</t>
    </r>
  </si>
  <si>
    <t>Këshillimi dhe Informacioni Bujqësor</t>
  </si>
  <si>
    <t>04860</t>
  </si>
  <si>
    <t>90506AA</t>
  </si>
  <si>
    <t xml:space="preserve">Paketat dhe kartat teknologjike të prodhuara nga 5 QTTB që ju vihen në </t>
  </si>
  <si>
    <t>90506AB</t>
  </si>
  <si>
    <t>Qendra të Transferimit të Teknologjive Bujqësore funksionale</t>
  </si>
  <si>
    <t>90506AC</t>
  </si>
  <si>
    <t>Gra të informuara dhe trajnuara nga shërbimi këshillimor publik</t>
  </si>
  <si>
    <t>90506AD</t>
  </si>
  <si>
    <t xml:space="preserve">Fermerë të asistuar nga Agjensitë Rajonale të Ekstensionit Bujqësor për </t>
  </si>
  <si>
    <t>90506AE</t>
  </si>
  <si>
    <t>Fermerë të informuar dhe asistuar nga strukturat e ekstensionit</t>
  </si>
  <si>
    <t>18AL404</t>
  </si>
  <si>
    <t>Pajisje kompjuterike te blera AREB Korce</t>
  </si>
  <si>
    <t>18AL405</t>
  </si>
  <si>
    <t>Pajisje kompjuterike te blera AREB Shkoder</t>
  </si>
  <si>
    <t>18AL406</t>
  </si>
  <si>
    <t>Pajisje kompjuterike te blera AREB Lushnje</t>
  </si>
  <si>
    <t>18AL408</t>
  </si>
  <si>
    <t>Kondicionere te blere nga AREB Shkoder</t>
  </si>
  <si>
    <t>18AL409</t>
  </si>
  <si>
    <t>Pajisje zyrash të blera nga AREB Korçë</t>
  </si>
  <si>
    <t>18AL410</t>
  </si>
  <si>
    <t>Kondicionere te blere nga AREB Tirane</t>
  </si>
  <si>
    <t>18AL411</t>
  </si>
  <si>
    <t>Pajisje komjuterike të blera nga QTTB Fushë Krujë</t>
  </si>
  <si>
    <t>18AL524</t>
  </si>
  <si>
    <t>Rikonstruksion magazina qendrore ne QTTB Korce</t>
  </si>
  <si>
    <t>18AL525</t>
  </si>
  <si>
    <t>Rrethimi I bazes eksperimentale ne QTTB Vlore</t>
  </si>
  <si>
    <t>Studim projektim "Rrethimi I bazes eksperimentale ne QTTB Vlore"</t>
  </si>
  <si>
    <t>18AL526</t>
  </si>
  <si>
    <t>Hapje pusesh nga QTTB Korçë</t>
  </si>
  <si>
    <t>18AL616</t>
  </si>
  <si>
    <t>Blerje makine mbjellese misri dhe agregate ne QTTB Shkoder</t>
  </si>
  <si>
    <t>18AL619</t>
  </si>
  <si>
    <t>Blerje Traktor Frutikulture nga QTTB Vlore</t>
  </si>
  <si>
    <t>18AL620</t>
  </si>
  <si>
    <t>Blerje pajisje laboratorike nga QTTB Lushnje</t>
  </si>
  <si>
    <t>18AL622</t>
  </si>
  <si>
    <t>Agregatë bujqësorë te blera nga QTTB Lushnje</t>
  </si>
  <si>
    <t>18AL623</t>
  </si>
  <si>
    <t>Blerje pajsije sistemi ujitës nga QTTB Shkodër</t>
  </si>
  <si>
    <t>18AL624</t>
  </si>
  <si>
    <t>Blerje Pajisje zyrash nga AREB Korçë</t>
  </si>
  <si>
    <t>18AL625</t>
  </si>
  <si>
    <t>Blerje Pajisje zyrash nga QTTB Fushë Krujë</t>
  </si>
  <si>
    <t>M050392</t>
  </si>
  <si>
    <t>Blerje paisje zyrash</t>
  </si>
  <si>
    <t>M050419</t>
  </si>
  <si>
    <t>Blerje pajisje laboratori, QTTB Fushe-Kruje</t>
  </si>
  <si>
    <t>18AL628</t>
  </si>
  <si>
    <t>Blerje pajisje laboratorike  nga QTTB Fushe Kruje</t>
  </si>
  <si>
    <t>18AL529</t>
  </si>
  <si>
    <t>Rikonstruksion çatie nga QTTB Fushe Kruje</t>
  </si>
  <si>
    <t>18AL627</t>
  </si>
  <si>
    <t>Blerje transformatori elektrik per QTTB Vlore</t>
  </si>
  <si>
    <t>18AL528</t>
  </si>
  <si>
    <t>Laborator i rikontruktuar nga QTTB Korçe</t>
  </si>
  <si>
    <t>M050778</t>
  </si>
  <si>
    <t>Blerje pajisje kompjuterike</t>
  </si>
  <si>
    <t>G037017</t>
  </si>
  <si>
    <t>Projekti  Olive Culture</t>
  </si>
  <si>
    <r>
      <t xml:space="preserve">ANEKSI nr. 2 Raporti mbi Ekzekutimin e Buxhetit në nivelin e Programit të Buxhetit   </t>
    </r>
    <r>
      <rPr>
        <b/>
        <sz val="10"/>
        <color indexed="60"/>
        <rFont val="Times New Roman"/>
        <family val="1"/>
      </rPr>
      <t xml:space="preserve">   05470</t>
    </r>
  </si>
  <si>
    <t>Menaxhimi i Qëndrueshëm i Tokës Bujqësore</t>
  </si>
  <si>
    <t>05470</t>
  </si>
  <si>
    <t>90507AA</t>
  </si>
  <si>
    <t>Sistemi i informacionit mbi tokën LIS i plotësuar dhe integrimi i saj në GIS</t>
  </si>
  <si>
    <t>24AJ601</t>
  </si>
  <si>
    <t>Blerje pajisje kompjuterike &amp; laboratorike per sistemin GIS</t>
  </si>
  <si>
    <t>24AJ602</t>
  </si>
  <si>
    <t>Ploter Multifunksional A0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</si>
</sst>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0"/>
    <numFmt numFmtId="165" formatCode="0.0%"/>
    <numFmt numFmtId="166" formatCode="#,##0.0"/>
    <numFmt numFmtId="167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0"/>
      <color rgb="FFC00000"/>
      <name val="Times New Roman"/>
      <family val="1"/>
    </font>
    <font>
      <b/>
      <sz val="10"/>
      <color rgb="FF080808"/>
      <name val="Times New Roman"/>
      <family val="1"/>
    </font>
    <font>
      <sz val="10"/>
      <color rgb="FF080808"/>
      <name val="Times New Roman"/>
      <family val="1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FF0000"/>
      <name val="Times New Roman"/>
      <family val="1"/>
    </font>
    <font>
      <b/>
      <sz val="10"/>
      <color rgb="FF0070C0"/>
      <name val="Times New Roman"/>
      <family val="1"/>
    </font>
    <font>
      <b/>
      <sz val="10"/>
      <color indexed="60"/>
      <name val="Times New Roman"/>
      <family val="1"/>
    </font>
    <font>
      <sz val="12"/>
      <color theme="1"/>
      <name val="Calibri"/>
      <family val="2"/>
      <scheme val="minor"/>
    </font>
    <font>
      <b/>
      <sz val="10"/>
      <color theme="7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EBF1DE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double">
        <color rgb="FF050505"/>
      </left>
      <right/>
      <top style="double">
        <color rgb="FF050505"/>
      </top>
      <bottom style="thin">
        <color rgb="FF050505"/>
      </bottom>
      <diagonal/>
    </border>
    <border>
      <left/>
      <right/>
      <top style="double">
        <color rgb="FF050505"/>
      </top>
      <bottom style="thin">
        <color rgb="FF050505"/>
      </bottom>
      <diagonal/>
    </border>
    <border>
      <left/>
      <right style="double">
        <color rgb="FF050505"/>
      </right>
      <top style="double">
        <color rgb="FF050505"/>
      </top>
      <bottom style="thin">
        <color rgb="FF050505"/>
      </bottom>
      <diagonal/>
    </border>
    <border>
      <left style="double">
        <color rgb="FF050505"/>
      </left>
      <right/>
      <top style="thin">
        <color rgb="FF050505"/>
      </top>
      <bottom style="thin">
        <color rgb="FF050505"/>
      </bottom>
      <diagonal/>
    </border>
    <border>
      <left/>
      <right/>
      <top style="thin">
        <color rgb="FF050505"/>
      </top>
      <bottom style="thin">
        <color rgb="FF050505"/>
      </bottom>
      <diagonal/>
    </border>
    <border>
      <left/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50505"/>
      </left>
      <right/>
      <top style="thin">
        <color rgb="FF050505"/>
      </top>
      <bottom style="hair">
        <color rgb="FF050505"/>
      </bottom>
      <diagonal/>
    </border>
    <border>
      <left/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uble">
        <color rgb="FF050505"/>
      </left>
      <right style="hair">
        <color rgb="FF050505"/>
      </right>
      <top style="hair">
        <color rgb="FF050505"/>
      </top>
      <bottom style="thin">
        <color rgb="FF050505"/>
      </bottom>
      <diagonal/>
    </border>
    <border>
      <left style="hair">
        <color rgb="FF050505"/>
      </left>
      <right style="thin">
        <color rgb="FF050505"/>
      </right>
      <top style="hair">
        <color rgb="FF050505"/>
      </top>
      <bottom style="thin">
        <color rgb="FF050505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50505"/>
      </top>
      <bottom style="thin">
        <color rgb="FF050505"/>
      </bottom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hair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7">
    <xf numFmtId="0" fontId="0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45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/>
    <xf numFmtId="0" fontId="4" fillId="2" borderId="4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right" vertical="center"/>
    </xf>
    <xf numFmtId="164" fontId="4" fillId="2" borderId="10" xfId="0" applyNumberFormat="1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left" vertical="center"/>
    </xf>
    <xf numFmtId="4" fontId="2" fillId="3" borderId="29" xfId="0" applyNumberFormat="1" applyFont="1" applyFill="1" applyBorder="1" applyAlignment="1">
      <alignment horizontal="right" vertical="center"/>
    </xf>
    <xf numFmtId="3" fontId="2" fillId="3" borderId="29" xfId="0" applyNumberFormat="1" applyFont="1" applyFill="1" applyBorder="1" applyAlignment="1">
      <alignment horizontal="right" vertical="center"/>
    </xf>
    <xf numFmtId="3" fontId="2" fillId="4" borderId="29" xfId="0" applyNumberFormat="1" applyFont="1" applyFill="1" applyBorder="1" applyAlignment="1">
      <alignment horizontal="right" vertical="center"/>
    </xf>
    <xf numFmtId="4" fontId="7" fillId="3" borderId="29" xfId="0" applyNumberFormat="1" applyFont="1" applyFill="1" applyBorder="1" applyAlignment="1">
      <alignment horizontal="right" vertical="center"/>
    </xf>
    <xf numFmtId="3" fontId="7" fillId="3" borderId="29" xfId="0" applyNumberFormat="1" applyFont="1" applyFill="1" applyBorder="1" applyAlignment="1">
      <alignment horizontal="right" vertical="center"/>
    </xf>
    <xf numFmtId="3" fontId="2" fillId="3" borderId="8" xfId="0" applyNumberFormat="1" applyFont="1" applyFill="1" applyBorder="1" applyAlignment="1">
      <alignment horizontal="right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left" vertical="center"/>
    </xf>
    <xf numFmtId="4" fontId="8" fillId="3" borderId="29" xfId="0" applyNumberFormat="1" applyFont="1" applyFill="1" applyBorder="1" applyAlignment="1">
      <alignment horizontal="right" vertical="center"/>
    </xf>
    <xf numFmtId="3" fontId="8" fillId="3" borderId="29" xfId="0" applyNumberFormat="1" applyFont="1" applyFill="1" applyBorder="1" applyAlignment="1">
      <alignment horizontal="right" vertical="center"/>
    </xf>
    <xf numFmtId="3" fontId="8" fillId="4" borderId="29" xfId="0" applyNumberFormat="1" applyFont="1" applyFill="1" applyBorder="1" applyAlignment="1">
      <alignment horizontal="right" vertical="center"/>
    </xf>
    <xf numFmtId="4" fontId="9" fillId="3" borderId="29" xfId="0" applyNumberFormat="1" applyFont="1" applyFill="1" applyBorder="1" applyAlignment="1">
      <alignment horizontal="right" vertical="center"/>
    </xf>
    <xf numFmtId="0" fontId="8" fillId="3" borderId="29" xfId="0" applyFont="1" applyFill="1" applyBorder="1" applyAlignment="1">
      <alignment horizontal="left" vertical="center" wrapText="1"/>
    </xf>
    <xf numFmtId="3" fontId="9" fillId="4" borderId="29" xfId="0" applyNumberFormat="1" applyFont="1" applyFill="1" applyBorder="1" applyAlignment="1">
      <alignment horizontal="right" vertical="center"/>
    </xf>
    <xf numFmtId="3" fontId="7" fillId="4" borderId="29" xfId="0" applyNumberFormat="1" applyFont="1" applyFill="1" applyBorder="1" applyAlignment="1">
      <alignment horizontal="right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left" vertical="center"/>
    </xf>
    <xf numFmtId="4" fontId="4" fillId="3" borderId="29" xfId="0" applyNumberFormat="1" applyFont="1" applyFill="1" applyBorder="1" applyAlignment="1">
      <alignment horizontal="right" vertical="center"/>
    </xf>
    <xf numFmtId="3" fontId="4" fillId="3" borderId="29" xfId="0" applyNumberFormat="1" applyFont="1" applyFill="1" applyBorder="1" applyAlignment="1">
      <alignment horizontal="right" vertical="center"/>
    </xf>
    <xf numFmtId="4" fontId="8" fillId="0" borderId="30" xfId="0" applyNumberFormat="1" applyFont="1" applyBorder="1" applyAlignment="1">
      <alignment horizontal="right" vertical="center"/>
    </xf>
    <xf numFmtId="3" fontId="8" fillId="3" borderId="8" xfId="0" applyNumberFormat="1" applyFont="1" applyFill="1" applyBorder="1" applyAlignment="1">
      <alignment horizontal="right" vertical="center"/>
    </xf>
    <xf numFmtId="3" fontId="4" fillId="4" borderId="29" xfId="0" applyNumberFormat="1" applyFont="1" applyFill="1" applyBorder="1" applyAlignment="1">
      <alignment horizontal="right" vertical="center"/>
    </xf>
    <xf numFmtId="3" fontId="4" fillId="3" borderId="8" xfId="0" applyNumberFormat="1" applyFont="1" applyFill="1" applyBorder="1" applyAlignment="1">
      <alignment horizontal="right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4" borderId="33" xfId="0" applyFont="1" applyFill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left" vertical="center" wrapText="1"/>
    </xf>
    <xf numFmtId="4" fontId="4" fillId="4" borderId="29" xfId="0" applyNumberFormat="1" applyFont="1" applyFill="1" applyBorder="1" applyAlignment="1">
      <alignment horizontal="right" vertical="center"/>
    </xf>
    <xf numFmtId="0" fontId="2" fillId="3" borderId="29" xfId="0" applyFont="1" applyFill="1" applyBorder="1" applyAlignment="1">
      <alignment horizontal="left" vertical="center" wrapText="1"/>
    </xf>
    <xf numFmtId="4" fontId="2" fillId="4" borderId="29" xfId="0" applyNumberFormat="1" applyFont="1" applyFill="1" applyBorder="1" applyAlignment="1">
      <alignment horizontal="right" vertical="center"/>
    </xf>
    <xf numFmtId="3" fontId="10" fillId="4" borderId="29" xfId="0" applyNumberFormat="1" applyFont="1" applyFill="1" applyBorder="1" applyAlignment="1">
      <alignment horizontal="right" vertical="center"/>
    </xf>
    <xf numFmtId="3" fontId="4" fillId="4" borderId="8" xfId="0" applyNumberFormat="1" applyFont="1" applyFill="1" applyBorder="1" applyAlignment="1">
      <alignment horizontal="right" vertical="center"/>
    </xf>
    <xf numFmtId="4" fontId="8" fillId="4" borderId="29" xfId="0" applyNumberFormat="1" applyFont="1" applyFill="1" applyBorder="1" applyAlignment="1">
      <alignment horizontal="right" vertical="center"/>
    </xf>
    <xf numFmtId="0" fontId="11" fillId="3" borderId="29" xfId="0" applyFont="1" applyFill="1" applyBorder="1" applyAlignment="1">
      <alignment horizontal="left" vertical="center" wrapText="1"/>
    </xf>
    <xf numFmtId="4" fontId="11" fillId="3" borderId="29" xfId="0" applyNumberFormat="1" applyFont="1" applyFill="1" applyBorder="1" applyAlignment="1">
      <alignment horizontal="right" vertical="center"/>
    </xf>
    <xf numFmtId="3" fontId="11" fillId="3" borderId="29" xfId="0" applyNumberFormat="1" applyFont="1" applyFill="1" applyBorder="1" applyAlignment="1">
      <alignment horizontal="right" vertical="center"/>
    </xf>
    <xf numFmtId="3" fontId="11" fillId="4" borderId="29" xfId="0" applyNumberFormat="1" applyFont="1" applyFill="1" applyBorder="1" applyAlignment="1">
      <alignment horizontal="right" vertical="center"/>
    </xf>
    <xf numFmtId="3" fontId="11" fillId="3" borderId="8" xfId="0" applyNumberFormat="1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center" vertical="center"/>
    </xf>
    <xf numFmtId="9" fontId="2" fillId="3" borderId="29" xfId="2" applyFont="1" applyFill="1" applyBorder="1" applyAlignment="1">
      <alignment horizontal="right" vertical="center"/>
    </xf>
    <xf numFmtId="165" fontId="2" fillId="3" borderId="8" xfId="2" applyNumberFormat="1" applyFont="1" applyFill="1" applyBorder="1" applyAlignment="1">
      <alignment horizontal="right" vertical="center"/>
    </xf>
    <xf numFmtId="9" fontId="8" fillId="3" borderId="29" xfId="2" applyFont="1" applyFill="1" applyBorder="1" applyAlignment="1">
      <alignment horizontal="right" vertical="center"/>
    </xf>
    <xf numFmtId="165" fontId="8" fillId="3" borderId="8" xfId="2" applyNumberFormat="1" applyFont="1" applyFill="1" applyBorder="1" applyAlignment="1">
      <alignment horizontal="right" vertical="center"/>
    </xf>
    <xf numFmtId="3" fontId="3" fillId="0" borderId="0" xfId="0" applyNumberFormat="1" applyFont="1"/>
    <xf numFmtId="3" fontId="2" fillId="0" borderId="29" xfId="0" applyNumberFormat="1" applyFont="1" applyBorder="1" applyAlignment="1">
      <alignment horizontal="right" vertical="center"/>
    </xf>
    <xf numFmtId="9" fontId="2" fillId="0" borderId="29" xfId="2" applyFont="1" applyFill="1" applyBorder="1" applyAlignment="1">
      <alignment horizontal="right" vertical="center"/>
    </xf>
    <xf numFmtId="9" fontId="4" fillId="3" borderId="29" xfId="2" applyFont="1" applyFill="1" applyBorder="1" applyAlignment="1">
      <alignment horizontal="right" vertical="center"/>
    </xf>
    <xf numFmtId="165" fontId="4" fillId="3" borderId="8" xfId="2" applyNumberFormat="1" applyFont="1" applyFill="1" applyBorder="1" applyAlignment="1">
      <alignment horizontal="right" vertical="center"/>
    </xf>
    <xf numFmtId="4" fontId="3" fillId="0" borderId="0" xfId="0" applyNumberFormat="1" applyFont="1"/>
    <xf numFmtId="3" fontId="8" fillId="0" borderId="29" xfId="0" applyNumberFormat="1" applyFont="1" applyBorder="1" applyAlignment="1">
      <alignment horizontal="right" vertical="center"/>
    </xf>
    <xf numFmtId="166" fontId="3" fillId="0" borderId="0" xfId="0" applyNumberFormat="1" applyFont="1"/>
    <xf numFmtId="165" fontId="4" fillId="3" borderId="29" xfId="2" applyNumberFormat="1" applyFont="1" applyFill="1" applyBorder="1" applyAlignment="1">
      <alignment horizontal="right" vertical="center"/>
    </xf>
    <xf numFmtId="165" fontId="2" fillId="3" borderId="29" xfId="2" applyNumberFormat="1" applyFont="1" applyFill="1" applyBorder="1" applyAlignment="1">
      <alignment horizontal="right" vertical="center"/>
    </xf>
    <xf numFmtId="165" fontId="8" fillId="3" borderId="29" xfId="2" applyNumberFormat="1" applyFont="1" applyFill="1" applyBorder="1" applyAlignment="1">
      <alignment horizontal="right" vertical="center"/>
    </xf>
    <xf numFmtId="165" fontId="2" fillId="0" borderId="29" xfId="2" applyNumberFormat="1" applyFont="1" applyFill="1" applyBorder="1" applyAlignment="1">
      <alignment horizontal="right" vertical="center"/>
    </xf>
    <xf numFmtId="4" fontId="2" fillId="0" borderId="29" xfId="0" applyNumberFormat="1" applyFont="1" applyBorder="1" applyAlignment="1">
      <alignment horizontal="right" vertical="center"/>
    </xf>
    <xf numFmtId="4" fontId="4" fillId="0" borderId="29" xfId="0" applyNumberFormat="1" applyFont="1" applyBorder="1" applyAlignment="1">
      <alignment horizontal="right" vertical="center"/>
    </xf>
    <xf numFmtId="3" fontId="4" fillId="0" borderId="29" xfId="0" applyNumberFormat="1" applyFont="1" applyBorder="1" applyAlignment="1">
      <alignment horizontal="right" vertical="center"/>
    </xf>
    <xf numFmtId="3" fontId="2" fillId="3" borderId="29" xfId="1" applyNumberFormat="1" applyFont="1" applyFill="1" applyBorder="1" applyAlignment="1">
      <alignment horizontal="right" vertical="center"/>
    </xf>
    <xf numFmtId="3" fontId="8" fillId="3" borderId="29" xfId="1" applyNumberFormat="1" applyFont="1" applyFill="1" applyBorder="1" applyAlignment="1">
      <alignment horizontal="right" vertical="center"/>
    </xf>
    <xf numFmtId="3" fontId="4" fillId="3" borderId="29" xfId="1" applyNumberFormat="1" applyFont="1" applyFill="1" applyBorder="1" applyAlignment="1">
      <alignment horizontal="right" vertical="center"/>
    </xf>
    <xf numFmtId="3" fontId="5" fillId="0" borderId="32" xfId="0" applyNumberFormat="1" applyFont="1" applyBorder="1" applyAlignment="1">
      <alignment horizontal="center" vertical="center"/>
    </xf>
    <xf numFmtId="4" fontId="5" fillId="0" borderId="32" xfId="0" applyNumberFormat="1" applyFont="1" applyBorder="1" applyAlignment="1">
      <alignment horizontal="center" vertical="center"/>
    </xf>
    <xf numFmtId="3" fontId="5" fillId="0" borderId="21" xfId="0" applyNumberFormat="1" applyFont="1" applyBorder="1" applyAlignment="1">
      <alignment horizontal="center" vertical="center"/>
    </xf>
    <xf numFmtId="4" fontId="5" fillId="0" borderId="21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3" fontId="2" fillId="0" borderId="8" xfId="0" applyNumberFormat="1" applyFont="1" applyBorder="1" applyAlignment="1">
      <alignment horizontal="right" vertical="center"/>
    </xf>
    <xf numFmtId="4" fontId="8" fillId="0" borderId="29" xfId="0" applyNumberFormat="1" applyFont="1" applyBorder="1" applyAlignment="1">
      <alignment horizontal="right" vertical="center"/>
    </xf>
    <xf numFmtId="3" fontId="8" fillId="0" borderId="8" xfId="0" applyNumberFormat="1" applyFont="1" applyBorder="1" applyAlignment="1">
      <alignment horizontal="right" vertical="center"/>
    </xf>
    <xf numFmtId="3" fontId="7" fillId="0" borderId="29" xfId="0" applyNumberFormat="1" applyFont="1" applyBorder="1" applyAlignment="1">
      <alignment horizontal="right" vertical="center"/>
    </xf>
    <xf numFmtId="4" fontId="7" fillId="0" borderId="29" xfId="0" applyNumberFormat="1" applyFont="1" applyBorder="1" applyAlignment="1">
      <alignment horizontal="right" vertical="center"/>
    </xf>
    <xf numFmtId="49" fontId="3" fillId="0" borderId="37" xfId="0" applyNumberFormat="1" applyFont="1" applyBorder="1" applyAlignment="1">
      <alignment horizontal="center" vertical="center"/>
    </xf>
    <xf numFmtId="0" fontId="2" fillId="3" borderId="38" xfId="0" applyFont="1" applyFill="1" applyBorder="1" applyAlignment="1">
      <alignment horizontal="left" vertical="center" wrapText="1"/>
    </xf>
    <xf numFmtId="0" fontId="7" fillId="0" borderId="37" xfId="0" applyFont="1" applyBorder="1" applyAlignment="1">
      <alignment horizontal="center" vertical="center" wrapText="1"/>
    </xf>
    <xf numFmtId="0" fontId="3" fillId="4" borderId="39" xfId="3" applyFont="1" applyFill="1" applyBorder="1" applyAlignment="1">
      <alignment horizontal="left" vertical="center" wrapText="1"/>
    </xf>
    <xf numFmtId="3" fontId="10" fillId="0" borderId="29" xfId="0" applyNumberFormat="1" applyFont="1" applyBorder="1" applyAlignment="1">
      <alignment horizontal="right" vertical="center"/>
    </xf>
    <xf numFmtId="3" fontId="11" fillId="0" borderId="29" xfId="0" applyNumberFormat="1" applyFont="1" applyBorder="1" applyAlignment="1">
      <alignment horizontal="right" vertical="center"/>
    </xf>
    <xf numFmtId="3" fontId="14" fillId="0" borderId="29" xfId="0" applyNumberFormat="1" applyFont="1" applyBorder="1" applyAlignment="1">
      <alignment horizontal="right" vertical="center"/>
    </xf>
    <xf numFmtId="3" fontId="14" fillId="0" borderId="8" xfId="0" applyNumberFormat="1" applyFont="1" applyBorder="1" applyAlignment="1">
      <alignment horizontal="right" vertical="center"/>
    </xf>
    <xf numFmtId="166" fontId="2" fillId="3" borderId="29" xfId="0" applyNumberFormat="1" applyFont="1" applyFill="1" applyBorder="1" applyAlignment="1">
      <alignment horizontal="right" vertical="center"/>
    </xf>
    <xf numFmtId="166" fontId="2" fillId="3" borderId="8" xfId="0" applyNumberFormat="1" applyFont="1" applyFill="1" applyBorder="1" applyAlignment="1">
      <alignment horizontal="right" vertical="center"/>
    </xf>
    <xf numFmtId="166" fontId="8" fillId="3" borderId="29" xfId="0" applyNumberFormat="1" applyFont="1" applyFill="1" applyBorder="1" applyAlignment="1">
      <alignment horizontal="right" vertical="center"/>
    </xf>
    <xf numFmtId="166" fontId="8" fillId="3" borderId="8" xfId="0" applyNumberFormat="1" applyFont="1" applyFill="1" applyBorder="1" applyAlignment="1">
      <alignment horizontal="right" vertical="center"/>
    </xf>
    <xf numFmtId="166" fontId="4" fillId="3" borderId="29" xfId="0" applyNumberFormat="1" applyFont="1" applyFill="1" applyBorder="1" applyAlignment="1">
      <alignment horizontal="right" vertical="center"/>
    </xf>
    <xf numFmtId="166" fontId="4" fillId="3" borderId="8" xfId="0" applyNumberFormat="1" applyFont="1" applyFill="1" applyBorder="1" applyAlignment="1">
      <alignment horizontal="right" vertical="center"/>
    </xf>
    <xf numFmtId="9" fontId="4" fillId="3" borderId="8" xfId="2" applyFont="1" applyFill="1" applyBorder="1" applyAlignment="1">
      <alignment horizontal="right" vertical="center"/>
    </xf>
    <xf numFmtId="9" fontId="2" fillId="3" borderId="8" xfId="2" applyFont="1" applyFill="1" applyBorder="1" applyAlignment="1">
      <alignment horizontal="right" vertical="center"/>
    </xf>
    <xf numFmtId="9" fontId="8" fillId="3" borderId="8" xfId="2" applyFont="1" applyFill="1" applyBorder="1" applyAlignment="1">
      <alignment horizontal="right" vertical="center"/>
    </xf>
    <xf numFmtId="3" fontId="2" fillId="3" borderId="40" xfId="0" applyNumberFormat="1" applyFont="1" applyFill="1" applyBorder="1" applyAlignment="1">
      <alignment horizontal="right" vertical="center"/>
    </xf>
    <xf numFmtId="3" fontId="2" fillId="3" borderId="40" xfId="0" applyNumberFormat="1" applyFont="1" applyFill="1" applyBorder="1" applyAlignment="1">
      <alignment vertical="center"/>
    </xf>
    <xf numFmtId="3" fontId="5" fillId="0" borderId="33" xfId="0" applyNumberFormat="1" applyFont="1" applyBorder="1" applyAlignment="1">
      <alignment horizontal="center" vertical="center"/>
    </xf>
    <xf numFmtId="3" fontId="5" fillId="0" borderId="34" xfId="0" applyNumberFormat="1" applyFont="1" applyBorder="1" applyAlignment="1">
      <alignment horizontal="center" vertical="center"/>
    </xf>
    <xf numFmtId="3" fontId="5" fillId="0" borderId="35" xfId="0" applyNumberFormat="1" applyFont="1" applyBorder="1" applyAlignment="1">
      <alignment horizontal="center" vertical="center"/>
    </xf>
    <xf numFmtId="3" fontId="5" fillId="0" borderId="22" xfId="0" applyNumberFormat="1" applyFont="1" applyBorder="1" applyAlignment="1">
      <alignment horizontal="center" vertical="center"/>
    </xf>
    <xf numFmtId="3" fontId="5" fillId="0" borderId="27" xfId="0" applyNumberFormat="1" applyFont="1" applyBorder="1" applyAlignment="1">
      <alignment horizontal="center" vertical="center"/>
    </xf>
    <xf numFmtId="3" fontId="5" fillId="0" borderId="24" xfId="0" applyNumberFormat="1" applyFont="1" applyBorder="1" applyAlignment="1">
      <alignment horizontal="center" vertical="center"/>
    </xf>
    <xf numFmtId="0" fontId="7" fillId="0" borderId="0" xfId="0" applyFont="1"/>
    <xf numFmtId="0" fontId="2" fillId="0" borderId="0" xfId="0" applyFont="1"/>
    <xf numFmtId="0" fontId="5" fillId="0" borderId="2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2" fillId="0" borderId="36" xfId="0" applyFont="1" applyBorder="1" applyAlignment="1">
      <alignment horizontal="left" vertical="top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</cellXfs>
  <cellStyles count="7">
    <cellStyle name="Comma" xfId="1" builtinId="3"/>
    <cellStyle name="Normal" xfId="0" builtinId="0"/>
    <cellStyle name="Normal 2" xfId="4"/>
    <cellStyle name="Normal 2 2 2" xfId="5"/>
    <cellStyle name="Normal 3" xfId="3"/>
    <cellStyle name="Percent" xfId="2" builtinId="5"/>
    <cellStyle name="Percent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63"/>
  <sheetViews>
    <sheetView tabSelected="1" zoomScale="85" zoomScaleNormal="85" workbookViewId="0">
      <selection activeCell="D55" sqref="D55"/>
    </sheetView>
  </sheetViews>
  <sheetFormatPr defaultColWidth="10.42578125" defaultRowHeight="12.75" x14ac:dyDescent="0.2"/>
  <cols>
    <col min="1" max="1" width="3" style="3" customWidth="1"/>
    <col min="2" max="2" width="15.28515625" style="3" bestFit="1" customWidth="1"/>
    <col min="3" max="3" width="59.140625" style="3" customWidth="1"/>
    <col min="4" max="4" width="19.85546875" style="3" customWidth="1"/>
    <col min="5" max="5" width="13" style="3" bestFit="1" customWidth="1"/>
    <col min="6" max="6" width="19.5703125" style="3" customWidth="1"/>
    <col min="7" max="7" width="13" style="3" bestFit="1" customWidth="1"/>
    <col min="8" max="8" width="20.140625" style="3" customWidth="1"/>
    <col min="9" max="9" width="13" style="3" bestFit="1" customWidth="1"/>
    <col min="10" max="10" width="20.140625" style="3" bestFit="1" customWidth="1"/>
    <col min="11" max="11" width="21.42578125" style="3" bestFit="1" customWidth="1"/>
    <col min="12" max="12" width="13" style="3" bestFit="1" customWidth="1"/>
    <col min="13" max="13" width="19.28515625" style="3" customWidth="1"/>
    <col min="14" max="14" width="14.42578125" style="3" bestFit="1" customWidth="1"/>
    <col min="15" max="16384" width="10.42578125" style="3"/>
  </cols>
  <sheetData>
    <row r="1" spans="2:14" x14ac:dyDescent="0.2"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2:14" x14ac:dyDescent="0.2">
      <c r="B2" s="137" t="s">
        <v>0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</row>
    <row r="3" spans="2:14" x14ac:dyDescent="0.2">
      <c r="B3" s="138" t="s">
        <v>1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</row>
    <row r="4" spans="2:14" x14ac:dyDescent="0.2">
      <c r="B4" s="144" t="s">
        <v>2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</row>
    <row r="5" spans="2:14" ht="13.5" thickBot="1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2:14" ht="14.25" thickTop="1" thickBot="1" x14ac:dyDescent="0.25">
      <c r="B6" s="140" t="s">
        <v>3</v>
      </c>
      <c r="C6" s="141" t="s">
        <v>4</v>
      </c>
      <c r="D6" s="141"/>
      <c r="E6" s="141"/>
      <c r="F6" s="142" t="s">
        <v>5</v>
      </c>
      <c r="G6" s="142"/>
      <c r="H6" s="143" t="s">
        <v>6</v>
      </c>
      <c r="I6" s="143"/>
      <c r="J6" s="143"/>
      <c r="K6" s="143"/>
      <c r="L6" s="143"/>
      <c r="M6" s="143"/>
      <c r="N6" s="143"/>
    </row>
    <row r="7" spans="2:14" ht="13.5" thickTop="1" x14ac:dyDescent="0.2">
      <c r="B7" s="140"/>
      <c r="C7" s="141"/>
      <c r="D7" s="141"/>
      <c r="E7" s="141"/>
      <c r="F7" s="142"/>
      <c r="G7" s="142"/>
      <c r="H7" s="143"/>
      <c r="I7" s="143"/>
      <c r="J7" s="143"/>
      <c r="K7" s="143"/>
      <c r="L7" s="143"/>
      <c r="M7" s="143"/>
      <c r="N7" s="143"/>
    </row>
    <row r="8" spans="2:14" x14ac:dyDescent="0.2">
      <c r="B8" s="4" t="s">
        <v>7</v>
      </c>
      <c r="C8" s="129" t="s">
        <v>8</v>
      </c>
      <c r="D8" s="129"/>
      <c r="E8" s="129"/>
      <c r="F8" s="130" t="s">
        <v>9</v>
      </c>
      <c r="G8" s="130"/>
      <c r="H8" s="131" t="s">
        <v>10</v>
      </c>
      <c r="I8" s="131"/>
      <c r="J8" s="131"/>
      <c r="K8" s="131"/>
      <c r="L8" s="131"/>
      <c r="M8" s="131"/>
      <c r="N8" s="131"/>
    </row>
    <row r="9" spans="2:14" ht="13.5" thickBot="1" x14ac:dyDescent="0.25">
      <c r="B9" s="132" t="s">
        <v>11</v>
      </c>
      <c r="C9" s="132"/>
      <c r="D9" s="133" t="s">
        <v>12</v>
      </c>
      <c r="E9" s="133"/>
      <c r="F9" s="133"/>
      <c r="G9" s="133"/>
      <c r="H9" s="133"/>
      <c r="I9" s="133"/>
      <c r="J9" s="133"/>
      <c r="K9" s="133"/>
      <c r="L9" s="133"/>
      <c r="M9" s="133"/>
      <c r="N9" s="133"/>
    </row>
    <row r="10" spans="2:14" ht="25.5" customHeight="1" thickTop="1" thickBot="1" x14ac:dyDescent="0.25">
      <c r="B10" s="132"/>
      <c r="C10" s="132"/>
      <c r="D10" s="5" t="s">
        <v>13</v>
      </c>
      <c r="E10" s="6">
        <v>2024</v>
      </c>
      <c r="F10" s="134" t="s">
        <v>14</v>
      </c>
      <c r="G10" s="134"/>
      <c r="H10" s="134" t="s">
        <v>14</v>
      </c>
      <c r="I10" s="134"/>
      <c r="J10" s="7" t="s">
        <v>14</v>
      </c>
      <c r="K10" s="134" t="s">
        <v>14</v>
      </c>
      <c r="L10" s="134"/>
      <c r="M10" s="135" t="s">
        <v>15</v>
      </c>
      <c r="N10" s="136" t="s">
        <v>16</v>
      </c>
    </row>
    <row r="11" spans="2:14" ht="39.75" thickTop="1" thickBot="1" x14ac:dyDescent="0.25">
      <c r="B11" s="132"/>
      <c r="C11" s="132"/>
      <c r="D11" s="8" t="s">
        <v>17</v>
      </c>
      <c r="E11" s="9" t="s">
        <v>18</v>
      </c>
      <c r="F11" s="10" t="s">
        <v>19</v>
      </c>
      <c r="G11" s="11" t="s">
        <v>18</v>
      </c>
      <c r="H11" s="10" t="s">
        <v>20</v>
      </c>
      <c r="I11" s="11" t="s">
        <v>18</v>
      </c>
      <c r="J11" s="12" t="s">
        <v>21</v>
      </c>
      <c r="K11" s="10" t="s">
        <v>22</v>
      </c>
      <c r="L11" s="11" t="s">
        <v>18</v>
      </c>
      <c r="M11" s="135"/>
      <c r="N11" s="136"/>
    </row>
    <row r="12" spans="2:14" ht="14.25" thickTop="1" thickBot="1" x14ac:dyDescent="0.25">
      <c r="B12" s="132"/>
      <c r="C12" s="132"/>
      <c r="D12" s="13" t="s">
        <v>23</v>
      </c>
      <c r="E12" s="13" t="s">
        <v>24</v>
      </c>
      <c r="F12" s="13" t="s">
        <v>25</v>
      </c>
      <c r="G12" s="13" t="s">
        <v>26</v>
      </c>
      <c r="H12" s="13" t="s">
        <v>27</v>
      </c>
      <c r="I12" s="13" t="s">
        <v>28</v>
      </c>
      <c r="J12" s="13" t="s">
        <v>29</v>
      </c>
      <c r="K12" s="13" t="s">
        <v>30</v>
      </c>
      <c r="L12" s="13" t="s">
        <v>31</v>
      </c>
      <c r="M12" s="13" t="s">
        <v>32</v>
      </c>
      <c r="N12" s="14" t="s">
        <v>33</v>
      </c>
    </row>
    <row r="13" spans="2:14" ht="13.5" thickTop="1" x14ac:dyDescent="0.2">
      <c r="B13" s="126" t="s">
        <v>34</v>
      </c>
      <c r="C13" s="126"/>
      <c r="D13" s="15"/>
      <c r="E13" s="16"/>
      <c r="F13" s="15"/>
      <c r="G13" s="16"/>
      <c r="H13" s="15"/>
      <c r="I13" s="16"/>
      <c r="J13" s="17"/>
      <c r="K13" s="15"/>
      <c r="L13" s="16"/>
      <c r="M13" s="15"/>
      <c r="N13" s="18"/>
    </row>
    <row r="14" spans="2:14" ht="21.75" customHeight="1" x14ac:dyDescent="0.2">
      <c r="B14" s="19" t="s">
        <v>35</v>
      </c>
      <c r="C14" s="20" t="s">
        <v>36</v>
      </c>
      <c r="D14" s="15"/>
      <c r="E14" s="16"/>
      <c r="F14" s="15"/>
      <c r="G14" s="16"/>
      <c r="H14" s="15"/>
      <c r="I14" s="16"/>
      <c r="J14" s="21"/>
      <c r="K14" s="15"/>
      <c r="L14" s="16"/>
      <c r="M14" s="15"/>
      <c r="N14" s="18"/>
    </row>
    <row r="15" spans="2:14" x14ac:dyDescent="0.2">
      <c r="B15" s="22" t="s">
        <v>37</v>
      </c>
      <c r="C15" s="23" t="s">
        <v>38</v>
      </c>
      <c r="D15" s="24">
        <v>256499662</v>
      </c>
      <c r="E15" s="25">
        <f>D15/D33*100</f>
        <v>57.580389080472948</v>
      </c>
      <c r="F15" s="25">
        <v>303000000</v>
      </c>
      <c r="G15" s="25">
        <f>F15/F53*100</f>
        <v>52.557084278667034</v>
      </c>
      <c r="H15" s="25">
        <v>295180000</v>
      </c>
      <c r="I15" s="26">
        <f>H15/H53*100</f>
        <v>57.448580814922067</v>
      </c>
      <c r="J15" s="25">
        <f>H15-F15</f>
        <v>-7820000</v>
      </c>
      <c r="K15" s="27">
        <v>295180000</v>
      </c>
      <c r="L15" s="25">
        <f>K15/K53*100</f>
        <v>59.617480767959755</v>
      </c>
      <c r="M15" s="28">
        <f>H15-K15</f>
        <v>0</v>
      </c>
      <c r="N15" s="29">
        <f>K15/H15*100</f>
        <v>100</v>
      </c>
    </row>
    <row r="16" spans="2:14" x14ac:dyDescent="0.2">
      <c r="B16" s="22" t="s">
        <v>39</v>
      </c>
      <c r="C16" s="23" t="s">
        <v>40</v>
      </c>
      <c r="D16" s="24">
        <v>40387242</v>
      </c>
      <c r="E16" s="25">
        <f>D16/D53*100</f>
        <v>9.066339854464287</v>
      </c>
      <c r="F16" s="25">
        <v>47816000</v>
      </c>
      <c r="G16" s="25">
        <f>F16/F53*100</f>
        <v>8.2939588840552574</v>
      </c>
      <c r="H16" s="25">
        <v>46936000</v>
      </c>
      <c r="I16" s="26">
        <f>H16/H53*100</f>
        <v>9.1347875504071503</v>
      </c>
      <c r="J16" s="25">
        <f>H16-F16</f>
        <v>-880000</v>
      </c>
      <c r="K16" s="27">
        <v>46930312</v>
      </c>
      <c r="L16" s="25">
        <f>K16/K53*100</f>
        <v>9.4785113256126809</v>
      </c>
      <c r="M16" s="28">
        <f>H16-K16</f>
        <v>5688</v>
      </c>
      <c r="N16" s="29">
        <f>K16/H16*100</f>
        <v>99.987881370376684</v>
      </c>
    </row>
    <row r="17" spans="2:14" x14ac:dyDescent="0.2">
      <c r="B17" s="22" t="s">
        <v>41</v>
      </c>
      <c r="C17" s="23" t="s">
        <v>42</v>
      </c>
      <c r="D17" s="24">
        <v>104131756</v>
      </c>
      <c r="E17" s="25">
        <f>D17/D53*100</f>
        <v>23.376042601229134</v>
      </c>
      <c r="F17" s="25">
        <v>129980000</v>
      </c>
      <c r="G17" s="25">
        <f>F17/F53*100</f>
        <v>22.545774965482309</v>
      </c>
      <c r="H17" s="25">
        <v>122280000</v>
      </c>
      <c r="I17" s="26">
        <f>H17/H53*100</f>
        <v>23.798402540987436</v>
      </c>
      <c r="J17" s="25">
        <f>H17-F17</f>
        <v>-7700000</v>
      </c>
      <c r="K17" s="27">
        <v>107605911</v>
      </c>
      <c r="L17" s="25">
        <f>K17/K53*100</f>
        <v>21.733157156857814</v>
      </c>
      <c r="M17" s="28">
        <f>H17-K17</f>
        <v>14674089</v>
      </c>
      <c r="N17" s="29">
        <f>K17/H17*100</f>
        <v>87.999600098135417</v>
      </c>
    </row>
    <row r="18" spans="2:14" x14ac:dyDescent="0.2">
      <c r="B18" s="22" t="s">
        <v>43</v>
      </c>
      <c r="C18" s="23" t="s">
        <v>44</v>
      </c>
      <c r="D18" s="24">
        <v>0</v>
      </c>
      <c r="E18" s="25">
        <v>0</v>
      </c>
      <c r="F18" s="25">
        <v>0</v>
      </c>
      <c r="G18" s="25">
        <v>0</v>
      </c>
      <c r="H18" s="25">
        <v>0</v>
      </c>
      <c r="I18" s="26">
        <v>0</v>
      </c>
      <c r="J18" s="25">
        <f>H18-F18</f>
        <v>0</v>
      </c>
      <c r="K18" s="24">
        <v>0</v>
      </c>
      <c r="L18" s="25">
        <v>0</v>
      </c>
      <c r="M18" s="28">
        <f>H18-K18</f>
        <v>0</v>
      </c>
      <c r="N18" s="29">
        <v>0</v>
      </c>
    </row>
    <row r="19" spans="2:14" x14ac:dyDescent="0.2">
      <c r="B19" s="22" t="s">
        <v>45</v>
      </c>
      <c r="C19" s="23" t="s">
        <v>46</v>
      </c>
      <c r="D19" s="24">
        <v>0</v>
      </c>
      <c r="E19" s="25">
        <v>0</v>
      </c>
      <c r="F19" s="25">
        <v>0</v>
      </c>
      <c r="G19" s="25">
        <v>0</v>
      </c>
      <c r="H19" s="25">
        <v>0</v>
      </c>
      <c r="I19" s="26">
        <v>0</v>
      </c>
      <c r="J19" s="25">
        <f>H19-F19</f>
        <v>0</v>
      </c>
      <c r="K19" s="24">
        <v>0</v>
      </c>
      <c r="L19" s="25">
        <v>0</v>
      </c>
      <c r="M19" s="28">
        <f>H19-K19</f>
        <v>0</v>
      </c>
      <c r="N19" s="29">
        <v>0</v>
      </c>
    </row>
    <row r="20" spans="2:14" x14ac:dyDescent="0.2">
      <c r="B20" s="22" t="s">
        <v>47</v>
      </c>
      <c r="C20" s="23" t="s">
        <v>48</v>
      </c>
      <c r="D20" s="24">
        <v>39178254</v>
      </c>
      <c r="E20" s="25">
        <f>D20/D53*100</f>
        <v>8.7949398889016699</v>
      </c>
      <c r="F20" s="25">
        <v>40000000</v>
      </c>
      <c r="G20" s="25">
        <f>F20/F53*100</f>
        <v>6.938228947678815</v>
      </c>
      <c r="H20" s="25">
        <v>40000000</v>
      </c>
      <c r="I20" s="26">
        <f>H20/H22*100</f>
        <v>7.8924106579113529</v>
      </c>
      <c r="J20" s="25">
        <f>H20-F20</f>
        <v>0</v>
      </c>
      <c r="K20" s="27">
        <v>37649352</v>
      </c>
      <c r="L20" s="25">
        <f>K20/K53*100</f>
        <v>7.6040365837324586</v>
      </c>
      <c r="M20" s="28">
        <f>H20-K20</f>
        <v>2350648</v>
      </c>
      <c r="N20" s="29">
        <f>K20/H20*100</f>
        <v>94.123379999999997</v>
      </c>
    </row>
    <row r="21" spans="2:14" x14ac:dyDescent="0.2">
      <c r="B21" s="22" t="s">
        <v>49</v>
      </c>
      <c r="C21" s="23" t="s">
        <v>50</v>
      </c>
      <c r="D21" s="24">
        <v>2302665</v>
      </c>
      <c r="E21" s="25">
        <f>D21/D53*100</f>
        <v>0.51691431321257364</v>
      </c>
      <c r="F21" s="25">
        <v>720000</v>
      </c>
      <c r="G21" s="25">
        <f>F21/F22*100</f>
        <v>0.13805904325083027</v>
      </c>
      <c r="H21" s="25">
        <v>2420000</v>
      </c>
      <c r="I21" s="26">
        <f>H21/H22*100</f>
        <v>0.47749084480363679</v>
      </c>
      <c r="J21" s="25">
        <f>H21-F21</f>
        <v>1700000</v>
      </c>
      <c r="K21" s="27">
        <v>2046861</v>
      </c>
      <c r="L21" s="24">
        <f>K21/K53*100</f>
        <v>0.41340435091194144</v>
      </c>
      <c r="M21" s="28">
        <f>H21-K21</f>
        <v>373139</v>
      </c>
      <c r="N21" s="29">
        <f>K21/H21*100</f>
        <v>84.581033057851243</v>
      </c>
    </row>
    <row r="22" spans="2:14" x14ac:dyDescent="0.2">
      <c r="B22" s="30"/>
      <c r="C22" s="31" t="s">
        <v>51</v>
      </c>
      <c r="D22" s="32">
        <v>442499579</v>
      </c>
      <c r="E22" s="33">
        <f>E15+E16+E17+E18+E19+E20+E21</f>
        <v>99.334625738280593</v>
      </c>
      <c r="F22" s="33">
        <v>521516000</v>
      </c>
      <c r="G22" s="33">
        <f>G15+G16+G17+G18+G19+G20+G21</f>
        <v>90.473106119134243</v>
      </c>
      <c r="H22" s="33">
        <f>SUM(H15:H21)</f>
        <v>506816000</v>
      </c>
      <c r="I22" s="34">
        <f>SUM(I15:I21)</f>
        <v>98.751672409031656</v>
      </c>
      <c r="J22" s="33">
        <f>SUM(J15:J21)</f>
        <v>-14700000</v>
      </c>
      <c r="K22" s="35">
        <f>SUM(K15:K21)</f>
        <v>489412436</v>
      </c>
      <c r="L22" s="33">
        <f>L15+L16+L17+L18+L19+L20+L21</f>
        <v>98.84659018507466</v>
      </c>
      <c r="M22" s="28">
        <f>H22-K22</f>
        <v>17403564</v>
      </c>
      <c r="N22" s="29">
        <f>K22/H22*100</f>
        <v>96.566098150018945</v>
      </c>
    </row>
    <row r="23" spans="2:14" x14ac:dyDescent="0.2">
      <c r="B23" s="22" t="s">
        <v>52</v>
      </c>
      <c r="C23" s="23" t="s">
        <v>53</v>
      </c>
      <c r="D23" s="24">
        <v>0</v>
      </c>
      <c r="E23" s="25">
        <v>0</v>
      </c>
      <c r="F23" s="25">
        <v>0</v>
      </c>
      <c r="G23" s="25">
        <v>0</v>
      </c>
      <c r="H23" s="25">
        <v>0</v>
      </c>
      <c r="I23" s="26">
        <v>0</v>
      </c>
      <c r="J23" s="33">
        <f>H23-F23</f>
        <v>0</v>
      </c>
      <c r="K23" s="24">
        <v>0</v>
      </c>
      <c r="L23" s="25">
        <v>0</v>
      </c>
      <c r="M23" s="28">
        <f>H23-K23</f>
        <v>0</v>
      </c>
      <c r="N23" s="29">
        <v>0</v>
      </c>
    </row>
    <row r="24" spans="2:14" x14ac:dyDescent="0.2">
      <c r="B24" s="22" t="s">
        <v>54</v>
      </c>
      <c r="C24" s="23" t="s">
        <v>55</v>
      </c>
      <c r="D24" s="24">
        <v>2964000</v>
      </c>
      <c r="E24" s="25">
        <f>D24/D33*100</f>
        <v>0.66537426171938518</v>
      </c>
      <c r="F24" s="25">
        <v>55000000</v>
      </c>
      <c r="G24" s="25">
        <f>F24/F30*100</f>
        <v>9.540064803058371</v>
      </c>
      <c r="H24" s="25">
        <v>7000000</v>
      </c>
      <c r="I24" s="26">
        <f>H24/H53*100</f>
        <v>1.3623553957058558</v>
      </c>
      <c r="J24" s="25">
        <f>H24-F24</f>
        <v>-48000000</v>
      </c>
      <c r="K24" s="24">
        <v>5710800</v>
      </c>
      <c r="L24" s="25">
        <f>K24/K53*100</f>
        <v>1.1534098149253493</v>
      </c>
      <c r="M24" s="28">
        <f>H24-K24</f>
        <v>1289200</v>
      </c>
      <c r="N24" s="29">
        <f>K24/H24*100</f>
        <v>81.582857142857151</v>
      </c>
    </row>
    <row r="25" spans="2:14" ht="25.5" customHeight="1" x14ac:dyDescent="0.2">
      <c r="B25" s="30"/>
      <c r="C25" s="36" t="s">
        <v>56</v>
      </c>
      <c r="D25" s="32">
        <v>2964000</v>
      </c>
      <c r="E25" s="33">
        <f>E23+E24</f>
        <v>0.66537426171938518</v>
      </c>
      <c r="F25" s="33">
        <f>F23+F24</f>
        <v>55000000</v>
      </c>
      <c r="G25" s="33">
        <f>G23+G24</f>
        <v>9.540064803058371</v>
      </c>
      <c r="H25" s="33">
        <f>H23+H24</f>
        <v>7000000</v>
      </c>
      <c r="I25" s="33">
        <f>I23+I24</f>
        <v>1.3623553957058558</v>
      </c>
      <c r="J25" s="33">
        <f>J23+J24</f>
        <v>-48000000</v>
      </c>
      <c r="K25" s="32">
        <f>K23+K24</f>
        <v>5710800</v>
      </c>
      <c r="L25" s="33">
        <f>K25/K53*100</f>
        <v>1.1534098149253493</v>
      </c>
      <c r="M25" s="37">
        <f>H25-K25</f>
        <v>1289200</v>
      </c>
      <c r="N25" s="29">
        <f>K25/H25*100</f>
        <v>81.582857142857151</v>
      </c>
    </row>
    <row r="26" spans="2:14" x14ac:dyDescent="0.2">
      <c r="B26" s="22" t="s">
        <v>52</v>
      </c>
      <c r="C26" s="23" t="s">
        <v>53</v>
      </c>
      <c r="D26" s="24">
        <v>0</v>
      </c>
      <c r="E26" s="25">
        <v>0</v>
      </c>
      <c r="F26" s="25">
        <v>0</v>
      </c>
      <c r="G26" s="25">
        <v>0</v>
      </c>
      <c r="H26" s="25">
        <v>0</v>
      </c>
      <c r="I26" s="26">
        <f>H26/H53*100</f>
        <v>0</v>
      </c>
      <c r="J26" s="33">
        <f>H26-F26</f>
        <v>0</v>
      </c>
      <c r="K26" s="24">
        <v>0</v>
      </c>
      <c r="L26" s="25">
        <v>0</v>
      </c>
      <c r="M26" s="38">
        <f>H26-K26</f>
        <v>0</v>
      </c>
      <c r="N26" s="29">
        <v>0</v>
      </c>
    </row>
    <row r="27" spans="2:14" x14ac:dyDescent="0.2">
      <c r="B27" s="22" t="s">
        <v>54</v>
      </c>
      <c r="C27" s="23" t="s">
        <v>55</v>
      </c>
      <c r="D27" s="24">
        <v>0</v>
      </c>
      <c r="E27" s="25">
        <v>0</v>
      </c>
      <c r="F27" s="25">
        <v>0</v>
      </c>
      <c r="G27" s="25">
        <v>0</v>
      </c>
      <c r="H27" s="26">
        <v>0</v>
      </c>
      <c r="I27" s="26">
        <f>H27/H53*100</f>
        <v>0</v>
      </c>
      <c r="J27" s="33">
        <f>H27-F27</f>
        <v>0</v>
      </c>
      <c r="K27" s="24">
        <v>0</v>
      </c>
      <c r="L27" s="25">
        <v>0</v>
      </c>
      <c r="M27" s="38">
        <f>H27-K27</f>
        <v>0</v>
      </c>
      <c r="N27" s="29">
        <v>0</v>
      </c>
    </row>
    <row r="28" spans="2:14" ht="24" customHeight="1" x14ac:dyDescent="0.2">
      <c r="B28" s="30"/>
      <c r="C28" s="36" t="s">
        <v>57</v>
      </c>
      <c r="D28" s="32">
        <v>0</v>
      </c>
      <c r="E28" s="33">
        <v>0</v>
      </c>
      <c r="F28" s="33">
        <v>0</v>
      </c>
      <c r="G28" s="33">
        <v>0</v>
      </c>
      <c r="H28" s="33">
        <v>0</v>
      </c>
      <c r="I28" s="34">
        <f>H28/H53*100</f>
        <v>0</v>
      </c>
      <c r="J28" s="33">
        <f>H28-F28</f>
        <v>0</v>
      </c>
      <c r="K28" s="32">
        <v>0</v>
      </c>
      <c r="L28" s="33">
        <v>0</v>
      </c>
      <c r="M28" s="38">
        <f>H28-K28</f>
        <v>0</v>
      </c>
      <c r="N28" s="29">
        <v>0</v>
      </c>
    </row>
    <row r="29" spans="2:14" x14ac:dyDescent="0.2">
      <c r="B29" s="39"/>
      <c r="C29" s="40" t="s">
        <v>58</v>
      </c>
      <c r="D29" s="41">
        <v>2964000</v>
      </c>
      <c r="E29" s="42">
        <v>0</v>
      </c>
      <c r="F29" s="42">
        <f>F25+F28</f>
        <v>55000000</v>
      </c>
      <c r="G29" s="42">
        <f>H26+H27</f>
        <v>0</v>
      </c>
      <c r="H29" s="42">
        <f>H25+H28</f>
        <v>7000000</v>
      </c>
      <c r="I29" s="42">
        <f>I25+I28</f>
        <v>1.3623553957058558</v>
      </c>
      <c r="J29" s="33">
        <f>J25+J28</f>
        <v>-48000000</v>
      </c>
      <c r="K29" s="41">
        <f>K25+K28</f>
        <v>5710800</v>
      </c>
      <c r="L29" s="33">
        <f>L25+L28</f>
        <v>1.1534098149253493</v>
      </c>
      <c r="M29" s="37">
        <f>M25+M28</f>
        <v>1289200</v>
      </c>
      <c r="N29" s="29">
        <f>N25+N28</f>
        <v>81.582857142857151</v>
      </c>
    </row>
    <row r="30" spans="2:14" x14ac:dyDescent="0.2">
      <c r="B30" s="39"/>
      <c r="C30" s="40" t="s">
        <v>59</v>
      </c>
      <c r="D30" s="41">
        <f>D22+D29</f>
        <v>445463579</v>
      </c>
      <c r="E30" s="42"/>
      <c r="F30" s="42">
        <f>F22+F29</f>
        <v>576516000</v>
      </c>
      <c r="G30" s="42">
        <f>G22+G25+G28</f>
        <v>100.01317092219261</v>
      </c>
      <c r="H30" s="42">
        <f>H22+H29</f>
        <v>513816000</v>
      </c>
      <c r="I30" s="42">
        <f>H30/H53*100</f>
        <v>100</v>
      </c>
      <c r="J30" s="33">
        <f>H30-F30</f>
        <v>-62700000</v>
      </c>
      <c r="K30" s="41">
        <f>K22+K29</f>
        <v>495123236</v>
      </c>
      <c r="L30" s="33">
        <f>L22+L25+L28</f>
        <v>100.00000000000001</v>
      </c>
      <c r="M30" s="42">
        <f>H30-K30</f>
        <v>18692764</v>
      </c>
      <c r="N30" s="29">
        <f>K30/H30*100</f>
        <v>96.361973157706259</v>
      </c>
    </row>
    <row r="31" spans="2:14" ht="24" customHeight="1" x14ac:dyDescent="0.2">
      <c r="B31" s="30"/>
      <c r="C31" s="36" t="s">
        <v>60</v>
      </c>
      <c r="D31" s="32">
        <v>0</v>
      </c>
      <c r="E31" s="33"/>
      <c r="F31" s="33"/>
      <c r="G31" s="33"/>
      <c r="H31" s="33"/>
      <c r="I31" s="34"/>
      <c r="J31" s="33"/>
      <c r="K31" s="43">
        <v>0</v>
      </c>
      <c r="L31" s="33"/>
      <c r="M31" s="33"/>
      <c r="N31" s="44"/>
    </row>
    <row r="32" spans="2:14" ht="25.5" customHeight="1" x14ac:dyDescent="0.2">
      <c r="B32" s="30"/>
      <c r="C32" s="36" t="s">
        <v>61</v>
      </c>
      <c r="D32" s="32">
        <v>0</v>
      </c>
      <c r="E32" s="33"/>
      <c r="F32" s="33"/>
      <c r="G32" s="33"/>
      <c r="H32" s="33"/>
      <c r="I32" s="34"/>
      <c r="J32" s="33"/>
      <c r="K32" s="32">
        <v>0</v>
      </c>
      <c r="L32" s="33"/>
      <c r="M32" s="33"/>
      <c r="N32" s="44"/>
    </row>
    <row r="33" spans="2:14" ht="13.5" thickBot="1" x14ac:dyDescent="0.25">
      <c r="B33" s="39"/>
      <c r="C33" s="40" t="s">
        <v>62</v>
      </c>
      <c r="D33" s="41">
        <v>445463579</v>
      </c>
      <c r="E33" s="42">
        <f>E22+E25</f>
        <v>99.999999999999972</v>
      </c>
      <c r="F33" s="42"/>
      <c r="G33" s="42"/>
      <c r="H33" s="42"/>
      <c r="I33" s="45"/>
      <c r="J33" s="42"/>
      <c r="K33" s="41">
        <f>K29+K30+K31</f>
        <v>500834036</v>
      </c>
      <c r="L33" s="42"/>
      <c r="M33" s="42"/>
      <c r="N33" s="46"/>
    </row>
    <row r="34" spans="2:14" ht="13.5" thickTop="1" x14ac:dyDescent="0.2">
      <c r="B34" s="127" t="s">
        <v>63</v>
      </c>
      <c r="C34" s="127"/>
      <c r="D34" s="47"/>
      <c r="E34" s="48"/>
      <c r="F34" s="47"/>
      <c r="G34" s="48"/>
      <c r="H34" s="47"/>
      <c r="I34" s="49"/>
      <c r="J34" s="50"/>
      <c r="K34" s="50"/>
      <c r="L34" s="48"/>
      <c r="M34" s="47"/>
      <c r="N34" s="51"/>
    </row>
    <row r="35" spans="2:14" x14ac:dyDescent="0.2">
      <c r="B35" s="52" t="s">
        <v>64</v>
      </c>
      <c r="C35" s="20" t="s">
        <v>36</v>
      </c>
      <c r="D35" s="15"/>
      <c r="E35" s="16"/>
      <c r="F35" s="15"/>
      <c r="G35" s="16"/>
      <c r="H35" s="15"/>
      <c r="I35" s="53"/>
      <c r="J35" s="21"/>
      <c r="K35" s="15"/>
      <c r="L35" s="16"/>
      <c r="M35" s="15"/>
      <c r="N35" s="18"/>
    </row>
    <row r="36" spans="2:14" x14ac:dyDescent="0.2">
      <c r="B36" s="22"/>
      <c r="C36" s="54" t="s">
        <v>65</v>
      </c>
      <c r="D36" s="41">
        <f>D22</f>
        <v>442499579</v>
      </c>
      <c r="E36" s="41">
        <f>E38+E39+E40+E41+E42</f>
        <v>99.334625738280607</v>
      </c>
      <c r="F36" s="42">
        <f>F22</f>
        <v>521516000</v>
      </c>
      <c r="G36" s="42">
        <f>G38+G39+G40+G41+G42</f>
        <v>90.459935196941629</v>
      </c>
      <c r="H36" s="42">
        <f>SUM(H38:H42)</f>
        <v>506816000</v>
      </c>
      <c r="I36" s="55">
        <f>I38+I39+I40+I41+I42</f>
        <v>98.637644604294124</v>
      </c>
      <c r="J36" s="45">
        <f>J22</f>
        <v>-14700000</v>
      </c>
      <c r="K36" s="41">
        <f>K22</f>
        <v>489412436</v>
      </c>
      <c r="L36" s="42">
        <f>L38+L39+L40+L41+L42</f>
        <v>98.846590185074646</v>
      </c>
      <c r="M36" s="42">
        <f>H36-K36</f>
        <v>17403564</v>
      </c>
      <c r="N36" s="46">
        <f>K36/H36*100</f>
        <v>96.566098150018945</v>
      </c>
    </row>
    <row r="37" spans="2:14" x14ac:dyDescent="0.2">
      <c r="B37" s="22" t="s">
        <v>66</v>
      </c>
      <c r="C37" s="56" t="s">
        <v>67</v>
      </c>
      <c r="D37" s="24"/>
      <c r="E37" s="25"/>
      <c r="F37" s="25"/>
      <c r="G37" s="25"/>
      <c r="H37" s="25"/>
      <c r="I37" s="26"/>
      <c r="J37" s="26"/>
      <c r="K37" s="24"/>
      <c r="L37" s="25"/>
      <c r="M37" s="25"/>
      <c r="N37" s="29"/>
    </row>
    <row r="38" spans="2:14" x14ac:dyDescent="0.2">
      <c r="B38" s="22" t="s">
        <v>68</v>
      </c>
      <c r="C38" s="56" t="s">
        <v>69</v>
      </c>
      <c r="D38" s="24">
        <v>298708354</v>
      </c>
      <c r="E38" s="24">
        <f>D38/D53*100</f>
        <v>67.055617581701327</v>
      </c>
      <c r="F38" s="25">
        <v>351536000</v>
      </c>
      <c r="G38" s="25">
        <f>F38/F53*100</f>
        <v>60.975931283780504</v>
      </c>
      <c r="H38" s="25">
        <v>343836000</v>
      </c>
      <c r="I38" s="57">
        <f>H38/H53*100</f>
        <v>66.91811854827408</v>
      </c>
      <c r="J38" s="26">
        <f>H38-F38</f>
        <v>-7700000</v>
      </c>
      <c r="K38" s="24">
        <v>343762399</v>
      </c>
      <c r="L38" s="25">
        <f>K38/K53*100</f>
        <v>69.429663971577369</v>
      </c>
      <c r="M38" s="25">
        <f>H38-K38</f>
        <v>73601</v>
      </c>
      <c r="N38" s="29">
        <f>K38/H38*100</f>
        <v>99.978594155353136</v>
      </c>
    </row>
    <row r="39" spans="2:14" x14ac:dyDescent="0.2">
      <c r="B39" s="22" t="s">
        <v>70</v>
      </c>
      <c r="C39" s="56" t="s">
        <v>71</v>
      </c>
      <c r="D39" s="24">
        <v>89139204</v>
      </c>
      <c r="E39" s="24">
        <f>D39/D53*100</f>
        <v>20.01043591489665</v>
      </c>
      <c r="F39" s="25">
        <v>111980000</v>
      </c>
      <c r="G39" s="25">
        <f>F39/F53*100</f>
        <v>19.423571939026843</v>
      </c>
      <c r="H39" s="25">
        <v>98380000</v>
      </c>
      <c r="I39" s="57">
        <f>H39/H53*100</f>
        <v>19.146931975648869</v>
      </c>
      <c r="J39" s="25">
        <f>H39-F39</f>
        <v>-13600000</v>
      </c>
      <c r="K39" s="24">
        <v>83902583</v>
      </c>
      <c r="L39" s="25">
        <f>K39/K53*100</f>
        <v>16.945797914440842</v>
      </c>
      <c r="M39" s="25">
        <f>H39-K39</f>
        <v>14477417</v>
      </c>
      <c r="N39" s="29">
        <f>K39/H39*100</f>
        <v>85.284186826590769</v>
      </c>
    </row>
    <row r="40" spans="2:14" x14ac:dyDescent="0.2">
      <c r="B40" s="22" t="s">
        <v>72</v>
      </c>
      <c r="C40" s="56" t="s">
        <v>73</v>
      </c>
      <c r="D40" s="24">
        <v>12679767</v>
      </c>
      <c r="E40" s="24">
        <f>D40/D53*100</f>
        <v>2.8464205824557434</v>
      </c>
      <c r="F40" s="25">
        <v>15000000</v>
      </c>
      <c r="G40" s="25">
        <f>F40/F53*100</f>
        <v>2.601835855379556</v>
      </c>
      <c r="H40" s="25">
        <v>21000000</v>
      </c>
      <c r="I40" s="57">
        <f>H40/H53*100</f>
        <v>4.0870661871175678</v>
      </c>
      <c r="J40" s="25">
        <f>H40-F40</f>
        <v>6000000</v>
      </c>
      <c r="K40" s="24">
        <v>20636102</v>
      </c>
      <c r="L40" s="25">
        <f>K40/K53*100</f>
        <v>4.1678718548365605</v>
      </c>
      <c r="M40" s="25">
        <f>H40-K40</f>
        <v>363898</v>
      </c>
      <c r="N40" s="29">
        <f>K40/H40*100</f>
        <v>98.267152380952382</v>
      </c>
    </row>
    <row r="41" spans="2:14" x14ac:dyDescent="0.2">
      <c r="B41" s="22" t="s">
        <v>74</v>
      </c>
      <c r="C41" s="56" t="s">
        <v>75</v>
      </c>
      <c r="D41" s="24">
        <v>39178254</v>
      </c>
      <c r="E41" s="24">
        <f>D41/D53*100</f>
        <v>8.7949398889016699</v>
      </c>
      <c r="F41" s="25">
        <v>40000000</v>
      </c>
      <c r="G41" s="25">
        <f>F41/F53*100</f>
        <v>6.938228947678815</v>
      </c>
      <c r="H41" s="25">
        <v>40000000</v>
      </c>
      <c r="I41" s="57">
        <f>H41/H53*100</f>
        <v>7.7848879754620333</v>
      </c>
      <c r="J41" s="25">
        <f>H41-F41</f>
        <v>0</v>
      </c>
      <c r="K41" s="24">
        <v>37649352</v>
      </c>
      <c r="L41" s="25">
        <f>K41/K53*100</f>
        <v>7.6040365837324586</v>
      </c>
      <c r="M41" s="25">
        <f>H41-K41</f>
        <v>2350648</v>
      </c>
      <c r="N41" s="29">
        <f>K41/H41*100</f>
        <v>94.123379999999997</v>
      </c>
    </row>
    <row r="42" spans="2:14" x14ac:dyDescent="0.2">
      <c r="B42" s="22" t="s">
        <v>76</v>
      </c>
      <c r="C42" s="56" t="s">
        <v>77</v>
      </c>
      <c r="D42" s="24">
        <v>2794000</v>
      </c>
      <c r="E42" s="24">
        <f>D42/D53*100</f>
        <v>0.62721177032522335</v>
      </c>
      <c r="F42" s="25">
        <v>3000000</v>
      </c>
      <c r="G42" s="25">
        <f>F42/F53*100</f>
        <v>0.52036717107591113</v>
      </c>
      <c r="H42" s="25">
        <v>3600000</v>
      </c>
      <c r="I42" s="57">
        <f>H42/H53*100</f>
        <v>0.70063991779158297</v>
      </c>
      <c r="J42" s="25">
        <f>H42-F42</f>
        <v>600000</v>
      </c>
      <c r="K42" s="24">
        <v>3462000</v>
      </c>
      <c r="L42" s="25">
        <f>K42/K53*100</f>
        <v>0.69921986048742013</v>
      </c>
      <c r="M42" s="25">
        <f>H42-K42</f>
        <v>138000</v>
      </c>
      <c r="N42" s="29">
        <f>K42/H42*100</f>
        <v>96.166666666666671</v>
      </c>
    </row>
    <row r="43" spans="2:14" x14ac:dyDescent="0.2">
      <c r="B43" s="22"/>
      <c r="C43" s="54" t="s">
        <v>78</v>
      </c>
      <c r="D43" s="41">
        <v>2964000</v>
      </c>
      <c r="E43" s="41">
        <f>E48+E50</f>
        <v>0.66537426171938518</v>
      </c>
      <c r="F43" s="45">
        <v>55000000</v>
      </c>
      <c r="G43" s="45"/>
      <c r="H43" s="45">
        <f>H45+H46</f>
        <v>7000000</v>
      </c>
      <c r="I43" s="45"/>
      <c r="J43" s="45">
        <f>H43-F43</f>
        <v>-48000000</v>
      </c>
      <c r="K43" s="45">
        <f>K45+K46</f>
        <v>5710800</v>
      </c>
      <c r="L43" s="45">
        <f>L48+L50</f>
        <v>0</v>
      </c>
      <c r="M43" s="58">
        <f>H43-K43</f>
        <v>1289200</v>
      </c>
      <c r="N43" s="59">
        <v>0</v>
      </c>
    </row>
    <row r="44" spans="2:14" x14ac:dyDescent="0.2">
      <c r="B44" s="22" t="s">
        <v>66</v>
      </c>
      <c r="C44" s="56" t="s">
        <v>67</v>
      </c>
      <c r="D44" s="24"/>
      <c r="E44" s="25"/>
      <c r="F44" s="25"/>
      <c r="G44" s="26"/>
      <c r="H44" s="25"/>
      <c r="I44" s="26"/>
      <c r="J44" s="25">
        <f>H44-F44</f>
        <v>0</v>
      </c>
      <c r="K44" s="24"/>
      <c r="L44" s="25"/>
      <c r="M44" s="25"/>
      <c r="N44" s="29"/>
    </row>
    <row r="45" spans="2:14" ht="29.25" customHeight="1" x14ac:dyDescent="0.2">
      <c r="B45" s="22" t="s">
        <v>79</v>
      </c>
      <c r="C45" s="56" t="s">
        <v>80</v>
      </c>
      <c r="D45" s="24">
        <v>2040000</v>
      </c>
      <c r="E45" s="24">
        <f>D45/D53*100</f>
        <v>0.45794989672994119</v>
      </c>
      <c r="F45" s="25">
        <v>0</v>
      </c>
      <c r="G45" s="26">
        <f>F45/F53*100</f>
        <v>0</v>
      </c>
      <c r="H45" s="25">
        <v>5000000</v>
      </c>
      <c r="I45" s="57">
        <f>H45/H53*100</f>
        <v>0.97311099693275416</v>
      </c>
      <c r="J45" s="25">
        <f>H45-F45</f>
        <v>5000000</v>
      </c>
      <c r="K45" s="24">
        <v>4280400</v>
      </c>
      <c r="L45" s="25">
        <v>0</v>
      </c>
      <c r="M45" s="25">
        <v>0</v>
      </c>
      <c r="N45" s="29">
        <v>0</v>
      </c>
    </row>
    <row r="46" spans="2:14" x14ac:dyDescent="0.2">
      <c r="B46" s="22" t="s">
        <v>81</v>
      </c>
      <c r="C46" s="56" t="s">
        <v>82</v>
      </c>
      <c r="D46" s="24">
        <v>924000</v>
      </c>
      <c r="E46" s="24">
        <f>D46/D53*100</f>
        <v>0.20742436498944394</v>
      </c>
      <c r="F46" s="25">
        <v>0</v>
      </c>
      <c r="G46" s="26">
        <f>F46/F53*100</f>
        <v>0</v>
      </c>
      <c r="H46" s="25">
        <v>2000000</v>
      </c>
      <c r="I46" s="57">
        <f>H46/H53*100</f>
        <v>0.38924439877310163</v>
      </c>
      <c r="J46" s="25">
        <f>H46-F46</f>
        <v>2000000</v>
      </c>
      <c r="K46" s="24">
        <v>1430400</v>
      </c>
      <c r="L46" s="25">
        <v>0</v>
      </c>
      <c r="M46" s="25">
        <v>0</v>
      </c>
      <c r="N46" s="29">
        <v>0</v>
      </c>
    </row>
    <row r="47" spans="2:14" x14ac:dyDescent="0.2">
      <c r="B47" s="22" t="s">
        <v>83</v>
      </c>
      <c r="C47" s="56" t="s">
        <v>84</v>
      </c>
      <c r="D47" s="24">
        <v>0</v>
      </c>
      <c r="E47" s="25">
        <v>0</v>
      </c>
      <c r="F47" s="25">
        <v>55000000</v>
      </c>
      <c r="G47" s="25">
        <f>F47/F53*100</f>
        <v>9.540064803058371</v>
      </c>
      <c r="H47" s="25">
        <v>0</v>
      </c>
      <c r="I47" s="26">
        <v>0</v>
      </c>
      <c r="J47" s="25">
        <f>H47-F47</f>
        <v>-55000000</v>
      </c>
      <c r="K47" s="24">
        <v>0</v>
      </c>
      <c r="L47" s="25">
        <v>0</v>
      </c>
      <c r="M47" s="25">
        <v>0</v>
      </c>
      <c r="N47" s="29">
        <v>0</v>
      </c>
    </row>
    <row r="48" spans="2:14" ht="22.5" customHeight="1" x14ac:dyDescent="0.2">
      <c r="B48" s="22"/>
      <c r="C48" s="36" t="s">
        <v>56</v>
      </c>
      <c r="D48" s="32">
        <v>2964000</v>
      </c>
      <c r="E48" s="32">
        <f>E45+E46</f>
        <v>0.66537426171938518</v>
      </c>
      <c r="F48" s="33">
        <v>55000000</v>
      </c>
      <c r="G48" s="33">
        <f>G45+G46+G47</f>
        <v>9.540064803058371</v>
      </c>
      <c r="H48" s="33">
        <f>H45+H46</f>
        <v>7000000</v>
      </c>
      <c r="I48" s="60">
        <f>I45+I46+I47</f>
        <v>1.3623553957058558</v>
      </c>
      <c r="J48" s="33">
        <f>H48-F48</f>
        <v>-48000000</v>
      </c>
      <c r="K48" s="32">
        <v>0</v>
      </c>
      <c r="L48" s="33">
        <v>0</v>
      </c>
      <c r="M48" s="33">
        <f>H48-F48</f>
        <v>-48000000</v>
      </c>
      <c r="N48" s="44">
        <v>0</v>
      </c>
    </row>
    <row r="49" spans="2:14" x14ac:dyDescent="0.2">
      <c r="B49" s="22" t="s">
        <v>66</v>
      </c>
      <c r="C49" s="56" t="s">
        <v>67</v>
      </c>
      <c r="D49" s="24"/>
      <c r="E49" s="25"/>
      <c r="F49" s="25"/>
      <c r="G49" s="25"/>
      <c r="H49" s="25"/>
      <c r="I49" s="26"/>
      <c r="J49" s="25"/>
      <c r="K49" s="24"/>
      <c r="L49" s="25"/>
      <c r="M49" s="25"/>
      <c r="N49" s="29"/>
    </row>
    <row r="50" spans="2:14" ht="23.25" customHeight="1" x14ac:dyDescent="0.2">
      <c r="B50" s="22"/>
      <c r="C50" s="36" t="s">
        <v>57</v>
      </c>
      <c r="D50" s="32">
        <v>0</v>
      </c>
      <c r="E50" s="33">
        <v>0</v>
      </c>
      <c r="F50" s="33">
        <v>0</v>
      </c>
      <c r="G50" s="33">
        <v>0</v>
      </c>
      <c r="H50" s="33">
        <v>0</v>
      </c>
      <c r="I50" s="34">
        <f>I51+I52</f>
        <v>0</v>
      </c>
      <c r="J50" s="33">
        <v>0</v>
      </c>
      <c r="K50" s="32">
        <v>0</v>
      </c>
      <c r="L50" s="33">
        <v>0</v>
      </c>
      <c r="M50" s="33">
        <v>0</v>
      </c>
      <c r="N50" s="44">
        <v>0</v>
      </c>
    </row>
    <row r="51" spans="2:14" x14ac:dyDescent="0.2">
      <c r="B51" s="22" t="s">
        <v>66</v>
      </c>
      <c r="C51" s="56" t="s">
        <v>67</v>
      </c>
      <c r="D51" s="24"/>
      <c r="E51" s="25"/>
      <c r="F51" s="25"/>
      <c r="G51" s="25"/>
      <c r="H51" s="25"/>
      <c r="I51" s="26"/>
      <c r="J51" s="25"/>
      <c r="K51" s="24"/>
      <c r="L51" s="25"/>
      <c r="M51" s="25"/>
      <c r="N51" s="29"/>
    </row>
    <row r="52" spans="2:14" x14ac:dyDescent="0.2">
      <c r="B52" s="22" t="s">
        <v>66</v>
      </c>
      <c r="C52" s="56" t="s">
        <v>67</v>
      </c>
      <c r="D52" s="24"/>
      <c r="E52" s="25"/>
      <c r="F52" s="25"/>
      <c r="G52" s="25"/>
      <c r="H52" s="25"/>
      <c r="I52" s="26"/>
      <c r="J52" s="25"/>
      <c r="K52" s="24"/>
      <c r="L52" s="25"/>
      <c r="M52" s="25"/>
      <c r="N52" s="29"/>
    </row>
    <row r="53" spans="2:14" ht="13.5" thickBot="1" x14ac:dyDescent="0.25">
      <c r="B53" s="22"/>
      <c r="C53" s="61" t="s">
        <v>62</v>
      </c>
      <c r="D53" s="62">
        <v>445463579</v>
      </c>
      <c r="E53" s="63">
        <f>E36+E43</f>
        <v>99.999999999999986</v>
      </c>
      <c r="F53" s="63">
        <v>576516000</v>
      </c>
      <c r="G53" s="63">
        <f>G36+G48</f>
        <v>100</v>
      </c>
      <c r="H53" s="63">
        <f>H22+H25+H28</f>
        <v>513816000</v>
      </c>
      <c r="I53" s="64">
        <f>I36+I48</f>
        <v>99.999999999999986</v>
      </c>
      <c r="J53" s="63">
        <f>J22+J25+J28</f>
        <v>-62700000</v>
      </c>
      <c r="K53" s="62">
        <f>K36+K43</f>
        <v>495123236</v>
      </c>
      <c r="L53" s="63">
        <f>L36+L43</f>
        <v>98.846590185074646</v>
      </c>
      <c r="M53" s="63">
        <f>H53-K53</f>
        <v>18692764</v>
      </c>
      <c r="N53" s="65">
        <f>K53/H53*100</f>
        <v>96.361973157706259</v>
      </c>
    </row>
    <row r="54" spans="2:14" ht="13.5" thickTop="1" x14ac:dyDescent="0.2">
      <c r="B54" s="128"/>
      <c r="C54" s="128"/>
      <c r="D54" s="128"/>
      <c r="E54" s="128"/>
      <c r="F54" s="128"/>
      <c r="G54" s="128"/>
      <c r="H54" s="128"/>
      <c r="I54" s="128"/>
      <c r="J54" s="128"/>
      <c r="K54" s="128"/>
      <c r="L54" s="128"/>
      <c r="M54" s="128"/>
      <c r="N54" s="128"/>
    </row>
    <row r="61" spans="2:14" x14ac:dyDescent="0.2">
      <c r="K61" s="76"/>
      <c r="L61" s="76"/>
    </row>
    <row r="62" spans="2:14" x14ac:dyDescent="0.2">
      <c r="K62" s="71"/>
      <c r="L62" s="71"/>
    </row>
    <row r="63" spans="2:14" x14ac:dyDescent="0.2">
      <c r="K63" s="71"/>
      <c r="L63" s="76"/>
    </row>
  </sheetData>
  <mergeCells count="20">
    <mergeCell ref="B2:N2"/>
    <mergeCell ref="B3:N3"/>
    <mergeCell ref="B4:N4"/>
    <mergeCell ref="B6:B7"/>
    <mergeCell ref="C6:E7"/>
    <mergeCell ref="F6:G7"/>
    <mergeCell ref="H6:N7"/>
    <mergeCell ref="B13:C13"/>
    <mergeCell ref="B34:C34"/>
    <mergeCell ref="B54:N54"/>
    <mergeCell ref="C8:E8"/>
    <mergeCell ref="F8:G8"/>
    <mergeCell ref="H8:N8"/>
    <mergeCell ref="B9:C12"/>
    <mergeCell ref="D9:N9"/>
    <mergeCell ref="F10:G10"/>
    <mergeCell ref="H10:I10"/>
    <mergeCell ref="K10:L10"/>
    <mergeCell ref="M10:M11"/>
    <mergeCell ref="N10:N11"/>
  </mergeCells>
  <pageMargins left="0.7" right="0.7" top="0.75" bottom="0.75" header="0.3" footer="0.3"/>
  <pageSetup scale="5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85"/>
  <sheetViews>
    <sheetView workbookViewId="0">
      <selection activeCell="K90" sqref="K90"/>
    </sheetView>
  </sheetViews>
  <sheetFormatPr defaultRowHeight="15" x14ac:dyDescent="0.25"/>
  <cols>
    <col min="2" max="2" width="13.42578125" bestFit="1" customWidth="1"/>
    <col min="3" max="3" width="48.42578125" bestFit="1" customWidth="1"/>
    <col min="4" max="4" width="14.85546875" bestFit="1" customWidth="1"/>
    <col min="5" max="5" width="9" bestFit="1" customWidth="1"/>
    <col min="6" max="6" width="12.28515625" bestFit="1" customWidth="1"/>
    <col min="7" max="7" width="9" bestFit="1" customWidth="1"/>
    <col min="8" max="8" width="12.28515625" bestFit="1" customWidth="1"/>
    <col min="9" max="9" width="9" bestFit="1" customWidth="1"/>
    <col min="10" max="10" width="17.28515625" bestFit="1" customWidth="1"/>
    <col min="11" max="11" width="14.85546875" bestFit="1" customWidth="1"/>
    <col min="12" max="12" width="9" bestFit="1" customWidth="1"/>
    <col min="13" max="13" width="34.28515625" bestFit="1" customWidth="1"/>
    <col min="14" max="14" width="12.5703125" bestFit="1" customWidth="1"/>
  </cols>
  <sheetData>
    <row r="3" spans="1:14" s="3" customFormat="1" ht="12.75" x14ac:dyDescent="0.2"/>
    <row r="4" spans="1:14" s="3" customFormat="1" ht="12.75" x14ac:dyDescent="0.2">
      <c r="A4" s="2"/>
      <c r="B4" s="137" t="s">
        <v>85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</row>
    <row r="5" spans="1:14" s="3" customFormat="1" ht="12.75" x14ac:dyDescent="0.2">
      <c r="A5" s="2"/>
      <c r="B5" s="138" t="s">
        <v>1</v>
      </c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</row>
    <row r="6" spans="1:14" s="3" customFormat="1" ht="12.75" x14ac:dyDescent="0.2">
      <c r="A6" s="2"/>
      <c r="B6" s="144" t="s">
        <v>2</v>
      </c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</row>
    <row r="7" spans="1:14" s="3" customFormat="1" ht="13.5" thickBot="1" x14ac:dyDescent="0.25">
      <c r="A7" s="139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s="3" customFormat="1" ht="14.25" thickTop="1" thickBot="1" x14ac:dyDescent="0.25">
      <c r="A8" s="139"/>
      <c r="B8" s="140" t="s">
        <v>3</v>
      </c>
      <c r="C8" s="141" t="s">
        <v>4</v>
      </c>
      <c r="D8" s="141"/>
      <c r="E8" s="141"/>
      <c r="F8" s="142" t="s">
        <v>5</v>
      </c>
      <c r="G8" s="142"/>
      <c r="H8" s="143" t="s">
        <v>6</v>
      </c>
      <c r="I8" s="143"/>
      <c r="J8" s="143"/>
      <c r="K8" s="143"/>
      <c r="L8" s="143"/>
      <c r="M8" s="143"/>
      <c r="N8" s="143"/>
    </row>
    <row r="9" spans="1:14" s="3" customFormat="1" ht="13.5" thickTop="1" x14ac:dyDescent="0.2">
      <c r="A9" s="2"/>
      <c r="B9" s="140"/>
      <c r="C9" s="141"/>
      <c r="D9" s="141"/>
      <c r="E9" s="141"/>
      <c r="F9" s="142"/>
      <c r="G9" s="142"/>
      <c r="H9" s="143"/>
      <c r="I9" s="143"/>
      <c r="J9" s="143"/>
      <c r="K9" s="143"/>
      <c r="L9" s="143"/>
      <c r="M9" s="143"/>
      <c r="N9" s="143"/>
    </row>
    <row r="10" spans="1:14" s="3" customFormat="1" ht="12.75" x14ac:dyDescent="0.2">
      <c r="A10" s="2"/>
      <c r="B10" s="4" t="s">
        <v>7</v>
      </c>
      <c r="C10" s="129" t="s">
        <v>86</v>
      </c>
      <c r="D10" s="129"/>
      <c r="E10" s="129"/>
      <c r="F10" s="130" t="s">
        <v>9</v>
      </c>
      <c r="G10" s="130"/>
      <c r="H10" s="131" t="s">
        <v>87</v>
      </c>
      <c r="I10" s="131"/>
      <c r="J10" s="131"/>
      <c r="K10" s="131"/>
      <c r="L10" s="131"/>
      <c r="M10" s="131"/>
      <c r="N10" s="131"/>
    </row>
    <row r="11" spans="1:14" s="3" customFormat="1" ht="13.5" thickBot="1" x14ac:dyDescent="0.25">
      <c r="A11" s="2"/>
      <c r="B11" s="132" t="s">
        <v>11</v>
      </c>
      <c r="C11" s="132"/>
      <c r="D11" s="133" t="s">
        <v>12</v>
      </c>
      <c r="E11" s="133"/>
      <c r="F11" s="133"/>
      <c r="G11" s="133"/>
      <c r="H11" s="133"/>
      <c r="I11" s="133"/>
      <c r="J11" s="133"/>
      <c r="K11" s="133"/>
      <c r="L11" s="133"/>
      <c r="M11" s="133"/>
      <c r="N11" s="133"/>
    </row>
    <row r="12" spans="1:14" s="3" customFormat="1" ht="14.25" thickTop="1" thickBot="1" x14ac:dyDescent="0.25">
      <c r="A12" s="2"/>
      <c r="B12" s="132"/>
      <c r="C12" s="132"/>
      <c r="D12" s="5" t="s">
        <v>13</v>
      </c>
      <c r="E12" s="6">
        <v>2024</v>
      </c>
      <c r="F12" s="134" t="s">
        <v>14</v>
      </c>
      <c r="G12" s="134"/>
      <c r="H12" s="134" t="s">
        <v>14</v>
      </c>
      <c r="I12" s="134"/>
      <c r="J12" s="66" t="s">
        <v>14</v>
      </c>
      <c r="K12" s="134" t="s">
        <v>14</v>
      </c>
      <c r="L12" s="134"/>
      <c r="M12" s="135" t="s">
        <v>88</v>
      </c>
      <c r="N12" s="136" t="s">
        <v>16</v>
      </c>
    </row>
    <row r="13" spans="1:14" s="3" customFormat="1" ht="65.25" thickTop="1" thickBot="1" x14ac:dyDescent="0.25">
      <c r="A13" s="2"/>
      <c r="B13" s="132"/>
      <c r="C13" s="132"/>
      <c r="D13" s="8" t="s">
        <v>17</v>
      </c>
      <c r="E13" s="9" t="s">
        <v>18</v>
      </c>
      <c r="F13" s="10" t="s">
        <v>19</v>
      </c>
      <c r="G13" s="11" t="s">
        <v>18</v>
      </c>
      <c r="H13" s="10" t="s">
        <v>20</v>
      </c>
      <c r="I13" s="11" t="s">
        <v>18</v>
      </c>
      <c r="J13" s="12" t="s">
        <v>21</v>
      </c>
      <c r="K13" s="10" t="s">
        <v>89</v>
      </c>
      <c r="L13" s="11" t="s">
        <v>18</v>
      </c>
      <c r="M13" s="135"/>
      <c r="N13" s="136"/>
    </row>
    <row r="14" spans="1:14" s="3" customFormat="1" ht="14.25" thickTop="1" thickBot="1" x14ac:dyDescent="0.25">
      <c r="A14" s="2"/>
      <c r="B14" s="132"/>
      <c r="C14" s="132"/>
      <c r="D14" s="13" t="s">
        <v>23</v>
      </c>
      <c r="E14" s="13" t="s">
        <v>24</v>
      </c>
      <c r="F14" s="13" t="s">
        <v>25</v>
      </c>
      <c r="G14" s="13" t="s">
        <v>26</v>
      </c>
      <c r="H14" s="13" t="s">
        <v>27</v>
      </c>
      <c r="I14" s="13" t="s">
        <v>28</v>
      </c>
      <c r="J14" s="13" t="s">
        <v>29</v>
      </c>
      <c r="K14" s="13" t="s">
        <v>30</v>
      </c>
      <c r="L14" s="13" t="s">
        <v>31</v>
      </c>
      <c r="M14" s="13" t="s">
        <v>32</v>
      </c>
      <c r="N14" s="14" t="s">
        <v>33</v>
      </c>
    </row>
    <row r="15" spans="1:14" s="3" customFormat="1" ht="13.5" thickTop="1" x14ac:dyDescent="0.2">
      <c r="A15" s="2"/>
      <c r="B15" s="126" t="s">
        <v>34</v>
      </c>
      <c r="C15" s="126"/>
      <c r="D15" s="15"/>
      <c r="E15" s="16"/>
      <c r="F15" s="15"/>
      <c r="G15" s="16"/>
      <c r="H15" s="15"/>
      <c r="I15" s="16"/>
      <c r="J15" s="17"/>
      <c r="K15" s="15"/>
      <c r="L15" s="16"/>
      <c r="M15" s="15"/>
      <c r="N15" s="18"/>
    </row>
    <row r="16" spans="1:14" s="3" customFormat="1" ht="12.75" x14ac:dyDescent="0.2">
      <c r="A16" s="2"/>
      <c r="B16" s="52" t="s">
        <v>35</v>
      </c>
      <c r="C16" s="20" t="s">
        <v>36</v>
      </c>
      <c r="D16" s="15"/>
      <c r="E16" s="16"/>
      <c r="F16" s="15"/>
      <c r="G16" s="16"/>
      <c r="H16" s="15"/>
      <c r="I16" s="16"/>
      <c r="J16" s="21"/>
      <c r="K16" s="15"/>
      <c r="L16" s="16"/>
      <c r="M16" s="15"/>
      <c r="N16" s="18"/>
    </row>
    <row r="17" spans="1:18" s="3" customFormat="1" ht="12.75" x14ac:dyDescent="0.2">
      <c r="A17" s="2"/>
      <c r="B17" s="22" t="s">
        <v>37</v>
      </c>
      <c r="C17" s="23" t="s">
        <v>38</v>
      </c>
      <c r="D17" s="24">
        <v>1279463567</v>
      </c>
      <c r="E17" s="25">
        <f>D17/D32</f>
        <v>0.5423179033431712</v>
      </c>
      <c r="F17" s="25">
        <v>1345129000</v>
      </c>
      <c r="G17" s="25">
        <f>F17/F32</f>
        <v>0.52085504967977259</v>
      </c>
      <c r="H17" s="25">
        <v>1435129000</v>
      </c>
      <c r="I17" s="67">
        <f>H17/H32</f>
        <v>0.48567079953189335</v>
      </c>
      <c r="J17" s="25">
        <f t="shared" ref="J17:J26" si="0">H17-F17</f>
        <v>90000000</v>
      </c>
      <c r="K17" s="25">
        <v>1427137077</v>
      </c>
      <c r="L17" s="67">
        <f>K17/K35</f>
        <v>0.48911897737401949</v>
      </c>
      <c r="M17" s="25">
        <f t="shared" ref="M17:M32" si="1">H17-K17</f>
        <v>7991923</v>
      </c>
      <c r="N17" s="68">
        <f>K17/H17</f>
        <v>0.99443121628787379</v>
      </c>
    </row>
    <row r="18" spans="1:18" s="3" customFormat="1" ht="12.75" x14ac:dyDescent="0.2">
      <c r="A18" s="2"/>
      <c r="B18" s="22" t="s">
        <v>39</v>
      </c>
      <c r="C18" s="23" t="s">
        <v>40</v>
      </c>
      <c r="D18" s="24">
        <v>212821143</v>
      </c>
      <c r="E18" s="25">
        <f>D18/D32</f>
        <v>9.0207114165414312E-2</v>
      </c>
      <c r="F18" s="25">
        <v>215300000</v>
      </c>
      <c r="G18" s="25">
        <f>F18/F32</f>
        <v>8.3367537385674567E-2</v>
      </c>
      <c r="H18" s="25">
        <v>240300000</v>
      </c>
      <c r="I18" s="67">
        <f>H18/H32</f>
        <v>8.1321395587096335E-2</v>
      </c>
      <c r="J18" s="25">
        <f t="shared" si="0"/>
        <v>25000000</v>
      </c>
      <c r="K18" s="25">
        <v>237148450</v>
      </c>
      <c r="L18" s="67">
        <f>K18/K35</f>
        <v>8.1277271272123072E-2</v>
      </c>
      <c r="M18" s="25">
        <f t="shared" si="1"/>
        <v>3151550</v>
      </c>
      <c r="N18" s="68">
        <f>K18/H18</f>
        <v>0.98688493549729506</v>
      </c>
    </row>
    <row r="19" spans="1:18" s="3" customFormat="1" ht="12.75" x14ac:dyDescent="0.2">
      <c r="A19" s="2"/>
      <c r="B19" s="22" t="s">
        <v>41</v>
      </c>
      <c r="C19" s="23" t="s">
        <v>42</v>
      </c>
      <c r="D19" s="24">
        <v>592976852.72000003</v>
      </c>
      <c r="E19" s="25">
        <f>D19/D32</f>
        <v>0.25134124315252415</v>
      </c>
      <c r="F19" s="25">
        <v>664111000</v>
      </c>
      <c r="G19" s="25">
        <f>F19/F32</f>
        <v>0.25715419703083009</v>
      </c>
      <c r="H19" s="25">
        <v>984884000</v>
      </c>
      <c r="I19" s="67">
        <f>H19/H32</f>
        <v>0.33330062992676562</v>
      </c>
      <c r="J19" s="25">
        <f t="shared" si="0"/>
        <v>320773000</v>
      </c>
      <c r="K19" s="25">
        <v>964322969</v>
      </c>
      <c r="L19" s="67">
        <f>K19/K35</f>
        <v>0.33049990225680215</v>
      </c>
      <c r="M19" s="25">
        <f t="shared" si="1"/>
        <v>20561031</v>
      </c>
      <c r="N19" s="68">
        <f>K19/H19</f>
        <v>0.97912339828852946</v>
      </c>
    </row>
    <row r="20" spans="1:18" s="3" customFormat="1" ht="12.75" x14ac:dyDescent="0.2">
      <c r="A20" s="2"/>
      <c r="B20" s="22" t="s">
        <v>43</v>
      </c>
      <c r="C20" s="23" t="s">
        <v>44</v>
      </c>
      <c r="D20" s="24">
        <v>0</v>
      </c>
      <c r="E20" s="25">
        <f>D20/D32</f>
        <v>0</v>
      </c>
      <c r="F20" s="25">
        <v>0</v>
      </c>
      <c r="G20" s="25">
        <f>F20/F32</f>
        <v>0</v>
      </c>
      <c r="H20" s="25">
        <v>0</v>
      </c>
      <c r="I20" s="67">
        <f>H20/H32</f>
        <v>0</v>
      </c>
      <c r="J20" s="25">
        <f t="shared" si="0"/>
        <v>0</v>
      </c>
      <c r="K20" s="25">
        <v>0</v>
      </c>
      <c r="L20" s="67">
        <f>K20/K35</f>
        <v>0</v>
      </c>
      <c r="M20" s="25">
        <f t="shared" si="1"/>
        <v>0</v>
      </c>
      <c r="N20" s="68">
        <v>0</v>
      </c>
    </row>
    <row r="21" spans="1:18" s="3" customFormat="1" ht="12.75" x14ac:dyDescent="0.2">
      <c r="A21" s="2"/>
      <c r="B21" s="22" t="s">
        <v>45</v>
      </c>
      <c r="C21" s="23" t="s">
        <v>46</v>
      </c>
      <c r="D21" s="24">
        <v>0</v>
      </c>
      <c r="E21" s="25">
        <f>D21/D32</f>
        <v>0</v>
      </c>
      <c r="F21" s="25">
        <v>0</v>
      </c>
      <c r="G21" s="25">
        <f>F21/F32</f>
        <v>0</v>
      </c>
      <c r="H21" s="25">
        <v>0</v>
      </c>
      <c r="I21" s="67">
        <f>H21/H32</f>
        <v>0</v>
      </c>
      <c r="J21" s="25">
        <f t="shared" si="0"/>
        <v>0</v>
      </c>
      <c r="K21" s="25">
        <v>0</v>
      </c>
      <c r="L21" s="67">
        <f>K21/K35</f>
        <v>0</v>
      </c>
      <c r="M21" s="25">
        <f t="shared" si="1"/>
        <v>0</v>
      </c>
      <c r="N21" s="68">
        <v>0</v>
      </c>
    </row>
    <row r="22" spans="1:18" s="3" customFormat="1" ht="12.75" x14ac:dyDescent="0.2">
      <c r="A22" s="2"/>
      <c r="B22" s="22" t="s">
        <v>47</v>
      </c>
      <c r="C22" s="23" t="s">
        <v>48</v>
      </c>
      <c r="D22" s="24">
        <v>0</v>
      </c>
      <c r="E22" s="25">
        <f>D22/D32</f>
        <v>0</v>
      </c>
      <c r="F22" s="25">
        <v>0</v>
      </c>
      <c r="G22" s="25">
        <f>F22/F32</f>
        <v>0</v>
      </c>
      <c r="H22" s="25">
        <v>0</v>
      </c>
      <c r="I22" s="67">
        <f>H22/H32</f>
        <v>0</v>
      </c>
      <c r="J22" s="25">
        <f t="shared" si="0"/>
        <v>0</v>
      </c>
      <c r="K22" s="25">
        <v>0</v>
      </c>
      <c r="L22" s="67">
        <f>K22/K35</f>
        <v>0</v>
      </c>
      <c r="M22" s="25">
        <f t="shared" si="1"/>
        <v>0</v>
      </c>
      <c r="N22" s="68">
        <v>0</v>
      </c>
    </row>
    <row r="23" spans="1:18" s="3" customFormat="1" ht="12.75" x14ac:dyDescent="0.2">
      <c r="A23" s="2"/>
      <c r="B23" s="22" t="s">
        <v>49</v>
      </c>
      <c r="C23" s="23" t="s">
        <v>50</v>
      </c>
      <c r="D23" s="24">
        <v>4681595</v>
      </c>
      <c r="E23" s="25">
        <f>D23/D32</f>
        <v>1.9843572339108845E-3</v>
      </c>
      <c r="F23" s="25">
        <v>0</v>
      </c>
      <c r="G23" s="25">
        <f>F23/F32</f>
        <v>0</v>
      </c>
      <c r="H23" s="25">
        <v>5830910</v>
      </c>
      <c r="I23" s="67">
        <f>H23/H32</f>
        <v>1.9732739856127999E-3</v>
      </c>
      <c r="J23" s="25">
        <f t="shared" si="0"/>
        <v>5830910</v>
      </c>
      <c r="K23" s="25">
        <v>3968694</v>
      </c>
      <c r="L23" s="67">
        <f>K23/K35</f>
        <v>1.3601801691474147E-3</v>
      </c>
      <c r="M23" s="25">
        <f t="shared" si="1"/>
        <v>1862216</v>
      </c>
      <c r="N23" s="68">
        <f>K23/H23</f>
        <v>0.6806302961287346</v>
      </c>
    </row>
    <row r="24" spans="1:18" s="3" customFormat="1" ht="12.75" x14ac:dyDescent="0.2">
      <c r="A24" s="2"/>
      <c r="B24" s="30"/>
      <c r="C24" s="31" t="s">
        <v>51</v>
      </c>
      <c r="D24" s="32">
        <v>2089943157.72</v>
      </c>
      <c r="E24" s="33">
        <f>D24/D32</f>
        <v>0.88585061789502051</v>
      </c>
      <c r="F24" s="33">
        <v>2224540000</v>
      </c>
      <c r="G24" s="33">
        <f>F24/F32</f>
        <v>0.86137678409627727</v>
      </c>
      <c r="H24" s="33">
        <f>SUM(H17:H23)</f>
        <v>2666143910</v>
      </c>
      <c r="I24" s="69">
        <f>H24/H32</f>
        <v>0.90226609903136812</v>
      </c>
      <c r="J24" s="33">
        <f t="shared" si="0"/>
        <v>441603910</v>
      </c>
      <c r="K24" s="33">
        <f>SUM(K17:K23)</f>
        <v>2632577190</v>
      </c>
      <c r="L24" s="69">
        <f>K24/K35</f>
        <v>0.90225633107209213</v>
      </c>
      <c r="M24" s="33">
        <f t="shared" si="1"/>
        <v>33566720</v>
      </c>
      <c r="N24" s="70">
        <f>K24/H24</f>
        <v>0.98741001193742761</v>
      </c>
      <c r="P24" s="71"/>
      <c r="Q24" s="71"/>
      <c r="R24" s="71"/>
    </row>
    <row r="25" spans="1:18" s="3" customFormat="1" ht="12.75" x14ac:dyDescent="0.2">
      <c r="A25" s="2"/>
      <c r="B25" s="22" t="s">
        <v>52</v>
      </c>
      <c r="C25" s="23" t="s">
        <v>53</v>
      </c>
      <c r="D25" s="24">
        <v>980485</v>
      </c>
      <c r="E25" s="25">
        <f>D25/D32</f>
        <v>4.1559180204419938E-4</v>
      </c>
      <c r="F25" s="25">
        <v>0</v>
      </c>
      <c r="G25" s="25">
        <f>F25/F32</f>
        <v>0</v>
      </c>
      <c r="H25" s="25">
        <v>0</v>
      </c>
      <c r="I25" s="67">
        <f>H25/H32</f>
        <v>0</v>
      </c>
      <c r="J25" s="25">
        <f t="shared" si="0"/>
        <v>0</v>
      </c>
      <c r="K25" s="25">
        <v>0</v>
      </c>
      <c r="L25" s="67">
        <f>K25/K35</f>
        <v>0</v>
      </c>
      <c r="M25" s="25">
        <f t="shared" si="1"/>
        <v>0</v>
      </c>
      <c r="N25" s="68">
        <v>0</v>
      </c>
    </row>
    <row r="26" spans="1:18" s="3" customFormat="1" ht="12.75" x14ac:dyDescent="0.2">
      <c r="A26" s="2"/>
      <c r="B26" s="22" t="s">
        <v>54</v>
      </c>
      <c r="C26" s="23" t="s">
        <v>55</v>
      </c>
      <c r="D26" s="24">
        <v>93380436</v>
      </c>
      <c r="E26" s="25">
        <f>D26/D32</f>
        <v>3.9580558267503355E-2</v>
      </c>
      <c r="F26" s="25">
        <v>200000000</v>
      </c>
      <c r="G26" s="25">
        <f>F26/F32</f>
        <v>7.7443137376381393E-2</v>
      </c>
      <c r="H26" s="25">
        <v>182675000</v>
      </c>
      <c r="I26" s="67">
        <f>H26/H32</f>
        <v>6.1820166204214821E-2</v>
      </c>
      <c r="J26" s="25">
        <f t="shared" si="0"/>
        <v>-17325000</v>
      </c>
      <c r="K26" s="25">
        <v>178889609</v>
      </c>
      <c r="L26" s="67">
        <f>K26/K35</f>
        <v>6.1310370270001892E-2</v>
      </c>
      <c r="M26" s="25">
        <f t="shared" si="1"/>
        <v>3785391</v>
      </c>
      <c r="N26" s="68">
        <f>K26/H26</f>
        <v>0.97927800191597103</v>
      </c>
    </row>
    <row r="27" spans="1:18" s="3" customFormat="1" ht="12.75" x14ac:dyDescent="0.2">
      <c r="A27" s="2"/>
      <c r="B27" s="30"/>
      <c r="C27" s="31" t="s">
        <v>56</v>
      </c>
      <c r="D27" s="32">
        <v>94360921</v>
      </c>
      <c r="E27" s="33">
        <f>D27/D32</f>
        <v>3.9996150069547556E-2</v>
      </c>
      <c r="F27" s="33">
        <f t="shared" ref="F27:K27" si="2">SUM(F25:F26)</f>
        <v>200000000</v>
      </c>
      <c r="G27" s="33">
        <f t="shared" si="2"/>
        <v>7.7443137376381393E-2</v>
      </c>
      <c r="H27" s="33">
        <f t="shared" si="2"/>
        <v>182675000</v>
      </c>
      <c r="I27" s="33">
        <f t="shared" si="2"/>
        <v>6.1820166204214821E-2</v>
      </c>
      <c r="J27" s="33">
        <f t="shared" si="2"/>
        <v>-17325000</v>
      </c>
      <c r="K27" s="33">
        <f t="shared" si="2"/>
        <v>178889609</v>
      </c>
      <c r="L27" s="69">
        <f>K27/K35</f>
        <v>6.1310370270001892E-2</v>
      </c>
      <c r="M27" s="33">
        <f t="shared" si="1"/>
        <v>3785391</v>
      </c>
      <c r="N27" s="70">
        <f>K27/H27</f>
        <v>0.97927800191597103</v>
      </c>
    </row>
    <row r="28" spans="1:18" s="3" customFormat="1" ht="12.75" x14ac:dyDescent="0.2">
      <c r="A28" s="2"/>
      <c r="B28" s="22" t="s">
        <v>52</v>
      </c>
      <c r="C28" s="23" t="s">
        <v>53</v>
      </c>
      <c r="D28" s="24">
        <v>174946020</v>
      </c>
      <c r="E28" s="25">
        <f>D28/D32</f>
        <v>7.4153232035432004E-2</v>
      </c>
      <c r="F28" s="25">
        <v>0</v>
      </c>
      <c r="G28" s="25">
        <f>F28/F32</f>
        <v>0</v>
      </c>
      <c r="H28" s="25">
        <v>0</v>
      </c>
      <c r="I28" s="67">
        <f>H28/H32</f>
        <v>0</v>
      </c>
      <c r="J28" s="25">
        <f>H28-F28</f>
        <v>0</v>
      </c>
      <c r="K28" s="25">
        <v>0</v>
      </c>
      <c r="L28" s="67">
        <f>K28/K35</f>
        <v>0</v>
      </c>
      <c r="M28" s="25">
        <f t="shared" si="1"/>
        <v>0</v>
      </c>
      <c r="N28" s="68">
        <v>0</v>
      </c>
    </row>
    <row r="29" spans="1:18" s="3" customFormat="1" ht="12.75" x14ac:dyDescent="0.2">
      <c r="A29" s="2"/>
      <c r="B29" s="22" t="s">
        <v>54</v>
      </c>
      <c r="C29" s="23" t="s">
        <v>55</v>
      </c>
      <c r="D29" s="24">
        <v>0</v>
      </c>
      <c r="E29" s="25">
        <f>D29/D32</f>
        <v>0</v>
      </c>
      <c r="F29" s="25">
        <v>158000000</v>
      </c>
      <c r="G29" s="25">
        <f>F29/F32</f>
        <v>6.1180078527341301E-2</v>
      </c>
      <c r="H29" s="72">
        <v>106123000</v>
      </c>
      <c r="I29" s="73">
        <f>H29/H32</f>
        <v>3.5913734764417081E-2</v>
      </c>
      <c r="J29" s="72">
        <f>H29-F29</f>
        <v>-51877000</v>
      </c>
      <c r="K29" s="72">
        <v>105776780</v>
      </c>
      <c r="L29" s="73">
        <f>K29/K35</f>
        <v>3.6252600606715681E-2</v>
      </c>
      <c r="M29" s="25">
        <f t="shared" si="1"/>
        <v>346220</v>
      </c>
      <c r="N29" s="68">
        <f>K29/H29</f>
        <v>0.99673755924728857</v>
      </c>
    </row>
    <row r="30" spans="1:18" s="3" customFormat="1" ht="12.75" x14ac:dyDescent="0.2">
      <c r="A30" s="2"/>
      <c r="B30" s="30"/>
      <c r="C30" s="31" t="s">
        <v>57</v>
      </c>
      <c r="D30" s="32">
        <v>174946020</v>
      </c>
      <c r="E30" s="33">
        <f>D30/D32</f>
        <v>7.4153232035432004E-2</v>
      </c>
      <c r="F30" s="33">
        <f t="shared" ref="F30:K30" si="3">SUM(F28:F29)</f>
        <v>158000000</v>
      </c>
      <c r="G30" s="33">
        <f t="shared" si="3"/>
        <v>6.1180078527341301E-2</v>
      </c>
      <c r="H30" s="33">
        <f t="shared" si="3"/>
        <v>106123000</v>
      </c>
      <c r="I30" s="33">
        <f t="shared" si="3"/>
        <v>3.5913734764417081E-2</v>
      </c>
      <c r="J30" s="33">
        <f t="shared" si="3"/>
        <v>-51877000</v>
      </c>
      <c r="K30" s="33">
        <f t="shared" si="3"/>
        <v>105776780</v>
      </c>
      <c r="L30" s="69">
        <f>K30/K35</f>
        <v>3.6252600606715681E-2</v>
      </c>
      <c r="M30" s="33">
        <f t="shared" si="1"/>
        <v>346220</v>
      </c>
      <c r="N30" s="70">
        <f>K30/H30</f>
        <v>0.99673755924728857</v>
      </c>
    </row>
    <row r="31" spans="1:18" s="3" customFormat="1" ht="12.75" x14ac:dyDescent="0.2">
      <c r="A31" s="2"/>
      <c r="B31" s="39"/>
      <c r="C31" s="40" t="s">
        <v>58</v>
      </c>
      <c r="D31" s="41">
        <v>269306941</v>
      </c>
      <c r="E31" s="42">
        <f>D31/D32</f>
        <v>0.11414938210497956</v>
      </c>
      <c r="F31" s="42">
        <f t="shared" ref="F31:K31" si="4">F27+F30</f>
        <v>358000000</v>
      </c>
      <c r="G31" s="42">
        <f t="shared" si="4"/>
        <v>0.1386232159037227</v>
      </c>
      <c r="H31" s="42">
        <f t="shared" si="4"/>
        <v>288798000</v>
      </c>
      <c r="I31" s="42">
        <f t="shared" si="4"/>
        <v>9.7733900968631909E-2</v>
      </c>
      <c r="J31" s="42">
        <f t="shared" si="4"/>
        <v>-69202000</v>
      </c>
      <c r="K31" s="42">
        <f t="shared" si="4"/>
        <v>284666389</v>
      </c>
      <c r="L31" s="74">
        <f>K31/K35</f>
        <v>9.7562970876717572E-2</v>
      </c>
      <c r="M31" s="42">
        <f t="shared" si="1"/>
        <v>4131611</v>
      </c>
      <c r="N31" s="75">
        <f>K31/H31</f>
        <v>0.98569376865490754</v>
      </c>
      <c r="P31" s="71"/>
      <c r="Q31" s="76"/>
    </row>
    <row r="32" spans="1:18" s="3" customFormat="1" ht="12.75" x14ac:dyDescent="0.2">
      <c r="A32" s="2"/>
      <c r="B32" s="39"/>
      <c r="C32" s="40" t="s">
        <v>59</v>
      </c>
      <c r="D32" s="41">
        <v>2359250098.7199998</v>
      </c>
      <c r="E32" s="42">
        <f>E24+E27</f>
        <v>0.92584676796456811</v>
      </c>
      <c r="F32" s="42">
        <f t="shared" ref="F32:K32" si="5">F31+F24</f>
        <v>2582540000</v>
      </c>
      <c r="G32" s="42">
        <f t="shared" si="5"/>
        <v>1</v>
      </c>
      <c r="H32" s="42">
        <f t="shared" si="5"/>
        <v>2954941910</v>
      </c>
      <c r="I32" s="42">
        <f t="shared" si="5"/>
        <v>1</v>
      </c>
      <c r="J32" s="42">
        <f t="shared" si="5"/>
        <v>372401910</v>
      </c>
      <c r="K32" s="42">
        <f t="shared" si="5"/>
        <v>2917243579</v>
      </c>
      <c r="L32" s="74">
        <f>L24+L27</f>
        <v>0.96356670134209399</v>
      </c>
      <c r="M32" s="42">
        <f t="shared" si="1"/>
        <v>37698331</v>
      </c>
      <c r="N32" s="75">
        <f>K32/H32</f>
        <v>0.98724227678641574</v>
      </c>
    </row>
    <row r="33" spans="1:18" s="3" customFormat="1" ht="12.75" x14ac:dyDescent="0.2">
      <c r="A33" s="2"/>
      <c r="B33" s="30"/>
      <c r="C33" s="31" t="s">
        <v>60</v>
      </c>
      <c r="D33" s="32">
        <v>24807177</v>
      </c>
      <c r="E33" s="33"/>
      <c r="F33" s="33"/>
      <c r="G33" s="33"/>
      <c r="H33" s="33"/>
      <c r="I33" s="33"/>
      <c r="J33" s="33"/>
      <c r="K33" s="77">
        <v>527235.5</v>
      </c>
      <c r="L33" s="33"/>
      <c r="M33" s="33"/>
      <c r="N33" s="44"/>
    </row>
    <row r="34" spans="1:18" s="3" customFormat="1" ht="12.75" x14ac:dyDescent="0.2">
      <c r="A34" s="2"/>
      <c r="B34" s="30"/>
      <c r="C34" s="31" t="s">
        <v>61</v>
      </c>
      <c r="D34" s="32">
        <v>0</v>
      </c>
      <c r="E34" s="33"/>
      <c r="F34" s="33"/>
      <c r="G34" s="33"/>
      <c r="H34" s="33"/>
      <c r="I34" s="33"/>
      <c r="J34" s="33"/>
      <c r="K34" s="33">
        <v>0</v>
      </c>
      <c r="L34" s="33"/>
      <c r="M34" s="33"/>
      <c r="N34" s="44"/>
      <c r="P34" s="71"/>
      <c r="Q34" s="71"/>
      <c r="R34" s="78"/>
    </row>
    <row r="35" spans="1:18" s="3" customFormat="1" ht="13.5" thickBot="1" x14ac:dyDescent="0.25">
      <c r="A35" s="2"/>
      <c r="B35" s="39"/>
      <c r="C35" s="40" t="s">
        <v>62</v>
      </c>
      <c r="D35" s="41">
        <v>2384057275.7199998</v>
      </c>
      <c r="E35" s="42"/>
      <c r="F35" s="42"/>
      <c r="G35" s="42"/>
      <c r="H35" s="42"/>
      <c r="I35" s="42"/>
      <c r="J35" s="42"/>
      <c r="K35" s="42">
        <f>K32+K33</f>
        <v>2917770814.5</v>
      </c>
      <c r="L35" s="42"/>
      <c r="M35" s="42"/>
      <c r="N35" s="46"/>
      <c r="Q35" s="76"/>
      <c r="R35" s="78"/>
    </row>
    <row r="36" spans="1:18" s="3" customFormat="1" ht="13.5" thickTop="1" x14ac:dyDescent="0.2">
      <c r="A36" s="2"/>
      <c r="B36" s="127" t="s">
        <v>63</v>
      </c>
      <c r="C36" s="127"/>
      <c r="D36" s="47"/>
      <c r="E36" s="48"/>
      <c r="F36" s="47"/>
      <c r="G36" s="48"/>
      <c r="H36" s="47"/>
      <c r="I36" s="48"/>
      <c r="J36" s="50"/>
      <c r="K36" s="47"/>
      <c r="L36" s="48"/>
      <c r="M36" s="47"/>
      <c r="N36" s="51"/>
    </row>
    <row r="37" spans="1:18" s="3" customFormat="1" ht="12.75" x14ac:dyDescent="0.2">
      <c r="A37" s="2"/>
      <c r="B37" s="52" t="s">
        <v>64</v>
      </c>
      <c r="C37" s="20" t="s">
        <v>36</v>
      </c>
      <c r="D37" s="15"/>
      <c r="E37" s="16"/>
      <c r="F37" s="15"/>
      <c r="G37" s="16"/>
      <c r="H37" s="15"/>
      <c r="I37" s="16"/>
      <c r="J37" s="21"/>
      <c r="K37" s="15"/>
      <c r="L37" s="16"/>
      <c r="M37" s="15"/>
      <c r="N37" s="18"/>
    </row>
    <row r="38" spans="1:18" s="3" customFormat="1" ht="12.75" x14ac:dyDescent="0.2">
      <c r="A38" s="2"/>
      <c r="B38" s="22"/>
      <c r="C38" s="54" t="s">
        <v>65</v>
      </c>
      <c r="D38" s="41">
        <v>2089943157.72</v>
      </c>
      <c r="E38" s="42">
        <v>88.6</v>
      </c>
      <c r="F38" s="42">
        <v>2224540000</v>
      </c>
      <c r="G38" s="42">
        <v>86.1</v>
      </c>
      <c r="H38" s="42">
        <f>SUM(H40:H48)</f>
        <v>2666143910</v>
      </c>
      <c r="I38" s="79">
        <f>H38/H83</f>
        <v>0.90226609903136812</v>
      </c>
      <c r="J38" s="42">
        <f>SUM(J40:J48)</f>
        <v>441603910</v>
      </c>
      <c r="K38" s="41">
        <f>SUM(K40:K48)</f>
        <v>2632577190</v>
      </c>
      <c r="L38" s="74">
        <f>K38/K83</f>
        <v>0.90209561790557657</v>
      </c>
      <c r="M38" s="42">
        <f>SUM(M40:M48)</f>
        <v>33566720</v>
      </c>
      <c r="N38" s="75">
        <f>K38/H38</f>
        <v>0.98741001193742761</v>
      </c>
    </row>
    <row r="39" spans="1:18" s="3" customFormat="1" ht="12.75" x14ac:dyDescent="0.2">
      <c r="A39" s="2"/>
      <c r="B39" s="22" t="s">
        <v>66</v>
      </c>
      <c r="C39" s="56" t="s">
        <v>67</v>
      </c>
      <c r="D39" s="24"/>
      <c r="E39" s="25"/>
      <c r="F39" s="25"/>
      <c r="G39" s="25"/>
      <c r="H39" s="25"/>
      <c r="I39" s="80"/>
      <c r="J39" s="25"/>
      <c r="K39" s="24"/>
      <c r="L39" s="67"/>
      <c r="M39" s="25"/>
      <c r="N39" s="68"/>
    </row>
    <row r="40" spans="1:18" s="3" customFormat="1" ht="12.75" x14ac:dyDescent="0.2">
      <c r="A40" s="2"/>
      <c r="B40" s="22" t="s">
        <v>90</v>
      </c>
      <c r="C40" s="56" t="s">
        <v>91</v>
      </c>
      <c r="D40" s="24">
        <v>79776393</v>
      </c>
      <c r="E40" s="25">
        <v>3.4</v>
      </c>
      <c r="F40" s="25">
        <v>35000000</v>
      </c>
      <c r="G40" s="25">
        <v>1.4</v>
      </c>
      <c r="H40" s="25">
        <v>103200900</v>
      </c>
      <c r="I40" s="80">
        <f>H40/H83</f>
        <v>3.4924848996439321E-2</v>
      </c>
      <c r="J40" s="25">
        <f t="shared" ref="J40:J48" si="6">H40-F40</f>
        <v>68200900</v>
      </c>
      <c r="K40" s="24">
        <v>102304620</v>
      </c>
      <c r="L40" s="67">
        <f>K40/K83</f>
        <v>3.5056350766867812E-2</v>
      </c>
      <c r="M40" s="25">
        <f t="shared" ref="M40:M48" si="7">H40-K40</f>
        <v>896280</v>
      </c>
      <c r="N40" s="68">
        <f t="shared" ref="N40:N49" si="8">K40/H40</f>
        <v>0.99131519201867424</v>
      </c>
    </row>
    <row r="41" spans="1:18" s="3" customFormat="1" ht="12.75" x14ac:dyDescent="0.2">
      <c r="A41" s="2"/>
      <c r="B41" s="22" t="s">
        <v>92</v>
      </c>
      <c r="C41" s="56" t="s">
        <v>93</v>
      </c>
      <c r="D41" s="24">
        <v>795538929</v>
      </c>
      <c r="E41" s="25">
        <v>33.700000000000003</v>
      </c>
      <c r="F41" s="25">
        <v>857000000</v>
      </c>
      <c r="G41" s="25">
        <v>33.200000000000003</v>
      </c>
      <c r="H41" s="25">
        <v>1289076480</v>
      </c>
      <c r="I41" s="80">
        <f>H41/H83</f>
        <v>0.43624427121140935</v>
      </c>
      <c r="J41" s="25">
        <f t="shared" si="6"/>
        <v>432076480</v>
      </c>
      <c r="K41" s="24">
        <v>1286116693</v>
      </c>
      <c r="L41" s="67">
        <f>K41/K83</f>
        <v>0.44070891340911139</v>
      </c>
      <c r="M41" s="25">
        <f t="shared" si="7"/>
        <v>2959787</v>
      </c>
      <c r="N41" s="68">
        <f t="shared" si="8"/>
        <v>0.99770394771301696</v>
      </c>
    </row>
    <row r="42" spans="1:18" s="3" customFormat="1" ht="12.75" x14ac:dyDescent="0.2">
      <c r="A42" s="2"/>
      <c r="B42" s="22" t="s">
        <v>94</v>
      </c>
      <c r="C42" s="56" t="s">
        <v>95</v>
      </c>
      <c r="D42" s="24">
        <v>24833781</v>
      </c>
      <c r="E42" s="25">
        <v>1.1000000000000001</v>
      </c>
      <c r="F42" s="25">
        <v>70000000</v>
      </c>
      <c r="G42" s="25">
        <v>2.7</v>
      </c>
      <c r="H42" s="25">
        <v>70000000</v>
      </c>
      <c r="I42" s="80">
        <f>H42/H83</f>
        <v>2.3689128968359313E-2</v>
      </c>
      <c r="J42" s="25">
        <f t="shared" si="6"/>
        <v>0</v>
      </c>
      <c r="K42" s="24">
        <v>69216299</v>
      </c>
      <c r="L42" s="67">
        <f>K42/K83</f>
        <v>2.3718096568155003E-2</v>
      </c>
      <c r="M42" s="25">
        <f t="shared" si="7"/>
        <v>783701</v>
      </c>
      <c r="N42" s="68">
        <f t="shared" si="8"/>
        <v>0.98880427142857141</v>
      </c>
    </row>
    <row r="43" spans="1:18" s="3" customFormat="1" ht="25.5" x14ac:dyDescent="0.2">
      <c r="A43" s="2"/>
      <c r="B43" s="22" t="s">
        <v>96</v>
      </c>
      <c r="C43" s="56" t="s">
        <v>97</v>
      </c>
      <c r="D43" s="24">
        <v>414781367</v>
      </c>
      <c r="E43" s="25">
        <v>17.600000000000001</v>
      </c>
      <c r="F43" s="25">
        <v>358111000</v>
      </c>
      <c r="G43" s="25">
        <v>13.9</v>
      </c>
      <c r="H43" s="25">
        <v>335725690</v>
      </c>
      <c r="I43" s="80">
        <f>H43/H83</f>
        <v>0.11361498812002027</v>
      </c>
      <c r="J43" s="25">
        <f t="shared" si="6"/>
        <v>-22385310</v>
      </c>
      <c r="K43" s="24">
        <v>325337741</v>
      </c>
      <c r="L43" s="67">
        <f>K43/K83</f>
        <v>0.11148229636351116</v>
      </c>
      <c r="M43" s="25">
        <f t="shared" si="7"/>
        <v>10387949</v>
      </c>
      <c r="N43" s="68">
        <f t="shared" si="8"/>
        <v>0.96905822429019361</v>
      </c>
    </row>
    <row r="44" spans="1:18" s="3" customFormat="1" ht="25.5" x14ac:dyDescent="0.2">
      <c r="A44" s="2"/>
      <c r="B44" s="22" t="s">
        <v>98</v>
      </c>
      <c r="C44" s="56" t="s">
        <v>99</v>
      </c>
      <c r="D44" s="24">
        <v>4811840</v>
      </c>
      <c r="E44" s="25">
        <v>0.2</v>
      </c>
      <c r="F44" s="25">
        <v>70000000</v>
      </c>
      <c r="G44" s="25">
        <v>2.7</v>
      </c>
      <c r="H44" s="25">
        <v>12125040</v>
      </c>
      <c r="I44" s="80">
        <f>H44/H83</f>
        <v>4.1033090900930774E-3</v>
      </c>
      <c r="J44" s="25">
        <f t="shared" si="6"/>
        <v>-57874960</v>
      </c>
      <c r="K44" s="24">
        <v>11815041</v>
      </c>
      <c r="L44" s="67">
        <f>K44/K83</f>
        <v>4.0486169795745748E-3</v>
      </c>
      <c r="M44" s="25">
        <f t="shared" si="7"/>
        <v>309999</v>
      </c>
      <c r="N44" s="68">
        <f t="shared" si="8"/>
        <v>0.97443315650917439</v>
      </c>
    </row>
    <row r="45" spans="1:18" s="3" customFormat="1" ht="12.75" x14ac:dyDescent="0.2">
      <c r="A45" s="2"/>
      <c r="B45" s="22" t="s">
        <v>100</v>
      </c>
      <c r="C45" s="56" t="s">
        <v>101</v>
      </c>
      <c r="D45" s="24">
        <v>31986418</v>
      </c>
      <c r="E45" s="25">
        <v>1.4</v>
      </c>
      <c r="F45" s="25">
        <v>42450000</v>
      </c>
      <c r="G45" s="25">
        <v>1.6</v>
      </c>
      <c r="H45" s="25">
        <v>39400000</v>
      </c>
      <c r="I45" s="80">
        <f>H45/H83</f>
        <v>1.3333595447905099E-2</v>
      </c>
      <c r="J45" s="25">
        <f t="shared" si="6"/>
        <v>-3050000</v>
      </c>
      <c r="K45" s="24">
        <v>35480597</v>
      </c>
      <c r="L45" s="67">
        <f>K45/K83</f>
        <v>1.215800668483865E-2</v>
      </c>
      <c r="M45" s="25">
        <f t="shared" si="7"/>
        <v>3919403</v>
      </c>
      <c r="N45" s="68">
        <f t="shared" si="8"/>
        <v>0.90052276649746188</v>
      </c>
    </row>
    <row r="46" spans="1:18" s="3" customFormat="1" ht="25.5" x14ac:dyDescent="0.2">
      <c r="A46" s="2"/>
      <c r="B46" s="22" t="s">
        <v>102</v>
      </c>
      <c r="C46" s="56" t="s">
        <v>103</v>
      </c>
      <c r="D46" s="24">
        <v>718222429.72000003</v>
      </c>
      <c r="E46" s="25">
        <v>30.4</v>
      </c>
      <c r="F46" s="25">
        <v>736979000</v>
      </c>
      <c r="G46" s="25">
        <v>28.5</v>
      </c>
      <c r="H46" s="25">
        <v>791615800</v>
      </c>
      <c r="I46" s="80">
        <f>H46/H83</f>
        <v>0.26789555399415621</v>
      </c>
      <c r="J46" s="25">
        <f t="shared" si="6"/>
        <v>54636800</v>
      </c>
      <c r="K46" s="24">
        <v>778271390</v>
      </c>
      <c r="L46" s="67">
        <f>K46/K83</f>
        <v>0.26668741685036101</v>
      </c>
      <c r="M46" s="25">
        <f t="shared" si="7"/>
        <v>13344410</v>
      </c>
      <c r="N46" s="68">
        <f t="shared" si="8"/>
        <v>0.98314282003972131</v>
      </c>
    </row>
    <row r="47" spans="1:18" s="3" customFormat="1" ht="25.5" x14ac:dyDescent="0.2">
      <c r="A47" s="2"/>
      <c r="B47" s="22" t="s">
        <v>104</v>
      </c>
      <c r="C47" s="56" t="s">
        <v>105</v>
      </c>
      <c r="D47" s="24">
        <v>0</v>
      </c>
      <c r="E47" s="25">
        <v>0</v>
      </c>
      <c r="F47" s="25">
        <v>35000000</v>
      </c>
      <c r="G47" s="25">
        <v>1.4</v>
      </c>
      <c r="H47" s="25">
        <v>0</v>
      </c>
      <c r="I47" s="80">
        <f>H47/H83</f>
        <v>0</v>
      </c>
      <c r="J47" s="25">
        <f t="shared" si="6"/>
        <v>-35000000</v>
      </c>
      <c r="K47" s="24">
        <v>0</v>
      </c>
      <c r="L47" s="67">
        <f>K47/K83</f>
        <v>0</v>
      </c>
      <c r="M47" s="25">
        <f t="shared" si="7"/>
        <v>0</v>
      </c>
      <c r="N47" s="68" t="e">
        <f t="shared" si="8"/>
        <v>#DIV/0!</v>
      </c>
    </row>
    <row r="48" spans="1:18" s="3" customFormat="1" ht="25.5" x14ac:dyDescent="0.2">
      <c r="A48" s="2"/>
      <c r="B48" s="22" t="s">
        <v>106</v>
      </c>
      <c r="C48" s="56" t="s">
        <v>107</v>
      </c>
      <c r="D48" s="24">
        <v>19992000</v>
      </c>
      <c r="E48" s="25">
        <v>0.8</v>
      </c>
      <c r="F48" s="25">
        <v>20000000</v>
      </c>
      <c r="G48" s="25">
        <v>0.8</v>
      </c>
      <c r="H48" s="25">
        <v>25000000</v>
      </c>
      <c r="I48" s="80">
        <f>H48/H83</f>
        <v>8.4604032029854687E-3</v>
      </c>
      <c r="J48" s="25">
        <f t="shared" si="6"/>
        <v>5000000</v>
      </c>
      <c r="K48" s="24">
        <v>24034809</v>
      </c>
      <c r="L48" s="67">
        <f>K48/K83</f>
        <v>8.2359202831570211E-3</v>
      </c>
      <c r="M48" s="25">
        <f t="shared" si="7"/>
        <v>965191</v>
      </c>
      <c r="N48" s="68">
        <f t="shared" si="8"/>
        <v>0.96139235999999995</v>
      </c>
    </row>
    <row r="49" spans="1:14" s="3" customFormat="1" ht="12.75" x14ac:dyDescent="0.2">
      <c r="A49" s="2"/>
      <c r="B49" s="22"/>
      <c r="C49" s="54" t="s">
        <v>78</v>
      </c>
      <c r="D49" s="41">
        <v>269306941</v>
      </c>
      <c r="E49" s="42">
        <v>11.4</v>
      </c>
      <c r="F49" s="42">
        <v>358000000</v>
      </c>
      <c r="G49" s="42">
        <v>13.9</v>
      </c>
      <c r="H49" s="42">
        <f>H66+H76</f>
        <v>288798000</v>
      </c>
      <c r="I49" s="79">
        <f>H49/H83</f>
        <v>9.7733900968631895E-2</v>
      </c>
      <c r="J49" s="42">
        <f>J66+J76</f>
        <v>-69202000</v>
      </c>
      <c r="K49" s="41">
        <f>K66+K76</f>
        <v>284666389</v>
      </c>
      <c r="L49" s="74">
        <f>K49/K83</f>
        <v>9.7545592606879741E-2</v>
      </c>
      <c r="M49" s="42">
        <f>M66+M76</f>
        <v>4131611</v>
      </c>
      <c r="N49" s="75">
        <f t="shared" si="8"/>
        <v>0.98569376865490754</v>
      </c>
    </row>
    <row r="50" spans="1:14" s="3" customFormat="1" ht="12.75" x14ac:dyDescent="0.2">
      <c r="A50" s="2"/>
      <c r="B50" s="22" t="s">
        <v>66</v>
      </c>
      <c r="C50" s="56" t="s">
        <v>67</v>
      </c>
      <c r="D50" s="24"/>
      <c r="E50" s="25"/>
      <c r="F50" s="25"/>
      <c r="G50" s="25"/>
      <c r="H50" s="25"/>
      <c r="I50" s="80" t="s">
        <v>108</v>
      </c>
      <c r="J50" s="25"/>
      <c r="K50" s="24"/>
      <c r="L50" s="67" t="s">
        <v>108</v>
      </c>
      <c r="M50" s="25"/>
      <c r="N50" s="68"/>
    </row>
    <row r="51" spans="1:14" s="3" customFormat="1" ht="12.75" x14ac:dyDescent="0.2">
      <c r="A51" s="2"/>
      <c r="B51" s="22" t="s">
        <v>109</v>
      </c>
      <c r="C51" s="56" t="s">
        <v>110</v>
      </c>
      <c r="D51" s="24">
        <v>4900000</v>
      </c>
      <c r="E51" s="25">
        <v>0.2</v>
      </c>
      <c r="F51" s="25">
        <v>14198316</v>
      </c>
      <c r="G51" s="25">
        <v>0.5</v>
      </c>
      <c r="H51" s="25">
        <v>14198316</v>
      </c>
      <c r="I51" s="80">
        <f>H51/H83</f>
        <v>4.8049391265359937E-3</v>
      </c>
      <c r="J51" s="25">
        <f t="shared" ref="J51:J75" si="9">H51-F51</f>
        <v>0</v>
      </c>
      <c r="K51" s="24">
        <v>14195548</v>
      </c>
      <c r="L51" s="67">
        <f>K51/K83</f>
        <v>4.8643366254222812E-3</v>
      </c>
      <c r="M51" s="25">
        <f t="shared" ref="M51:M65" si="10">H51-K51</f>
        <v>2768</v>
      </c>
      <c r="N51" s="68">
        <f>K51/H51</f>
        <v>0.99980504730279285</v>
      </c>
    </row>
    <row r="52" spans="1:14" s="3" customFormat="1" ht="12.75" x14ac:dyDescent="0.2">
      <c r="A52" s="2"/>
      <c r="B52" s="22" t="s">
        <v>111</v>
      </c>
      <c r="C52" s="56" t="s">
        <v>112</v>
      </c>
      <c r="D52" s="24">
        <v>1111200</v>
      </c>
      <c r="E52" s="25">
        <v>0</v>
      </c>
      <c r="F52" s="25">
        <v>0</v>
      </c>
      <c r="G52" s="25">
        <v>0</v>
      </c>
      <c r="H52" s="25">
        <v>0</v>
      </c>
      <c r="I52" s="80">
        <f>H52/H83</f>
        <v>0</v>
      </c>
      <c r="J52" s="25">
        <f t="shared" si="9"/>
        <v>0</v>
      </c>
      <c r="K52" s="24">
        <v>0</v>
      </c>
      <c r="L52" s="67">
        <f>K52/K83</f>
        <v>0</v>
      </c>
      <c r="M52" s="25">
        <f t="shared" si="10"/>
        <v>0</v>
      </c>
      <c r="N52" s="68">
        <v>0</v>
      </c>
    </row>
    <row r="53" spans="1:14" s="3" customFormat="1" ht="12.75" x14ac:dyDescent="0.2">
      <c r="A53" s="2"/>
      <c r="B53" s="22" t="s">
        <v>113</v>
      </c>
      <c r="C53" s="56" t="s">
        <v>114</v>
      </c>
      <c r="D53" s="24">
        <v>946800</v>
      </c>
      <c r="E53" s="25">
        <v>0</v>
      </c>
      <c r="F53" s="25">
        <v>0</v>
      </c>
      <c r="G53" s="25">
        <v>0</v>
      </c>
      <c r="H53" s="25">
        <v>0</v>
      </c>
      <c r="I53" s="80">
        <v>0</v>
      </c>
      <c r="J53" s="25">
        <f t="shared" si="9"/>
        <v>0</v>
      </c>
      <c r="K53" s="24">
        <v>0</v>
      </c>
      <c r="L53" s="67">
        <v>0</v>
      </c>
      <c r="M53" s="25">
        <f t="shared" si="10"/>
        <v>0</v>
      </c>
      <c r="N53" s="68">
        <v>0</v>
      </c>
    </row>
    <row r="54" spans="1:14" s="3" customFormat="1" ht="12.75" x14ac:dyDescent="0.2">
      <c r="A54" s="2"/>
      <c r="B54" s="22" t="s">
        <v>115</v>
      </c>
      <c r="C54" s="56" t="s">
        <v>116</v>
      </c>
      <c r="D54" s="24">
        <v>809760</v>
      </c>
      <c r="E54" s="25">
        <v>0</v>
      </c>
      <c r="F54" s="25">
        <v>0</v>
      </c>
      <c r="G54" s="25">
        <v>0</v>
      </c>
      <c r="H54" s="25">
        <v>0</v>
      </c>
      <c r="I54" s="80">
        <v>0</v>
      </c>
      <c r="J54" s="25">
        <f t="shared" si="9"/>
        <v>0</v>
      </c>
      <c r="K54" s="24">
        <v>0</v>
      </c>
      <c r="L54" s="67">
        <v>0</v>
      </c>
      <c r="M54" s="25">
        <f t="shared" si="10"/>
        <v>0</v>
      </c>
      <c r="N54" s="68">
        <v>0</v>
      </c>
    </row>
    <row r="55" spans="1:14" s="3" customFormat="1" ht="12.75" x14ac:dyDescent="0.2">
      <c r="A55" s="2"/>
      <c r="B55" s="22" t="s">
        <v>117</v>
      </c>
      <c r="C55" s="56" t="s">
        <v>118</v>
      </c>
      <c r="D55" s="24">
        <v>577696</v>
      </c>
      <c r="E55" s="25">
        <v>0</v>
      </c>
      <c r="F55" s="25">
        <v>0</v>
      </c>
      <c r="G55" s="25">
        <v>0</v>
      </c>
      <c r="H55" s="25">
        <v>0</v>
      </c>
      <c r="I55" s="80">
        <v>0</v>
      </c>
      <c r="J55" s="25">
        <f t="shared" si="9"/>
        <v>0</v>
      </c>
      <c r="K55" s="24">
        <v>0</v>
      </c>
      <c r="L55" s="67">
        <v>0</v>
      </c>
      <c r="M55" s="25">
        <f t="shared" si="10"/>
        <v>0</v>
      </c>
      <c r="N55" s="68">
        <v>0</v>
      </c>
    </row>
    <row r="56" spans="1:14" s="3" customFormat="1" ht="25.5" x14ac:dyDescent="0.2">
      <c r="A56" s="2"/>
      <c r="B56" s="22" t="s">
        <v>119</v>
      </c>
      <c r="C56" s="56" t="s">
        <v>120</v>
      </c>
      <c r="D56" s="24">
        <v>700000</v>
      </c>
      <c r="E56" s="25">
        <v>0</v>
      </c>
      <c r="F56" s="25">
        <v>0</v>
      </c>
      <c r="G56" s="25">
        <v>0</v>
      </c>
      <c r="H56" s="25">
        <v>0</v>
      </c>
      <c r="I56" s="80">
        <v>0</v>
      </c>
      <c r="J56" s="25">
        <f t="shared" si="9"/>
        <v>0</v>
      </c>
      <c r="K56" s="24">
        <v>0</v>
      </c>
      <c r="L56" s="67">
        <v>0</v>
      </c>
      <c r="M56" s="25">
        <f t="shared" si="10"/>
        <v>0</v>
      </c>
      <c r="N56" s="68">
        <v>0</v>
      </c>
    </row>
    <row r="57" spans="1:14" s="3" customFormat="1" ht="25.5" x14ac:dyDescent="0.2">
      <c r="A57" s="2"/>
      <c r="B57" s="22" t="s">
        <v>121</v>
      </c>
      <c r="C57" s="56" t="s">
        <v>122</v>
      </c>
      <c r="D57" s="24">
        <v>900000</v>
      </c>
      <c r="E57" s="25">
        <v>0</v>
      </c>
      <c r="F57" s="25">
        <v>0</v>
      </c>
      <c r="G57" s="25">
        <v>0</v>
      </c>
      <c r="H57" s="25">
        <v>0</v>
      </c>
      <c r="I57" s="80">
        <v>0</v>
      </c>
      <c r="J57" s="25">
        <f t="shared" si="9"/>
        <v>0</v>
      </c>
      <c r="K57" s="24">
        <v>0</v>
      </c>
      <c r="L57" s="67">
        <v>0</v>
      </c>
      <c r="M57" s="25">
        <f t="shared" si="10"/>
        <v>0</v>
      </c>
      <c r="N57" s="68">
        <v>0</v>
      </c>
    </row>
    <row r="58" spans="1:14" s="3" customFormat="1" ht="25.5" x14ac:dyDescent="0.2">
      <c r="A58" s="2"/>
      <c r="B58" s="22" t="s">
        <v>123</v>
      </c>
      <c r="C58" s="56" t="s">
        <v>124</v>
      </c>
      <c r="D58" s="24">
        <v>0</v>
      </c>
      <c r="E58" s="25">
        <v>0</v>
      </c>
      <c r="F58" s="25">
        <v>77000</v>
      </c>
      <c r="G58" s="25">
        <v>0</v>
      </c>
      <c r="H58" s="25">
        <v>77000</v>
      </c>
      <c r="I58" s="80">
        <f>H58/H83</f>
        <v>2.6058041865195244E-5</v>
      </c>
      <c r="J58" s="25">
        <f t="shared" si="9"/>
        <v>0</v>
      </c>
      <c r="K58" s="24">
        <v>0</v>
      </c>
      <c r="L58" s="67">
        <f>K58/K83</f>
        <v>0</v>
      </c>
      <c r="M58" s="25">
        <f t="shared" si="10"/>
        <v>77000</v>
      </c>
      <c r="N58" s="68">
        <f>K58/H58</f>
        <v>0</v>
      </c>
    </row>
    <row r="59" spans="1:14" s="3" customFormat="1" ht="25.5" x14ac:dyDescent="0.2">
      <c r="A59" s="2"/>
      <c r="B59" s="22" t="s">
        <v>125</v>
      </c>
      <c r="C59" s="56" t="s">
        <v>126</v>
      </c>
      <c r="D59" s="24">
        <v>0</v>
      </c>
      <c r="E59" s="25">
        <v>0</v>
      </c>
      <c r="F59" s="25">
        <v>45880000</v>
      </c>
      <c r="G59" s="25">
        <v>1.8</v>
      </c>
      <c r="H59" s="25">
        <v>45880000</v>
      </c>
      <c r="I59" s="80">
        <f>H59/H83</f>
        <v>1.5526531958118933E-2</v>
      </c>
      <c r="J59" s="25">
        <f t="shared" si="9"/>
        <v>0</v>
      </c>
      <c r="K59" s="24">
        <v>42181348</v>
      </c>
      <c r="L59" s="67">
        <f>K59/K83</f>
        <v>1.4454128575105581E-2</v>
      </c>
      <c r="M59" s="25">
        <f t="shared" si="10"/>
        <v>3698652</v>
      </c>
      <c r="N59" s="68">
        <f>K59/H59</f>
        <v>0.91938421970357453</v>
      </c>
    </row>
    <row r="60" spans="1:14" s="3" customFormat="1" ht="25.5" x14ac:dyDescent="0.2">
      <c r="A60" s="2"/>
      <c r="B60" s="22" t="s">
        <v>127</v>
      </c>
      <c r="C60" s="56" t="s">
        <v>128</v>
      </c>
      <c r="D60" s="24">
        <v>81329000</v>
      </c>
      <c r="E60" s="25">
        <v>3.4</v>
      </c>
      <c r="F60" s="25">
        <v>108007000</v>
      </c>
      <c r="G60" s="25">
        <v>4.2</v>
      </c>
      <c r="H60" s="25">
        <v>108007000</v>
      </c>
      <c r="I60" s="80">
        <f>H60/H83</f>
        <v>3.6551310749794064E-2</v>
      </c>
      <c r="J60" s="25">
        <f t="shared" si="9"/>
        <v>0</v>
      </c>
      <c r="K60" s="24">
        <v>108007000</v>
      </c>
      <c r="L60" s="67">
        <f>K60/K83</f>
        <v>3.7010364510196035E-2</v>
      </c>
      <c r="M60" s="25">
        <f t="shared" si="10"/>
        <v>0</v>
      </c>
      <c r="N60" s="68">
        <f>K60/H60</f>
        <v>1</v>
      </c>
    </row>
    <row r="61" spans="1:14" s="3" customFormat="1" ht="25.5" x14ac:dyDescent="0.2">
      <c r="A61" s="2"/>
      <c r="B61" s="22" t="s">
        <v>129</v>
      </c>
      <c r="C61" s="56" t="s">
        <v>130</v>
      </c>
      <c r="D61" s="24">
        <v>0</v>
      </c>
      <c r="E61" s="25">
        <v>0</v>
      </c>
      <c r="F61" s="25">
        <v>0</v>
      </c>
      <c r="G61" s="25">
        <v>0</v>
      </c>
      <c r="H61" s="25">
        <v>0</v>
      </c>
      <c r="I61" s="80">
        <v>0</v>
      </c>
      <c r="J61" s="25">
        <f t="shared" si="9"/>
        <v>0</v>
      </c>
      <c r="K61" s="24">
        <v>0</v>
      </c>
      <c r="L61" s="67">
        <v>0</v>
      </c>
      <c r="M61" s="25">
        <f t="shared" si="10"/>
        <v>0</v>
      </c>
      <c r="N61" s="68">
        <v>0</v>
      </c>
    </row>
    <row r="62" spans="1:14" s="3" customFormat="1" ht="12.75" x14ac:dyDescent="0.2">
      <c r="A62" s="2"/>
      <c r="B62" s="22" t="s">
        <v>131</v>
      </c>
      <c r="C62" s="56" t="s">
        <v>132</v>
      </c>
      <c r="D62" s="24">
        <v>0</v>
      </c>
      <c r="E62" s="25">
        <v>0</v>
      </c>
      <c r="F62" s="25">
        <v>0</v>
      </c>
      <c r="G62" s="25">
        <v>0.6</v>
      </c>
      <c r="H62" s="25">
        <v>13575000</v>
      </c>
      <c r="I62" s="80">
        <f>H62/H83</f>
        <v>4.5939989392211099E-3</v>
      </c>
      <c r="J62" s="25">
        <f t="shared" si="9"/>
        <v>13575000</v>
      </c>
      <c r="K62" s="24">
        <v>13575000</v>
      </c>
      <c r="L62" s="67">
        <f>K62/K83</f>
        <v>4.6516957069996498E-3</v>
      </c>
      <c r="M62" s="25">
        <f t="shared" si="10"/>
        <v>0</v>
      </c>
      <c r="N62" s="68">
        <f>K62/H62</f>
        <v>1</v>
      </c>
    </row>
    <row r="63" spans="1:14" s="3" customFormat="1" ht="12.75" x14ac:dyDescent="0.2">
      <c r="A63" s="2"/>
      <c r="B63" s="22" t="s">
        <v>133</v>
      </c>
      <c r="C63" s="56" t="s">
        <v>134</v>
      </c>
      <c r="D63" s="24">
        <v>2105980</v>
      </c>
      <c r="E63" s="25">
        <v>0.1</v>
      </c>
      <c r="F63" s="25">
        <f>937684+15000000</f>
        <v>15937684</v>
      </c>
      <c r="G63" s="25">
        <v>0</v>
      </c>
      <c r="H63" s="25">
        <v>937684</v>
      </c>
      <c r="I63" s="80">
        <f>H63/H83</f>
        <v>3.1732738867952905E-4</v>
      </c>
      <c r="J63" s="25">
        <f t="shared" si="9"/>
        <v>-15000000</v>
      </c>
      <c r="K63" s="24">
        <v>930713</v>
      </c>
      <c r="L63" s="67">
        <f>K63/K83</f>
        <v>3.1892402700175066E-4</v>
      </c>
      <c r="M63" s="25">
        <f t="shared" si="10"/>
        <v>6971</v>
      </c>
      <c r="N63" s="68">
        <f>K63/H63</f>
        <v>0.99256572576688951</v>
      </c>
    </row>
    <row r="64" spans="1:14" s="3" customFormat="1" ht="12.75" x14ac:dyDescent="0.2">
      <c r="A64" s="2"/>
      <c r="B64" s="22" t="s">
        <v>83</v>
      </c>
      <c r="C64" s="56" t="s">
        <v>84</v>
      </c>
      <c r="D64" s="24">
        <v>0</v>
      </c>
      <c r="E64" s="25">
        <v>0</v>
      </c>
      <c r="F64" s="25">
        <v>15900000</v>
      </c>
      <c r="G64" s="25">
        <v>0.6</v>
      </c>
      <c r="H64" s="25">
        <v>0</v>
      </c>
      <c r="I64" s="80">
        <f>H64/H83</f>
        <v>0</v>
      </c>
      <c r="J64" s="25">
        <f t="shared" si="9"/>
        <v>-15900000</v>
      </c>
      <c r="K64" s="24">
        <v>0</v>
      </c>
      <c r="L64" s="67">
        <f>K64/K83</f>
        <v>0</v>
      </c>
      <c r="M64" s="25">
        <f t="shared" si="10"/>
        <v>0</v>
      </c>
      <c r="N64" s="68" t="e">
        <f>K64/H64</f>
        <v>#DIV/0!</v>
      </c>
    </row>
    <row r="65" spans="1:14" s="3" customFormat="1" ht="12.75" x14ac:dyDescent="0.2">
      <c r="A65" s="2"/>
      <c r="B65" s="22" t="s">
        <v>135</v>
      </c>
      <c r="C65" s="56" t="s">
        <v>136</v>
      </c>
      <c r="D65" s="24">
        <v>980485</v>
      </c>
      <c r="E65" s="25">
        <v>0</v>
      </c>
      <c r="F65" s="25">
        <v>0</v>
      </c>
      <c r="G65" s="25">
        <v>0</v>
      </c>
      <c r="H65" s="25">
        <v>0</v>
      </c>
      <c r="I65" s="80">
        <v>0</v>
      </c>
      <c r="J65" s="25">
        <f t="shared" si="9"/>
        <v>0</v>
      </c>
      <c r="K65" s="24">
        <v>0</v>
      </c>
      <c r="L65" s="67">
        <v>0</v>
      </c>
      <c r="M65" s="25">
        <f t="shared" si="10"/>
        <v>0</v>
      </c>
      <c r="N65" s="68">
        <v>0</v>
      </c>
    </row>
    <row r="66" spans="1:14" s="3" customFormat="1" ht="12.75" x14ac:dyDescent="0.2">
      <c r="A66" s="2"/>
      <c r="B66" s="22"/>
      <c r="C66" s="36" t="s">
        <v>56</v>
      </c>
      <c r="D66" s="32">
        <v>94360921</v>
      </c>
      <c r="E66" s="33">
        <v>4</v>
      </c>
      <c r="F66" s="33">
        <f>SUM(F51:F65)</f>
        <v>200000000</v>
      </c>
      <c r="G66" s="33">
        <v>7.7</v>
      </c>
      <c r="H66" s="33">
        <f>SUM(H51:H65)</f>
        <v>182675000</v>
      </c>
      <c r="I66" s="81">
        <f>H66/H83</f>
        <v>6.1820166204214821E-2</v>
      </c>
      <c r="J66" s="33">
        <f t="shared" si="9"/>
        <v>-17325000</v>
      </c>
      <c r="K66" s="32">
        <f>SUM(K51:K65)</f>
        <v>178889609</v>
      </c>
      <c r="L66" s="69">
        <f>K66/K83</f>
        <v>6.1299449444725304E-2</v>
      </c>
      <c r="M66" s="33">
        <f>SUM(M51:M65)</f>
        <v>3785391</v>
      </c>
      <c r="N66" s="70">
        <f>K66/H66</f>
        <v>0.97927800191597103</v>
      </c>
    </row>
    <row r="67" spans="1:14" s="3" customFormat="1" ht="12.75" x14ac:dyDescent="0.2">
      <c r="A67" s="2"/>
      <c r="B67" s="22" t="s">
        <v>66</v>
      </c>
      <c r="C67" s="56" t="s">
        <v>67</v>
      </c>
      <c r="D67" s="24"/>
      <c r="E67" s="25"/>
      <c r="F67" s="25"/>
      <c r="G67" s="25"/>
      <c r="H67" s="25"/>
      <c r="I67" s="80"/>
      <c r="J67" s="25">
        <f t="shared" si="9"/>
        <v>0</v>
      </c>
      <c r="K67" s="24"/>
      <c r="L67" s="67"/>
      <c r="M67" s="25"/>
      <c r="N67" s="68"/>
    </row>
    <row r="68" spans="1:14" s="3" customFormat="1" ht="12.75" x14ac:dyDescent="0.2">
      <c r="A68" s="2"/>
      <c r="B68" s="22" t="s">
        <v>137</v>
      </c>
      <c r="C68" s="56" t="s">
        <v>138</v>
      </c>
      <c r="D68" s="24">
        <v>92749000</v>
      </c>
      <c r="E68" s="25">
        <v>3.9</v>
      </c>
      <c r="F68" s="25">
        <v>0</v>
      </c>
      <c r="G68" s="25">
        <v>0</v>
      </c>
      <c r="H68" s="25">
        <v>0</v>
      </c>
      <c r="I68" s="80">
        <v>0</v>
      </c>
      <c r="J68" s="25">
        <f t="shared" si="9"/>
        <v>0</v>
      </c>
      <c r="K68" s="24">
        <v>0</v>
      </c>
      <c r="L68" s="67">
        <v>0</v>
      </c>
      <c r="M68" s="25">
        <f t="shared" ref="M68:M75" si="11">H68-K68</f>
        <v>0</v>
      </c>
      <c r="N68" s="68">
        <v>0</v>
      </c>
    </row>
    <row r="69" spans="1:14" s="3" customFormat="1" ht="12.75" x14ac:dyDescent="0.2">
      <c r="A69" s="2"/>
      <c r="B69" s="22" t="s">
        <v>139</v>
      </c>
      <c r="C69" s="56" t="s">
        <v>140</v>
      </c>
      <c r="D69" s="24">
        <v>0</v>
      </c>
      <c r="E69" s="25">
        <v>0</v>
      </c>
      <c r="F69" s="25">
        <v>0</v>
      </c>
      <c r="G69" s="25">
        <v>0</v>
      </c>
      <c r="H69" s="25">
        <v>0</v>
      </c>
      <c r="I69" s="80">
        <v>0</v>
      </c>
      <c r="J69" s="25">
        <f t="shared" si="9"/>
        <v>0</v>
      </c>
      <c r="K69" s="24">
        <v>0</v>
      </c>
      <c r="L69" s="67">
        <v>0</v>
      </c>
      <c r="M69" s="25">
        <f t="shared" si="11"/>
        <v>0</v>
      </c>
      <c r="N69" s="68">
        <v>0</v>
      </c>
    </row>
    <row r="70" spans="1:14" s="3" customFormat="1" ht="25.5" x14ac:dyDescent="0.2">
      <c r="A70" s="2"/>
      <c r="B70" s="22" t="s">
        <v>119</v>
      </c>
      <c r="C70" s="56" t="s">
        <v>120</v>
      </c>
      <c r="D70" s="24">
        <v>65723110</v>
      </c>
      <c r="E70" s="25">
        <v>2.8</v>
      </c>
      <c r="F70" s="25">
        <v>47000000</v>
      </c>
      <c r="G70" s="25">
        <v>1.8</v>
      </c>
      <c r="H70" s="25">
        <v>0</v>
      </c>
      <c r="I70" s="80">
        <f>H70/H83</f>
        <v>0</v>
      </c>
      <c r="J70" s="25">
        <f t="shared" si="9"/>
        <v>-47000000</v>
      </c>
      <c r="K70" s="24">
        <v>0</v>
      </c>
      <c r="L70" s="67">
        <f>K70/K83</f>
        <v>0</v>
      </c>
      <c r="M70" s="25">
        <f t="shared" si="11"/>
        <v>0</v>
      </c>
      <c r="N70" s="68" t="e">
        <f>K70/H70</f>
        <v>#DIV/0!</v>
      </c>
    </row>
    <row r="71" spans="1:14" s="3" customFormat="1" ht="25.5" x14ac:dyDescent="0.2">
      <c r="A71" s="2"/>
      <c r="B71" s="22" t="s">
        <v>121</v>
      </c>
      <c r="C71" s="56" t="s">
        <v>122</v>
      </c>
      <c r="D71" s="24">
        <v>16473910</v>
      </c>
      <c r="E71" s="25">
        <v>0.7</v>
      </c>
      <c r="F71" s="25">
        <v>3850000</v>
      </c>
      <c r="G71" s="25">
        <v>0.1</v>
      </c>
      <c r="H71" s="25">
        <v>0</v>
      </c>
      <c r="I71" s="80">
        <f>H71/H83</f>
        <v>0</v>
      </c>
      <c r="J71" s="25">
        <f t="shared" si="9"/>
        <v>-3850000</v>
      </c>
      <c r="K71" s="24">
        <v>0</v>
      </c>
      <c r="L71" s="67">
        <f>K71/K83</f>
        <v>0</v>
      </c>
      <c r="M71" s="25">
        <f t="shared" si="11"/>
        <v>0</v>
      </c>
      <c r="N71" s="68" t="e">
        <f>K71/H71</f>
        <v>#DIV/0!</v>
      </c>
    </row>
    <row r="72" spans="1:14" s="3" customFormat="1" ht="25.5" x14ac:dyDescent="0.2">
      <c r="A72" s="2"/>
      <c r="B72" s="22" t="s">
        <v>123</v>
      </c>
      <c r="C72" s="56" t="s">
        <v>124</v>
      </c>
      <c r="D72" s="24">
        <v>0</v>
      </c>
      <c r="E72" s="25">
        <v>0</v>
      </c>
      <c r="F72" s="25">
        <v>1027000</v>
      </c>
      <c r="G72" s="25">
        <v>0</v>
      </c>
      <c r="H72" s="25">
        <v>0</v>
      </c>
      <c r="I72" s="80">
        <f>H72/H83</f>
        <v>0</v>
      </c>
      <c r="J72" s="25">
        <f t="shared" si="9"/>
        <v>-1027000</v>
      </c>
      <c r="K72" s="24">
        <v>0</v>
      </c>
      <c r="L72" s="67">
        <f>K72/K83</f>
        <v>0</v>
      </c>
      <c r="M72" s="25">
        <f t="shared" si="11"/>
        <v>0</v>
      </c>
      <c r="N72" s="68" t="e">
        <f>K72/H72</f>
        <v>#DIV/0!</v>
      </c>
    </row>
    <row r="73" spans="1:14" s="3" customFormat="1" ht="25.5" x14ac:dyDescent="0.2">
      <c r="A73" s="2"/>
      <c r="B73" s="22" t="s">
        <v>141</v>
      </c>
      <c r="C73" s="56" t="s">
        <v>142</v>
      </c>
      <c r="D73" s="24">
        <v>0</v>
      </c>
      <c r="E73" s="25">
        <v>0</v>
      </c>
      <c r="F73" s="25">
        <v>105486000</v>
      </c>
      <c r="G73" s="25">
        <v>4.0999999999999996</v>
      </c>
      <c r="H73" s="72">
        <v>105486000</v>
      </c>
      <c r="I73" s="82">
        <f>H73/H83</f>
        <v>3.5698163690805008E-2</v>
      </c>
      <c r="J73" s="72">
        <f t="shared" si="9"/>
        <v>0</v>
      </c>
      <c r="K73" s="83">
        <v>105486000</v>
      </c>
      <c r="L73" s="67">
        <f>K73/K83</f>
        <v>3.6146502640778275E-2</v>
      </c>
      <c r="M73" s="25">
        <f t="shared" si="11"/>
        <v>0</v>
      </c>
      <c r="N73" s="68">
        <f>K73/H73</f>
        <v>1</v>
      </c>
    </row>
    <row r="74" spans="1:14" s="3" customFormat="1" ht="25.5" x14ac:dyDescent="0.2">
      <c r="A74" s="2"/>
      <c r="B74" s="22" t="s">
        <v>143</v>
      </c>
      <c r="C74" s="56" t="s">
        <v>144</v>
      </c>
      <c r="D74" s="24">
        <v>0</v>
      </c>
      <c r="E74" s="25">
        <v>0</v>
      </c>
      <c r="F74" s="25">
        <v>637000</v>
      </c>
      <c r="G74" s="25">
        <v>0</v>
      </c>
      <c r="H74" s="72">
        <v>637000</v>
      </c>
      <c r="I74" s="82">
        <f>H74/H83</f>
        <v>2.1557107361206977E-4</v>
      </c>
      <c r="J74" s="72">
        <f t="shared" si="9"/>
        <v>0</v>
      </c>
      <c r="K74" s="83">
        <v>290780</v>
      </c>
      <c r="L74" s="67">
        <f>K74/K83</f>
        <v>9.964052137615899E-5</v>
      </c>
      <c r="M74" s="25">
        <f t="shared" si="11"/>
        <v>346220</v>
      </c>
      <c r="N74" s="68">
        <f>K74/H74</f>
        <v>0.45648351648351648</v>
      </c>
    </row>
    <row r="75" spans="1:14" s="3" customFormat="1" ht="25.5" x14ac:dyDescent="0.2">
      <c r="A75" s="2"/>
      <c r="B75" s="22" t="s">
        <v>129</v>
      </c>
      <c r="C75" s="56" t="s">
        <v>130</v>
      </c>
      <c r="D75" s="24">
        <v>0</v>
      </c>
      <c r="E75" s="25">
        <v>0</v>
      </c>
      <c r="F75" s="25">
        <v>0</v>
      </c>
      <c r="G75" s="25">
        <v>0</v>
      </c>
      <c r="H75" s="25">
        <v>0</v>
      </c>
      <c r="I75" s="80">
        <v>0</v>
      </c>
      <c r="J75" s="25">
        <f t="shared" si="9"/>
        <v>0</v>
      </c>
      <c r="K75" s="24">
        <v>0</v>
      </c>
      <c r="L75" s="67">
        <v>0</v>
      </c>
      <c r="M75" s="25">
        <f t="shared" si="11"/>
        <v>0</v>
      </c>
      <c r="N75" s="68">
        <v>0</v>
      </c>
    </row>
    <row r="76" spans="1:14" s="3" customFormat="1" ht="12.75" x14ac:dyDescent="0.2">
      <c r="A76" s="2"/>
      <c r="B76" s="22"/>
      <c r="C76" s="36" t="s">
        <v>57</v>
      </c>
      <c r="D76" s="32">
        <v>174946020</v>
      </c>
      <c r="E76" s="33">
        <v>7.4</v>
      </c>
      <c r="F76" s="33">
        <v>158000000</v>
      </c>
      <c r="G76" s="33">
        <v>6.1</v>
      </c>
      <c r="H76" s="33">
        <f>SUM(H68:H75)</f>
        <v>106123000</v>
      </c>
      <c r="I76" s="81">
        <f>H76/H83</f>
        <v>3.5913734764417081E-2</v>
      </c>
      <c r="J76" s="33">
        <f>SUM(J68:J75)</f>
        <v>-51877000</v>
      </c>
      <c r="K76" s="32">
        <f>SUM(K68:K75)</f>
        <v>105776780</v>
      </c>
      <c r="L76" s="69">
        <f>K76/K83</f>
        <v>3.6246143162154437E-2</v>
      </c>
      <c r="M76" s="33">
        <f>SUM(M68:M75)</f>
        <v>346220</v>
      </c>
      <c r="N76" s="70">
        <f>K76/H76</f>
        <v>0.99673755924728857</v>
      </c>
    </row>
    <row r="77" spans="1:14" s="3" customFormat="1" ht="12.75" x14ac:dyDescent="0.2">
      <c r="A77" s="2"/>
      <c r="B77" s="22"/>
      <c r="C77" s="54" t="s">
        <v>145</v>
      </c>
      <c r="D77" s="41">
        <v>24807177</v>
      </c>
      <c r="E77" s="42">
        <v>100</v>
      </c>
      <c r="F77" s="42"/>
      <c r="G77" s="42"/>
      <c r="H77" s="42"/>
      <c r="I77" s="42"/>
      <c r="J77" s="42"/>
      <c r="K77" s="84">
        <f>K78</f>
        <v>1047052</v>
      </c>
      <c r="L77" s="42">
        <v>100</v>
      </c>
      <c r="M77" s="42"/>
      <c r="N77" s="46"/>
    </row>
    <row r="78" spans="1:14" s="3" customFormat="1" ht="12.75" x14ac:dyDescent="0.2">
      <c r="A78" s="2"/>
      <c r="B78" s="22"/>
      <c r="C78" s="54" t="s">
        <v>146</v>
      </c>
      <c r="D78" s="41">
        <v>24807177</v>
      </c>
      <c r="E78" s="42">
        <v>100</v>
      </c>
      <c r="F78" s="42"/>
      <c r="G78" s="42"/>
      <c r="H78" s="42"/>
      <c r="I78" s="42"/>
      <c r="J78" s="42"/>
      <c r="K78" s="84">
        <f>SUM(K79:K82)</f>
        <v>1047052</v>
      </c>
      <c r="L78" s="85">
        <v>100</v>
      </c>
      <c r="M78" s="42"/>
      <c r="N78" s="46"/>
    </row>
    <row r="79" spans="1:14" s="3" customFormat="1" ht="12.75" x14ac:dyDescent="0.2">
      <c r="A79" s="2"/>
      <c r="B79" s="22" t="s">
        <v>66</v>
      </c>
      <c r="C79" s="56" t="s">
        <v>67</v>
      </c>
      <c r="D79" s="24"/>
      <c r="E79" s="25"/>
      <c r="F79" s="25"/>
      <c r="G79" s="25"/>
      <c r="H79" s="25"/>
      <c r="I79" s="25"/>
      <c r="J79" s="25"/>
      <c r="K79" s="83"/>
      <c r="L79" s="72"/>
      <c r="M79" s="25"/>
      <c r="N79" s="29"/>
    </row>
    <row r="80" spans="1:14" s="3" customFormat="1" ht="12.75" x14ac:dyDescent="0.2">
      <c r="A80" s="2"/>
      <c r="B80" s="22" t="s">
        <v>70</v>
      </c>
      <c r="C80" s="56" t="s">
        <v>71</v>
      </c>
      <c r="D80" s="24">
        <v>22649935</v>
      </c>
      <c r="E80" s="25">
        <v>91.3</v>
      </c>
      <c r="F80" s="25"/>
      <c r="G80" s="25"/>
      <c r="H80" s="25"/>
      <c r="I80" s="25"/>
      <c r="J80" s="25"/>
      <c r="K80" s="83">
        <v>0</v>
      </c>
      <c r="L80" s="72">
        <v>0</v>
      </c>
      <c r="M80" s="25"/>
      <c r="N80" s="29"/>
    </row>
    <row r="81" spans="1:14" s="3" customFormat="1" ht="25.5" x14ac:dyDescent="0.2">
      <c r="A81" s="2"/>
      <c r="B81" s="22" t="s">
        <v>102</v>
      </c>
      <c r="C81" s="56" t="s">
        <v>103</v>
      </c>
      <c r="D81" s="24">
        <v>2157242</v>
      </c>
      <c r="E81" s="25">
        <v>8.6999999999999993</v>
      </c>
      <c r="F81" s="25"/>
      <c r="G81" s="25"/>
      <c r="H81" s="25"/>
      <c r="I81" s="25"/>
      <c r="J81" s="25"/>
      <c r="K81" s="83">
        <v>1047052</v>
      </c>
      <c r="L81" s="72">
        <v>100</v>
      </c>
      <c r="M81" s="25"/>
      <c r="N81" s="29"/>
    </row>
    <row r="82" spans="1:14" s="3" customFormat="1" ht="12.75" x14ac:dyDescent="0.2">
      <c r="A82" s="2"/>
      <c r="B82" s="22" t="s">
        <v>66</v>
      </c>
      <c r="C82" s="56" t="s">
        <v>67</v>
      </c>
      <c r="D82" s="24"/>
      <c r="E82" s="25"/>
      <c r="F82" s="25"/>
      <c r="G82" s="25"/>
      <c r="H82" s="25"/>
      <c r="I82" s="25"/>
      <c r="J82" s="25"/>
      <c r="K82" s="24"/>
      <c r="L82" s="25"/>
      <c r="M82" s="25"/>
      <c r="N82" s="29"/>
    </row>
    <row r="83" spans="1:14" s="3" customFormat="1" ht="13.5" thickBot="1" x14ac:dyDescent="0.25">
      <c r="A83" s="2"/>
      <c r="B83" s="22"/>
      <c r="C83" s="61" t="s">
        <v>62</v>
      </c>
      <c r="D83" s="62">
        <v>2384057275.7199998</v>
      </c>
      <c r="E83" s="63"/>
      <c r="F83" s="63">
        <v>2582540000</v>
      </c>
      <c r="G83" s="63"/>
      <c r="H83" s="63">
        <f>H38+H49+H77</f>
        <v>2954941910</v>
      </c>
      <c r="I83" s="63"/>
      <c r="J83" s="63">
        <f>J38+J49+J77</f>
        <v>372401910</v>
      </c>
      <c r="K83" s="62">
        <f>K38+K49+K77</f>
        <v>2918290631</v>
      </c>
      <c r="L83" s="63"/>
      <c r="M83" s="63">
        <f>M38+M49+M77</f>
        <v>37698331</v>
      </c>
      <c r="N83" s="65"/>
    </row>
    <row r="84" spans="1:14" s="3" customFormat="1" ht="13.5" thickTop="1" x14ac:dyDescent="0.2">
      <c r="A84" s="2"/>
      <c r="B84" s="128"/>
      <c r="C84" s="128"/>
      <c r="D84" s="128"/>
      <c r="E84" s="128"/>
      <c r="F84" s="128"/>
      <c r="G84" s="128"/>
      <c r="H84" s="128"/>
      <c r="I84" s="128"/>
      <c r="J84" s="128"/>
      <c r="K84" s="128"/>
      <c r="L84" s="128"/>
      <c r="M84" s="128"/>
      <c r="N84" s="128"/>
    </row>
    <row r="85" spans="1:14" s="3" customFormat="1" ht="12.75" x14ac:dyDescent="0.2">
      <c r="A85" s="2"/>
      <c r="B85" s="1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</row>
  </sheetData>
  <mergeCells count="21">
    <mergeCell ref="B84:N84"/>
    <mergeCell ref="B11:C14"/>
    <mergeCell ref="D11:N11"/>
    <mergeCell ref="F12:G12"/>
    <mergeCell ref="H12:I12"/>
    <mergeCell ref="K12:L12"/>
    <mergeCell ref="M12:M13"/>
    <mergeCell ref="N12:N13"/>
    <mergeCell ref="C10:E10"/>
    <mergeCell ref="F10:G10"/>
    <mergeCell ref="H10:N10"/>
    <mergeCell ref="B15:C15"/>
    <mergeCell ref="B36:C36"/>
    <mergeCell ref="B4:N4"/>
    <mergeCell ref="B5:N5"/>
    <mergeCell ref="B6:N6"/>
    <mergeCell ref="A7:A8"/>
    <mergeCell ref="B8:B9"/>
    <mergeCell ref="C8:E9"/>
    <mergeCell ref="F8:G9"/>
    <mergeCell ref="H8:N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67"/>
  <sheetViews>
    <sheetView workbookViewId="0">
      <selection activeCell="H68" sqref="H68"/>
    </sheetView>
  </sheetViews>
  <sheetFormatPr defaultRowHeight="15" x14ac:dyDescent="0.25"/>
  <cols>
    <col min="2" max="2" width="13.42578125" bestFit="1" customWidth="1"/>
    <col min="3" max="3" width="48.42578125" bestFit="1" customWidth="1"/>
    <col min="4" max="4" width="13.42578125" bestFit="1" customWidth="1"/>
    <col min="5" max="5" width="9" bestFit="1" customWidth="1"/>
    <col min="6" max="6" width="10.85546875" bestFit="1" customWidth="1"/>
    <col min="7" max="7" width="9" bestFit="1" customWidth="1"/>
    <col min="8" max="8" width="10.85546875" bestFit="1" customWidth="1"/>
    <col min="9" max="9" width="9" bestFit="1" customWidth="1"/>
    <col min="10" max="10" width="17.28515625" bestFit="1" customWidth="1"/>
    <col min="11" max="11" width="13.42578125" bestFit="1" customWidth="1"/>
    <col min="12" max="12" width="9" bestFit="1" customWidth="1"/>
    <col min="13" max="13" width="34.28515625" bestFit="1" customWidth="1"/>
    <col min="14" max="14" width="12.5703125" bestFit="1" customWidth="1"/>
  </cols>
  <sheetData>
    <row r="4" spans="1:14" s="3" customFormat="1" ht="12.75" x14ac:dyDescent="0.2"/>
    <row r="5" spans="1:14" s="3" customFormat="1" ht="12.75" x14ac:dyDescent="0.2"/>
    <row r="6" spans="1:14" s="3" customFormat="1" ht="12.75" x14ac:dyDescent="0.2">
      <c r="A6" s="2"/>
      <c r="B6" s="137" t="s">
        <v>147</v>
      </c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</row>
    <row r="7" spans="1:14" s="3" customFormat="1" ht="12.75" x14ac:dyDescent="0.2">
      <c r="A7" s="2"/>
      <c r="B7" s="138" t="s">
        <v>1</v>
      </c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</row>
    <row r="8" spans="1:14" s="3" customFormat="1" ht="12.75" x14ac:dyDescent="0.2">
      <c r="A8" s="2"/>
      <c r="B8" s="144" t="s">
        <v>2</v>
      </c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</row>
    <row r="9" spans="1:14" s="3" customFormat="1" ht="13.5" thickBot="1" x14ac:dyDescent="0.25">
      <c r="A9" s="139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s="3" customFormat="1" ht="14.25" thickTop="1" thickBot="1" x14ac:dyDescent="0.25">
      <c r="A10" s="139"/>
      <c r="B10" s="140" t="s">
        <v>3</v>
      </c>
      <c r="C10" s="141" t="s">
        <v>4</v>
      </c>
      <c r="D10" s="141"/>
      <c r="E10" s="141"/>
      <c r="F10" s="142" t="s">
        <v>5</v>
      </c>
      <c r="G10" s="142"/>
      <c r="H10" s="143" t="s">
        <v>6</v>
      </c>
      <c r="I10" s="143"/>
      <c r="J10" s="143"/>
      <c r="K10" s="143"/>
      <c r="L10" s="143"/>
      <c r="M10" s="143"/>
      <c r="N10" s="143"/>
    </row>
    <row r="11" spans="1:14" s="3" customFormat="1" ht="13.5" thickTop="1" x14ac:dyDescent="0.2">
      <c r="A11" s="2"/>
      <c r="B11" s="140"/>
      <c r="C11" s="141"/>
      <c r="D11" s="141"/>
      <c r="E11" s="141"/>
      <c r="F11" s="142"/>
      <c r="G11" s="142"/>
      <c r="H11" s="143"/>
      <c r="I11" s="143"/>
      <c r="J11" s="143"/>
      <c r="K11" s="143"/>
      <c r="L11" s="143"/>
      <c r="M11" s="143"/>
      <c r="N11" s="143"/>
    </row>
    <row r="12" spans="1:14" s="3" customFormat="1" ht="12.75" x14ac:dyDescent="0.2">
      <c r="A12" s="2"/>
      <c r="B12" s="4" t="s">
        <v>7</v>
      </c>
      <c r="C12" s="129" t="s">
        <v>148</v>
      </c>
      <c r="D12" s="129"/>
      <c r="E12" s="129"/>
      <c r="F12" s="130" t="s">
        <v>9</v>
      </c>
      <c r="G12" s="130"/>
      <c r="H12" s="131" t="s">
        <v>149</v>
      </c>
      <c r="I12" s="131"/>
      <c r="J12" s="131"/>
      <c r="K12" s="131"/>
      <c r="L12" s="131"/>
      <c r="M12" s="131"/>
      <c r="N12" s="131"/>
    </row>
    <row r="13" spans="1:14" s="3" customFormat="1" ht="13.5" thickBot="1" x14ac:dyDescent="0.25">
      <c r="A13" s="2"/>
      <c r="B13" s="132" t="s">
        <v>11</v>
      </c>
      <c r="C13" s="132"/>
      <c r="D13" s="133" t="s">
        <v>12</v>
      </c>
      <c r="E13" s="133"/>
      <c r="F13" s="133"/>
      <c r="G13" s="133"/>
      <c r="H13" s="133"/>
      <c r="I13" s="133"/>
      <c r="J13" s="133"/>
      <c r="K13" s="133"/>
      <c r="L13" s="133"/>
      <c r="M13" s="133"/>
      <c r="N13" s="133"/>
    </row>
    <row r="14" spans="1:14" s="3" customFormat="1" ht="14.25" thickTop="1" thickBot="1" x14ac:dyDescent="0.25">
      <c r="A14" s="2"/>
      <c r="B14" s="132"/>
      <c r="C14" s="132"/>
      <c r="D14" s="5" t="s">
        <v>13</v>
      </c>
      <c r="E14" s="6">
        <v>2024</v>
      </c>
      <c r="F14" s="134" t="s">
        <v>14</v>
      </c>
      <c r="G14" s="134"/>
      <c r="H14" s="134" t="s">
        <v>14</v>
      </c>
      <c r="I14" s="134"/>
      <c r="J14" s="66" t="s">
        <v>14</v>
      </c>
      <c r="K14" s="134" t="s">
        <v>14</v>
      </c>
      <c r="L14" s="134"/>
      <c r="M14" s="135" t="s">
        <v>88</v>
      </c>
      <c r="N14" s="136" t="s">
        <v>16</v>
      </c>
    </row>
    <row r="15" spans="1:14" s="3" customFormat="1" ht="65.25" thickTop="1" thickBot="1" x14ac:dyDescent="0.25">
      <c r="A15" s="2"/>
      <c r="B15" s="132"/>
      <c r="C15" s="132"/>
      <c r="D15" s="8" t="s">
        <v>17</v>
      </c>
      <c r="E15" s="9" t="s">
        <v>18</v>
      </c>
      <c r="F15" s="10" t="s">
        <v>19</v>
      </c>
      <c r="G15" s="11" t="s">
        <v>18</v>
      </c>
      <c r="H15" s="10" t="s">
        <v>20</v>
      </c>
      <c r="I15" s="11" t="s">
        <v>18</v>
      </c>
      <c r="J15" s="12" t="s">
        <v>21</v>
      </c>
      <c r="K15" s="10" t="s">
        <v>89</v>
      </c>
      <c r="L15" s="11" t="s">
        <v>18</v>
      </c>
      <c r="M15" s="135"/>
      <c r="N15" s="136"/>
    </row>
    <row r="16" spans="1:14" s="3" customFormat="1" ht="14.25" thickTop="1" thickBot="1" x14ac:dyDescent="0.25">
      <c r="A16" s="2"/>
      <c r="B16" s="132"/>
      <c r="C16" s="132"/>
      <c r="D16" s="13" t="s">
        <v>23</v>
      </c>
      <c r="E16" s="13" t="s">
        <v>24</v>
      </c>
      <c r="F16" s="13" t="s">
        <v>25</v>
      </c>
      <c r="G16" s="13" t="s">
        <v>26</v>
      </c>
      <c r="H16" s="13" t="s">
        <v>27</v>
      </c>
      <c r="I16" s="13" t="s">
        <v>28</v>
      </c>
      <c r="J16" s="13" t="s">
        <v>29</v>
      </c>
      <c r="K16" s="13" t="s">
        <v>30</v>
      </c>
      <c r="L16" s="13" t="s">
        <v>31</v>
      </c>
      <c r="M16" s="13" t="s">
        <v>32</v>
      </c>
      <c r="N16" s="14" t="s">
        <v>33</v>
      </c>
    </row>
    <row r="17" spans="1:14" s="3" customFormat="1" ht="13.5" thickTop="1" x14ac:dyDescent="0.2">
      <c r="A17" s="2"/>
      <c r="B17" s="126" t="s">
        <v>34</v>
      </c>
      <c r="C17" s="126"/>
      <c r="D17" s="15"/>
      <c r="E17" s="16"/>
      <c r="F17" s="15"/>
      <c r="G17" s="16"/>
      <c r="H17" s="15"/>
      <c r="I17" s="16"/>
      <c r="J17" s="17"/>
      <c r="K17" s="15"/>
      <c r="L17" s="16"/>
      <c r="M17" s="15"/>
      <c r="N17" s="18"/>
    </row>
    <row r="18" spans="1:14" s="3" customFormat="1" ht="12.75" x14ac:dyDescent="0.2">
      <c r="A18" s="2"/>
      <c r="B18" s="52" t="s">
        <v>35</v>
      </c>
      <c r="C18" s="20" t="s">
        <v>36</v>
      </c>
      <c r="D18" s="15"/>
      <c r="E18" s="16"/>
      <c r="F18" s="15"/>
      <c r="G18" s="16"/>
      <c r="H18" s="15"/>
      <c r="I18" s="16"/>
      <c r="J18" s="21"/>
      <c r="K18" s="15"/>
      <c r="L18" s="16"/>
      <c r="M18" s="15"/>
      <c r="N18" s="18"/>
    </row>
    <row r="19" spans="1:14" s="3" customFormat="1" ht="12.75" x14ac:dyDescent="0.2">
      <c r="A19" s="2"/>
      <c r="B19" s="22" t="s">
        <v>37</v>
      </c>
      <c r="C19" s="23" t="s">
        <v>38</v>
      </c>
      <c r="D19" s="24">
        <v>97187717</v>
      </c>
      <c r="E19" s="25">
        <v>25.8</v>
      </c>
      <c r="F19" s="25">
        <v>139800000</v>
      </c>
      <c r="G19" s="25">
        <v>25.8</v>
      </c>
      <c r="H19" s="25">
        <v>111800000</v>
      </c>
      <c r="I19" s="25">
        <v>40.431364323479848</v>
      </c>
      <c r="J19" s="25">
        <f t="shared" ref="J19:J25" si="0">H19-F19</f>
        <v>-28000000</v>
      </c>
      <c r="K19" s="24">
        <v>110813017</v>
      </c>
      <c r="L19" s="86">
        <v>42.06441015161159</v>
      </c>
      <c r="M19" s="25">
        <v>103761084</v>
      </c>
      <c r="N19" s="29">
        <f>K19/H19*100</f>
        <v>99.117188729874769</v>
      </c>
    </row>
    <row r="20" spans="1:14" s="3" customFormat="1" ht="12.75" x14ac:dyDescent="0.2">
      <c r="A20" s="2"/>
      <c r="B20" s="22" t="s">
        <v>39</v>
      </c>
      <c r="C20" s="23" t="s">
        <v>40</v>
      </c>
      <c r="D20" s="24">
        <v>16196405</v>
      </c>
      <c r="E20" s="25">
        <v>26.9</v>
      </c>
      <c r="F20" s="25">
        <v>22364000</v>
      </c>
      <c r="G20" s="25">
        <v>26.9</v>
      </c>
      <c r="H20" s="25">
        <v>19364000</v>
      </c>
      <c r="I20" s="25">
        <v>7.0027990944531648</v>
      </c>
      <c r="J20" s="25">
        <f t="shared" si="0"/>
        <v>-3000000</v>
      </c>
      <c r="K20" s="24">
        <v>18489752</v>
      </c>
      <c r="L20" s="86">
        <v>7.0186746357567431</v>
      </c>
      <c r="M20" s="25">
        <v>16358075</v>
      </c>
      <c r="N20" s="29">
        <f>K20/H20*100</f>
        <v>95.485189010535009</v>
      </c>
    </row>
    <row r="21" spans="1:14" s="3" customFormat="1" ht="12.75" x14ac:dyDescent="0.2">
      <c r="A21" s="2"/>
      <c r="B21" s="22" t="s">
        <v>41</v>
      </c>
      <c r="C21" s="23" t="s">
        <v>42</v>
      </c>
      <c r="D21" s="24">
        <v>48482295</v>
      </c>
      <c r="E21" s="25">
        <v>13.1</v>
      </c>
      <c r="F21" s="25">
        <v>53500000</v>
      </c>
      <c r="G21" s="25">
        <v>13.1</v>
      </c>
      <c r="H21" s="25">
        <v>48500000</v>
      </c>
      <c r="I21" s="25">
        <v>17.539545346053423</v>
      </c>
      <c r="J21" s="25">
        <f t="shared" si="0"/>
        <v>-5000000</v>
      </c>
      <c r="K21" s="24">
        <v>45837238</v>
      </c>
      <c r="L21" s="86">
        <v>17.399728223707118</v>
      </c>
      <c r="M21" s="25">
        <v>46466204</v>
      </c>
      <c r="N21" s="29">
        <f>K21/H21*100</f>
        <v>94.509769072164957</v>
      </c>
    </row>
    <row r="22" spans="1:14" s="3" customFormat="1" ht="12.75" x14ac:dyDescent="0.2">
      <c r="A22" s="2"/>
      <c r="B22" s="22" t="s">
        <v>43</v>
      </c>
      <c r="C22" s="23" t="s">
        <v>44</v>
      </c>
      <c r="D22" s="24">
        <v>0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f t="shared" si="0"/>
        <v>0</v>
      </c>
      <c r="K22" s="24">
        <v>0</v>
      </c>
      <c r="L22" s="86">
        <v>0</v>
      </c>
      <c r="M22" s="25">
        <v>0</v>
      </c>
      <c r="N22" s="29">
        <v>0</v>
      </c>
    </row>
    <row r="23" spans="1:14" s="3" customFormat="1" ht="12.75" x14ac:dyDescent="0.2">
      <c r="A23" s="2"/>
      <c r="B23" s="22" t="s">
        <v>45</v>
      </c>
      <c r="C23" s="23" t="s">
        <v>46</v>
      </c>
      <c r="D23" s="24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f t="shared" si="0"/>
        <v>0</v>
      </c>
      <c r="K23" s="24">
        <v>0</v>
      </c>
      <c r="L23" s="86">
        <v>0</v>
      </c>
      <c r="M23" s="25">
        <v>0</v>
      </c>
      <c r="N23" s="29">
        <v>0</v>
      </c>
    </row>
    <row r="24" spans="1:14" s="3" customFormat="1" ht="12.75" x14ac:dyDescent="0.2">
      <c r="A24" s="2"/>
      <c r="B24" s="22" t="s">
        <v>47</v>
      </c>
      <c r="C24" s="23" t="s">
        <v>48</v>
      </c>
      <c r="D24" s="24">
        <v>0</v>
      </c>
      <c r="E24" s="25">
        <v>0</v>
      </c>
      <c r="F24" s="25">
        <v>0</v>
      </c>
      <c r="G24" s="25">
        <v>0</v>
      </c>
      <c r="H24" s="25">
        <v>0</v>
      </c>
      <c r="I24" s="25">
        <v>0</v>
      </c>
      <c r="J24" s="25">
        <f t="shared" si="0"/>
        <v>0</v>
      </c>
      <c r="K24" s="24">
        <v>0</v>
      </c>
      <c r="L24" s="86">
        <v>0</v>
      </c>
      <c r="M24" s="25">
        <v>0</v>
      </c>
      <c r="N24" s="29">
        <v>0</v>
      </c>
    </row>
    <row r="25" spans="1:14" s="3" customFormat="1" ht="12.75" x14ac:dyDescent="0.2">
      <c r="A25" s="2"/>
      <c r="B25" s="22" t="s">
        <v>49</v>
      </c>
      <c r="C25" s="23" t="s">
        <v>50</v>
      </c>
      <c r="D25" s="24">
        <v>1500200</v>
      </c>
      <c r="E25" s="25">
        <v>0</v>
      </c>
      <c r="F25" s="25">
        <v>0</v>
      </c>
      <c r="G25" s="25">
        <v>0</v>
      </c>
      <c r="H25" s="25">
        <v>200000</v>
      </c>
      <c r="I25" s="25">
        <v>7.2328022045581128E-2</v>
      </c>
      <c r="J25" s="25">
        <f t="shared" si="0"/>
        <v>200000</v>
      </c>
      <c r="K25" s="24">
        <v>164000</v>
      </c>
      <c r="L25" s="86">
        <v>6.2254087575869373E-2</v>
      </c>
      <c r="M25" s="25">
        <v>200000</v>
      </c>
      <c r="N25" s="29">
        <f>K25/H25*100</f>
        <v>82</v>
      </c>
    </row>
    <row r="26" spans="1:14" s="3" customFormat="1" ht="12.75" x14ac:dyDescent="0.2">
      <c r="A26" s="2"/>
      <c r="B26" s="30"/>
      <c r="C26" s="31" t="s">
        <v>51</v>
      </c>
      <c r="D26" s="32">
        <v>163366617</v>
      </c>
      <c r="E26" s="33">
        <v>22.7</v>
      </c>
      <c r="F26" s="33">
        <f>SUM(F19:F25)</f>
        <v>215664000</v>
      </c>
      <c r="G26" s="33">
        <v>65.8</v>
      </c>
      <c r="H26" s="33">
        <f>SUM(H19:H25)</f>
        <v>179864000</v>
      </c>
      <c r="I26" s="33">
        <v>65.046036786032019</v>
      </c>
      <c r="J26" s="33">
        <f>SUM(J19:J25)</f>
        <v>-35800000</v>
      </c>
      <c r="K26" s="33">
        <f>SUM(K19:K25)</f>
        <v>175304007</v>
      </c>
      <c r="L26" s="87">
        <v>66.545067098651316</v>
      </c>
      <c r="M26" s="33">
        <v>166785363</v>
      </c>
      <c r="N26" s="44">
        <f>K26/H26*100</f>
        <v>97.46475503713917</v>
      </c>
    </row>
    <row r="27" spans="1:14" s="3" customFormat="1" ht="12.75" x14ac:dyDescent="0.2">
      <c r="A27" s="2"/>
      <c r="B27" s="22" t="s">
        <v>52</v>
      </c>
      <c r="C27" s="23" t="s">
        <v>53</v>
      </c>
      <c r="D27" s="24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f>H27-F27</f>
        <v>0</v>
      </c>
      <c r="K27" s="24">
        <v>0</v>
      </c>
      <c r="L27" s="86">
        <v>0</v>
      </c>
      <c r="M27" s="25">
        <v>0</v>
      </c>
      <c r="N27" s="29">
        <v>0</v>
      </c>
    </row>
    <row r="28" spans="1:14" s="3" customFormat="1" ht="12.75" x14ac:dyDescent="0.2">
      <c r="A28" s="2"/>
      <c r="B28" s="22" t="s">
        <v>54</v>
      </c>
      <c r="C28" s="23" t="s">
        <v>55</v>
      </c>
      <c r="D28" s="24">
        <v>79249643</v>
      </c>
      <c r="E28" s="25">
        <v>73.8</v>
      </c>
      <c r="F28" s="25">
        <v>100000000</v>
      </c>
      <c r="G28" s="25">
        <v>73.8</v>
      </c>
      <c r="H28" s="25">
        <v>89546000</v>
      </c>
      <c r="I28" s="25">
        <v>32.383425310468034</v>
      </c>
      <c r="J28" s="25">
        <f>H28-F28</f>
        <v>-10454000</v>
      </c>
      <c r="K28" s="24">
        <v>88033940</v>
      </c>
      <c r="L28" s="86">
        <v>33.417515917127012</v>
      </c>
      <c r="M28" s="25">
        <v>26176000</v>
      </c>
      <c r="N28" s="29">
        <f>K28/H28*100</f>
        <v>98.311415361936881</v>
      </c>
    </row>
    <row r="29" spans="1:14" s="3" customFormat="1" ht="12.75" x14ac:dyDescent="0.2">
      <c r="A29" s="2"/>
      <c r="B29" s="30"/>
      <c r="C29" s="31" t="s">
        <v>56</v>
      </c>
      <c r="D29" s="32">
        <v>79249643</v>
      </c>
      <c r="E29" s="33">
        <v>73.8</v>
      </c>
      <c r="F29" s="33">
        <f>SUM(F27:F28)</f>
        <v>100000000</v>
      </c>
      <c r="G29" s="33">
        <v>73.8</v>
      </c>
      <c r="H29" s="33">
        <f>SUM(H27:H28)</f>
        <v>89546000</v>
      </c>
      <c r="I29" s="33">
        <v>32.383425310468034</v>
      </c>
      <c r="J29" s="33">
        <f>SUM(J27:J28)</f>
        <v>-10454000</v>
      </c>
      <c r="K29" s="33">
        <f>SUM(K27:K28)</f>
        <v>88033940</v>
      </c>
      <c r="L29" s="87">
        <v>33.417515917127012</v>
      </c>
      <c r="M29" s="33">
        <v>26176000</v>
      </c>
      <c r="N29" s="44">
        <f>K29/H29*100</f>
        <v>98.311415361936881</v>
      </c>
    </row>
    <row r="30" spans="1:14" s="3" customFormat="1" ht="12.75" x14ac:dyDescent="0.2">
      <c r="A30" s="2"/>
      <c r="B30" s="22" t="s">
        <v>52</v>
      </c>
      <c r="C30" s="23" t="s">
        <v>53</v>
      </c>
      <c r="D30" s="24">
        <v>0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  <c r="J30" s="25">
        <f>H30-F30</f>
        <v>0</v>
      </c>
      <c r="K30" s="24">
        <v>0</v>
      </c>
      <c r="L30" s="86">
        <v>0</v>
      </c>
      <c r="M30" s="25">
        <v>0</v>
      </c>
      <c r="N30" s="29">
        <v>0</v>
      </c>
    </row>
    <row r="31" spans="1:14" s="3" customFormat="1" ht="12.75" x14ac:dyDescent="0.2">
      <c r="A31" s="2"/>
      <c r="B31" s="22" t="s">
        <v>54</v>
      </c>
      <c r="C31" s="23" t="s">
        <v>55</v>
      </c>
      <c r="D31" s="24">
        <v>0</v>
      </c>
      <c r="E31" s="25">
        <v>0</v>
      </c>
      <c r="F31" s="25">
        <v>211423000</v>
      </c>
      <c r="G31" s="25">
        <v>0</v>
      </c>
      <c r="H31" s="25">
        <v>7108000</v>
      </c>
      <c r="I31" s="25">
        <v>2.5705379034999529</v>
      </c>
      <c r="J31" s="25">
        <f>H31-F31</f>
        <v>-204315000</v>
      </c>
      <c r="K31" s="24">
        <v>98570</v>
      </c>
      <c r="L31" s="86">
        <v>3.7416984221667338E-2</v>
      </c>
      <c r="M31" s="25">
        <v>211423000</v>
      </c>
      <c r="N31" s="29">
        <f>K31/H31*100</f>
        <v>1.386747326955543</v>
      </c>
    </row>
    <row r="32" spans="1:14" s="3" customFormat="1" ht="12.75" x14ac:dyDescent="0.2">
      <c r="A32" s="2"/>
      <c r="B32" s="30"/>
      <c r="C32" s="31" t="s">
        <v>57</v>
      </c>
      <c r="D32" s="32">
        <v>0</v>
      </c>
      <c r="E32" s="33">
        <v>0</v>
      </c>
      <c r="F32" s="33">
        <f>SUM(F30:F31)</f>
        <v>211423000</v>
      </c>
      <c r="G32" s="33">
        <v>0</v>
      </c>
      <c r="H32" s="33">
        <f>SUM(H30:H31)</f>
        <v>7108000</v>
      </c>
      <c r="I32" s="33">
        <v>2.5705379034999529</v>
      </c>
      <c r="J32" s="33">
        <f>SUM(J30:J31)</f>
        <v>-204315000</v>
      </c>
      <c r="K32" s="33">
        <f>SUM(K30:K31)</f>
        <v>98570</v>
      </c>
      <c r="L32" s="87">
        <v>3.7416984221667338E-2</v>
      </c>
      <c r="M32" s="33">
        <v>211423000</v>
      </c>
      <c r="N32" s="44">
        <f>K32/H32*100</f>
        <v>1.386747326955543</v>
      </c>
    </row>
    <row r="33" spans="1:14" s="3" customFormat="1" ht="12.75" x14ac:dyDescent="0.2">
      <c r="A33" s="2"/>
      <c r="B33" s="39"/>
      <c r="C33" s="40" t="s">
        <v>58</v>
      </c>
      <c r="D33" s="41">
        <v>79249643</v>
      </c>
      <c r="E33" s="42">
        <v>23.7</v>
      </c>
      <c r="F33" s="42">
        <f>F32+F29</f>
        <v>311423000</v>
      </c>
      <c r="G33" s="42">
        <v>73.8</v>
      </c>
      <c r="H33" s="42">
        <f>H32+H29</f>
        <v>96654000</v>
      </c>
      <c r="I33" s="42">
        <v>34.953963213967988</v>
      </c>
      <c r="J33" s="42">
        <f>J32+J29</f>
        <v>-214769000</v>
      </c>
      <c r="K33" s="42">
        <f>K32+K29</f>
        <v>88132510</v>
      </c>
      <c r="L33" s="88">
        <v>33.454932901348677</v>
      </c>
      <c r="M33" s="42">
        <v>237599000</v>
      </c>
      <c r="N33" s="46">
        <f>K33/H33*100</f>
        <v>91.183510253067652</v>
      </c>
    </row>
    <row r="34" spans="1:14" s="3" customFormat="1" ht="12.75" x14ac:dyDescent="0.2">
      <c r="A34" s="2"/>
      <c r="B34" s="39"/>
      <c r="C34" s="40" t="s">
        <v>59</v>
      </c>
      <c r="D34" s="41">
        <v>242616260</v>
      </c>
      <c r="E34" s="42">
        <v>23.3</v>
      </c>
      <c r="F34" s="42">
        <f>F33+F26</f>
        <v>527087000</v>
      </c>
      <c r="G34" s="42">
        <v>139.6</v>
      </c>
      <c r="H34" s="42">
        <f>H33+H26</f>
        <v>276518000</v>
      </c>
      <c r="I34" s="42">
        <v>100</v>
      </c>
      <c r="J34" s="42">
        <f>J33+J26</f>
        <v>-250569000</v>
      </c>
      <c r="K34" s="42">
        <f>K33+K26</f>
        <v>263436517</v>
      </c>
      <c r="L34" s="88">
        <v>100</v>
      </c>
      <c r="M34" s="42">
        <v>404384363</v>
      </c>
      <c r="N34" s="46">
        <f>K34/H34*100</f>
        <v>95.269211045935535</v>
      </c>
    </row>
    <row r="35" spans="1:14" s="3" customFormat="1" ht="12.75" x14ac:dyDescent="0.2">
      <c r="A35" s="2"/>
      <c r="B35" s="30"/>
      <c r="C35" s="31" t="s">
        <v>60</v>
      </c>
      <c r="D35" s="32">
        <v>0</v>
      </c>
      <c r="E35" s="33"/>
      <c r="F35" s="33"/>
      <c r="G35" s="33"/>
      <c r="H35" s="33"/>
      <c r="I35" s="33"/>
      <c r="J35" s="33"/>
      <c r="K35" s="32">
        <v>0</v>
      </c>
      <c r="L35" s="33"/>
      <c r="M35" s="33"/>
      <c r="N35" s="44"/>
    </row>
    <row r="36" spans="1:14" s="3" customFormat="1" ht="12.75" x14ac:dyDescent="0.2">
      <c r="A36" s="2"/>
      <c r="B36" s="30"/>
      <c r="C36" s="31" t="s">
        <v>61</v>
      </c>
      <c r="D36" s="32">
        <v>0</v>
      </c>
      <c r="E36" s="33"/>
      <c r="F36" s="33"/>
      <c r="G36" s="33"/>
      <c r="H36" s="33"/>
      <c r="I36" s="33"/>
      <c r="J36" s="33"/>
      <c r="K36" s="32">
        <v>0</v>
      </c>
      <c r="L36" s="33"/>
      <c r="M36" s="33"/>
      <c r="N36" s="44"/>
    </row>
    <row r="37" spans="1:14" s="3" customFormat="1" ht="13.5" thickBot="1" x14ac:dyDescent="0.25">
      <c r="A37" s="2"/>
      <c r="B37" s="39"/>
      <c r="C37" s="40" t="s">
        <v>62</v>
      </c>
      <c r="D37" s="41">
        <v>242616260</v>
      </c>
      <c r="E37" s="42"/>
      <c r="F37" s="42"/>
      <c r="G37" s="42"/>
      <c r="H37" s="42"/>
      <c r="I37" s="42"/>
      <c r="J37" s="42"/>
      <c r="K37" s="41">
        <f>K34</f>
        <v>263436517</v>
      </c>
      <c r="L37" s="42"/>
      <c r="M37" s="42"/>
      <c r="N37" s="46"/>
    </row>
    <row r="38" spans="1:14" s="3" customFormat="1" ht="13.5" thickTop="1" x14ac:dyDescent="0.2">
      <c r="A38" s="2"/>
      <c r="B38" s="127" t="s">
        <v>63</v>
      </c>
      <c r="C38" s="127"/>
      <c r="D38" s="47"/>
      <c r="E38" s="48"/>
      <c r="F38" s="47"/>
      <c r="G38" s="48"/>
      <c r="H38" s="89"/>
      <c r="I38" s="48"/>
      <c r="J38" s="50"/>
      <c r="K38" s="90"/>
      <c r="L38" s="48"/>
      <c r="M38" s="47"/>
      <c r="N38" s="51"/>
    </row>
    <row r="39" spans="1:14" s="3" customFormat="1" ht="12.75" x14ac:dyDescent="0.2">
      <c r="A39" s="2"/>
      <c r="B39" s="52" t="s">
        <v>64</v>
      </c>
      <c r="C39" s="20" t="s">
        <v>36</v>
      </c>
      <c r="D39" s="15"/>
      <c r="E39" s="16"/>
      <c r="F39" s="15"/>
      <c r="G39" s="16"/>
      <c r="H39" s="91"/>
      <c r="I39" s="16"/>
      <c r="J39" s="21"/>
      <c r="K39" s="92"/>
      <c r="L39" s="16"/>
      <c r="M39" s="15"/>
      <c r="N39" s="18"/>
    </row>
    <row r="40" spans="1:14" s="3" customFormat="1" ht="12.75" x14ac:dyDescent="0.2">
      <c r="A40" s="2"/>
      <c r="B40" s="22"/>
      <c r="C40" s="54" t="s">
        <v>65</v>
      </c>
      <c r="D40" s="41">
        <v>163366617</v>
      </c>
      <c r="E40" s="42">
        <v>67.3</v>
      </c>
      <c r="F40" s="42">
        <f>SUM(F41:F45)</f>
        <v>215664000</v>
      </c>
      <c r="G40" s="42">
        <f>F40/$F$64*100</f>
        <v>40.91620548410414</v>
      </c>
      <c r="H40" s="42">
        <f>SUM(H41:H45)</f>
        <v>179864000</v>
      </c>
      <c r="I40" s="42">
        <f>H40/$H$64*100</f>
        <v>65.046036786032019</v>
      </c>
      <c r="J40" s="42">
        <f>SUM(J41:J45)</f>
        <v>200000</v>
      </c>
      <c r="K40" s="42">
        <f>SUM(K41:K45)</f>
        <v>175304007</v>
      </c>
      <c r="L40" s="88">
        <f>K40/$K$64*100</f>
        <v>66.545067098651316</v>
      </c>
      <c r="M40" s="42">
        <v>166785363</v>
      </c>
      <c r="N40" s="46">
        <f>K40/H40*100</f>
        <v>97.46475503713917</v>
      </c>
    </row>
    <row r="41" spans="1:14" s="3" customFormat="1" ht="12.75" x14ac:dyDescent="0.2">
      <c r="A41" s="2"/>
      <c r="B41" s="22" t="s">
        <v>66</v>
      </c>
      <c r="C41" s="56" t="s">
        <v>67</v>
      </c>
      <c r="D41" s="24"/>
      <c r="E41" s="25"/>
      <c r="F41" s="25"/>
      <c r="G41" s="25"/>
      <c r="H41" s="25"/>
      <c r="I41" s="25"/>
      <c r="J41" s="25"/>
      <c r="K41" s="24"/>
      <c r="L41" s="86"/>
      <c r="M41" s="25"/>
      <c r="N41" s="29"/>
    </row>
    <row r="42" spans="1:14" s="3" customFormat="1" ht="12.75" x14ac:dyDescent="0.2">
      <c r="A42" s="2"/>
      <c r="B42" s="22" t="s">
        <v>150</v>
      </c>
      <c r="C42" s="56" t="s">
        <v>151</v>
      </c>
      <c r="D42" s="24">
        <v>132254229</v>
      </c>
      <c r="E42" s="25">
        <v>54.5</v>
      </c>
      <c r="F42" s="25">
        <v>184164000</v>
      </c>
      <c r="G42" s="25">
        <f>F42/$F$64*100</f>
        <v>34.939962472988327</v>
      </c>
      <c r="H42" s="25">
        <v>153364000</v>
      </c>
      <c r="I42" s="25">
        <f>H42/$H$64*100</f>
        <v>55.462573864992514</v>
      </c>
      <c r="J42" s="25">
        <v>200000</v>
      </c>
      <c r="K42" s="24">
        <v>148958946</v>
      </c>
      <c r="L42" s="86">
        <f>K42/$K$64*100</f>
        <v>56.54453213105608</v>
      </c>
      <c r="M42" s="25">
        <v>135928311</v>
      </c>
      <c r="N42" s="29">
        <f>K42/H42*100</f>
        <v>97.12771315302156</v>
      </c>
    </row>
    <row r="43" spans="1:14" s="3" customFormat="1" ht="25.5" x14ac:dyDescent="0.2">
      <c r="A43" s="2"/>
      <c r="B43" s="22" t="s">
        <v>152</v>
      </c>
      <c r="C43" s="56" t="s">
        <v>153</v>
      </c>
      <c r="D43" s="24">
        <v>14778829</v>
      </c>
      <c r="E43" s="25">
        <v>6.1</v>
      </c>
      <c r="F43" s="25">
        <v>17000000</v>
      </c>
      <c r="G43" s="25">
        <f>F43/$F$64*100</f>
        <v>3.2252740059990099</v>
      </c>
      <c r="H43" s="25">
        <v>14000000</v>
      </c>
      <c r="I43" s="25">
        <f>H43/$H$64*100</f>
        <v>5.0629615431906787</v>
      </c>
      <c r="J43" s="25">
        <v>0</v>
      </c>
      <c r="K43" s="24">
        <v>13934018</v>
      </c>
      <c r="L43" s="86">
        <f>K43/$K$64*100</f>
        <v>5.2893266881447571</v>
      </c>
      <c r="M43" s="25">
        <v>16977800</v>
      </c>
      <c r="N43" s="29">
        <f>K43/H43*100</f>
        <v>99.528700000000001</v>
      </c>
    </row>
    <row r="44" spans="1:14" s="3" customFormat="1" ht="25.5" x14ac:dyDescent="0.2">
      <c r="A44" s="2"/>
      <c r="B44" s="22" t="s">
        <v>154</v>
      </c>
      <c r="C44" s="56" t="s">
        <v>155</v>
      </c>
      <c r="D44" s="24">
        <v>3499112</v>
      </c>
      <c r="E44" s="25">
        <v>1.4</v>
      </c>
      <c r="F44" s="25">
        <v>3500000</v>
      </c>
      <c r="G44" s="25">
        <f>F44/$F$64*100</f>
        <v>0.66402700123509029</v>
      </c>
      <c r="H44" s="25">
        <v>2500000</v>
      </c>
      <c r="I44" s="25">
        <f>H44/$H$64*100</f>
        <v>0.90410027556976391</v>
      </c>
      <c r="J44" s="25">
        <v>0</v>
      </c>
      <c r="K44" s="24">
        <v>2422559</v>
      </c>
      <c r="L44" s="86">
        <f>K44/$K$64*100</f>
        <v>0.91959878136408846</v>
      </c>
      <c r="M44" s="25">
        <v>3404637</v>
      </c>
      <c r="N44" s="29">
        <f>K44/H44*100</f>
        <v>96.902360000000002</v>
      </c>
    </row>
    <row r="45" spans="1:14" s="3" customFormat="1" ht="12.75" x14ac:dyDescent="0.2">
      <c r="A45" s="2"/>
      <c r="B45" s="22" t="s">
        <v>156</v>
      </c>
      <c r="C45" s="56" t="s">
        <v>157</v>
      </c>
      <c r="D45" s="24">
        <v>12834447</v>
      </c>
      <c r="E45" s="25">
        <v>5.3</v>
      </c>
      <c r="F45" s="25">
        <v>11000000</v>
      </c>
      <c r="G45" s="25">
        <f>F45/$F$64*100</f>
        <v>2.0869420038817124</v>
      </c>
      <c r="H45" s="25">
        <v>10000000</v>
      </c>
      <c r="I45" s="25">
        <f>H45/$H$64*100</f>
        <v>3.6164011022790556</v>
      </c>
      <c r="J45" s="25">
        <v>0</v>
      </c>
      <c r="K45" s="24">
        <v>9988484</v>
      </c>
      <c r="L45" s="86">
        <f>K45/$K$64*100</f>
        <v>3.7916094980864026</v>
      </c>
      <c r="M45" s="25">
        <v>10474615</v>
      </c>
      <c r="N45" s="29">
        <f>K45/H45*100</f>
        <v>99.884839999999997</v>
      </c>
    </row>
    <row r="46" spans="1:14" s="3" customFormat="1" ht="12.75" x14ac:dyDescent="0.2">
      <c r="A46" s="2"/>
      <c r="B46" s="22"/>
      <c r="C46" s="54" t="s">
        <v>78</v>
      </c>
      <c r="D46" s="41">
        <v>79249643</v>
      </c>
      <c r="E46" s="42">
        <v>32.700000000000003</v>
      </c>
      <c r="F46" s="42">
        <f>F56+F61</f>
        <v>311423000</v>
      </c>
      <c r="G46" s="42">
        <f>F46/$F$64*100</f>
        <v>59.08379451589586</v>
      </c>
      <c r="H46" s="42">
        <f>H56+H61</f>
        <v>96654000</v>
      </c>
      <c r="I46" s="42">
        <f>H46/$H$64*100</f>
        <v>34.953963213967988</v>
      </c>
      <c r="J46" s="42">
        <f>J56+J61</f>
        <v>0</v>
      </c>
      <c r="K46" s="42">
        <f>K56+K61</f>
        <v>88132510</v>
      </c>
      <c r="L46" s="86">
        <f>K46/$K$64*100</f>
        <v>33.454932901348677</v>
      </c>
      <c r="M46" s="42">
        <v>237599000</v>
      </c>
      <c r="N46" s="46">
        <f>K46/H46*100</f>
        <v>91.183510253067652</v>
      </c>
    </row>
    <row r="47" spans="1:14" s="3" customFormat="1" ht="12.75" x14ac:dyDescent="0.2">
      <c r="A47" s="2"/>
      <c r="B47" s="22" t="s">
        <v>66</v>
      </c>
      <c r="C47" s="56" t="s">
        <v>67</v>
      </c>
      <c r="D47" s="24"/>
      <c r="E47" s="25"/>
      <c r="F47" s="25"/>
      <c r="G47" s="25"/>
      <c r="H47" s="25"/>
      <c r="I47" s="25"/>
      <c r="J47" s="25"/>
      <c r="K47" s="24"/>
      <c r="L47" s="86"/>
      <c r="M47" s="25"/>
      <c r="N47" s="29"/>
    </row>
    <row r="48" spans="1:14" s="3" customFormat="1" ht="12.75" x14ac:dyDescent="0.2">
      <c r="A48" s="2"/>
      <c r="B48" s="22" t="s">
        <v>158</v>
      </c>
      <c r="C48" s="56" t="s">
        <v>159</v>
      </c>
      <c r="D48" s="24">
        <v>0</v>
      </c>
      <c r="E48" s="25">
        <v>0</v>
      </c>
      <c r="F48" s="25">
        <v>1512000</v>
      </c>
      <c r="G48" s="25">
        <f t="shared" ref="G48:G56" si="1">F48/$F$64*100</f>
        <v>0.28685966453355899</v>
      </c>
      <c r="H48" s="25">
        <v>1512000</v>
      </c>
      <c r="I48" s="25">
        <f t="shared" ref="I48:I56" si="2">H48/$H$64*100</f>
        <v>0.54679984666459325</v>
      </c>
      <c r="J48" s="25">
        <v>0</v>
      </c>
      <c r="K48" s="24">
        <v>0</v>
      </c>
      <c r="L48" s="86">
        <f t="shared" ref="L48:L56" si="3">K48/$K$64*100</f>
        <v>0</v>
      </c>
      <c r="M48" s="25">
        <v>1512000</v>
      </c>
      <c r="N48" s="29">
        <f>K48/H48*100</f>
        <v>0</v>
      </c>
    </row>
    <row r="49" spans="1:14" s="3" customFormat="1" ht="25.5" x14ac:dyDescent="0.2">
      <c r="A49" s="2"/>
      <c r="B49" s="22" t="s">
        <v>160</v>
      </c>
      <c r="C49" s="56" t="s">
        <v>161</v>
      </c>
      <c r="D49" s="24">
        <v>0</v>
      </c>
      <c r="E49" s="25">
        <v>0</v>
      </c>
      <c r="F49" s="25">
        <v>21664000</v>
      </c>
      <c r="G49" s="25">
        <f t="shared" si="1"/>
        <v>4.1101374156448562</v>
      </c>
      <c r="H49" s="25">
        <v>0</v>
      </c>
      <c r="I49" s="25">
        <f t="shared" si="2"/>
        <v>0</v>
      </c>
      <c r="J49" s="25">
        <v>0</v>
      </c>
      <c r="K49" s="24">
        <v>0</v>
      </c>
      <c r="L49" s="86">
        <f t="shared" si="3"/>
        <v>0</v>
      </c>
      <c r="M49" s="25">
        <v>21664000</v>
      </c>
      <c r="N49" s="29">
        <v>0</v>
      </c>
    </row>
    <row r="50" spans="1:14" s="3" customFormat="1" ht="25.5" x14ac:dyDescent="0.2">
      <c r="A50" s="2"/>
      <c r="B50" s="22" t="s">
        <v>162</v>
      </c>
      <c r="C50" s="56" t="s">
        <v>163</v>
      </c>
      <c r="D50" s="24">
        <v>0</v>
      </c>
      <c r="E50" s="25">
        <v>0</v>
      </c>
      <c r="F50" s="25">
        <v>0</v>
      </c>
      <c r="G50" s="25">
        <f t="shared" si="1"/>
        <v>0</v>
      </c>
      <c r="H50" s="25">
        <v>0</v>
      </c>
      <c r="I50" s="25">
        <f t="shared" si="2"/>
        <v>0</v>
      </c>
      <c r="J50" s="25">
        <v>0</v>
      </c>
      <c r="K50" s="24">
        <v>0</v>
      </c>
      <c r="L50" s="86">
        <f t="shared" si="3"/>
        <v>0</v>
      </c>
      <c r="M50" s="25">
        <v>0</v>
      </c>
      <c r="N50" s="29">
        <v>0</v>
      </c>
    </row>
    <row r="51" spans="1:14" s="3" customFormat="1" ht="25.5" x14ac:dyDescent="0.2">
      <c r="A51" s="2"/>
      <c r="B51" s="22" t="s">
        <v>164</v>
      </c>
      <c r="C51" s="56" t="s">
        <v>165</v>
      </c>
      <c r="D51" s="24">
        <v>0</v>
      </c>
      <c r="E51" s="25">
        <v>0</v>
      </c>
      <c r="F51" s="25">
        <v>0</v>
      </c>
      <c r="G51" s="25">
        <f t="shared" si="1"/>
        <v>0</v>
      </c>
      <c r="H51" s="25">
        <v>0</v>
      </c>
      <c r="I51" s="25">
        <f t="shared" si="2"/>
        <v>0</v>
      </c>
      <c r="J51" s="25">
        <v>0</v>
      </c>
      <c r="K51" s="24">
        <v>0</v>
      </c>
      <c r="L51" s="86">
        <f t="shared" si="3"/>
        <v>0</v>
      </c>
      <c r="M51" s="25">
        <v>0</v>
      </c>
      <c r="N51" s="29">
        <v>0</v>
      </c>
    </row>
    <row r="52" spans="1:14" s="3" customFormat="1" ht="12.75" x14ac:dyDescent="0.2">
      <c r="A52" s="2"/>
      <c r="B52" s="22" t="s">
        <v>166</v>
      </c>
      <c r="C52" s="56" t="s">
        <v>167</v>
      </c>
      <c r="D52" s="24">
        <v>70000000</v>
      </c>
      <c r="E52" s="25">
        <v>28.9</v>
      </c>
      <c r="F52" s="25">
        <v>73824000</v>
      </c>
      <c r="G52" s="25">
        <f t="shared" si="1"/>
        <v>14.006036954051229</v>
      </c>
      <c r="H52" s="25">
        <v>88034000</v>
      </c>
      <c r="I52" s="25">
        <f t="shared" si="2"/>
        <v>31.836625463803443</v>
      </c>
      <c r="J52" s="25">
        <v>0</v>
      </c>
      <c r="K52" s="24">
        <v>88033940</v>
      </c>
      <c r="L52" s="86">
        <f t="shared" si="3"/>
        <v>33.417515917127012</v>
      </c>
      <c r="M52" s="25">
        <v>0</v>
      </c>
      <c r="N52" s="29">
        <f>K52/H52*100</f>
        <v>99.99993184451462</v>
      </c>
    </row>
    <row r="53" spans="1:14" s="3" customFormat="1" ht="12.75" x14ac:dyDescent="0.2">
      <c r="A53" s="2"/>
      <c r="B53" s="22" t="s">
        <v>83</v>
      </c>
      <c r="C53" s="56" t="s">
        <v>168</v>
      </c>
      <c r="D53" s="24">
        <v>0</v>
      </c>
      <c r="E53" s="25">
        <v>0</v>
      </c>
      <c r="F53" s="25">
        <v>3000000</v>
      </c>
      <c r="G53" s="25">
        <f t="shared" si="1"/>
        <v>0.56916600105864879</v>
      </c>
      <c r="H53" s="25">
        <v>0</v>
      </c>
      <c r="I53" s="25">
        <f t="shared" si="2"/>
        <v>0</v>
      </c>
      <c r="J53" s="25">
        <v>0</v>
      </c>
      <c r="K53" s="24">
        <v>0</v>
      </c>
      <c r="L53" s="86">
        <f t="shared" si="3"/>
        <v>0</v>
      </c>
      <c r="M53" s="25">
        <v>3000000</v>
      </c>
      <c r="N53" s="29">
        <v>0</v>
      </c>
    </row>
    <row r="54" spans="1:14" s="3" customFormat="1" ht="12.75" x14ac:dyDescent="0.2">
      <c r="A54" s="2"/>
      <c r="B54" s="22" t="s">
        <v>169</v>
      </c>
      <c r="C54" s="56" t="s">
        <v>170</v>
      </c>
      <c r="D54" s="24">
        <v>489643</v>
      </c>
      <c r="E54" s="25">
        <v>0.2</v>
      </c>
      <c r="F54" s="25">
        <v>0</v>
      </c>
      <c r="G54" s="25">
        <f t="shared" si="1"/>
        <v>0</v>
      </c>
      <c r="H54" s="25">
        <v>0</v>
      </c>
      <c r="I54" s="25">
        <f t="shared" si="2"/>
        <v>0</v>
      </c>
      <c r="J54" s="25">
        <v>0</v>
      </c>
      <c r="K54" s="24">
        <v>0</v>
      </c>
      <c r="L54" s="86">
        <f t="shared" si="3"/>
        <v>0</v>
      </c>
      <c r="M54" s="25">
        <v>0</v>
      </c>
      <c r="N54" s="29">
        <v>0</v>
      </c>
    </row>
    <row r="55" spans="1:14" s="3" customFormat="1" ht="12.75" x14ac:dyDescent="0.2">
      <c r="A55" s="2"/>
      <c r="B55" s="22" t="s">
        <v>171</v>
      </c>
      <c r="C55" s="56" t="s">
        <v>172</v>
      </c>
      <c r="D55" s="24">
        <v>8760000</v>
      </c>
      <c r="E55" s="25">
        <v>3.6</v>
      </c>
      <c r="F55" s="25">
        <v>0</v>
      </c>
      <c r="G55" s="25">
        <f t="shared" si="1"/>
        <v>0</v>
      </c>
      <c r="H55" s="25">
        <v>0</v>
      </c>
      <c r="I55" s="25">
        <f t="shared" si="2"/>
        <v>0</v>
      </c>
      <c r="J55" s="25">
        <v>0</v>
      </c>
      <c r="K55" s="24">
        <v>0</v>
      </c>
      <c r="L55" s="86">
        <f t="shared" si="3"/>
        <v>0</v>
      </c>
      <c r="M55" s="25">
        <v>0</v>
      </c>
      <c r="N55" s="29">
        <v>0</v>
      </c>
    </row>
    <row r="56" spans="1:14" s="3" customFormat="1" ht="12.75" x14ac:dyDescent="0.2">
      <c r="A56" s="2"/>
      <c r="B56" s="22"/>
      <c r="C56" s="36" t="s">
        <v>56</v>
      </c>
      <c r="D56" s="32">
        <v>79249643</v>
      </c>
      <c r="E56" s="33">
        <v>32.700000000000003</v>
      </c>
      <c r="F56" s="33">
        <f>SUM(F48:F55)</f>
        <v>100000000</v>
      </c>
      <c r="G56" s="33">
        <f t="shared" si="1"/>
        <v>18.972200035288292</v>
      </c>
      <c r="H56" s="33">
        <f>SUM(H48:H55)</f>
        <v>89546000</v>
      </c>
      <c r="I56" s="33">
        <f t="shared" si="2"/>
        <v>32.383425310468034</v>
      </c>
      <c r="J56" s="33">
        <f>SUM(J48:J55)</f>
        <v>0</v>
      </c>
      <c r="K56" s="33">
        <f>SUM(K48:K55)</f>
        <v>88033940</v>
      </c>
      <c r="L56" s="86">
        <f t="shared" si="3"/>
        <v>33.417515917127012</v>
      </c>
      <c r="M56" s="33">
        <v>26176000</v>
      </c>
      <c r="N56" s="44">
        <f>K56/H56*100</f>
        <v>98.311415361936881</v>
      </c>
    </row>
    <row r="57" spans="1:14" s="3" customFormat="1" ht="12.75" x14ac:dyDescent="0.2">
      <c r="A57" s="2"/>
      <c r="B57" s="22" t="s">
        <v>66</v>
      </c>
      <c r="C57" s="56" t="s">
        <v>67</v>
      </c>
      <c r="D57" s="24"/>
      <c r="E57" s="25"/>
      <c r="F57" s="25"/>
      <c r="G57" s="25"/>
      <c r="H57" s="25"/>
      <c r="I57" s="25"/>
      <c r="J57" s="25"/>
      <c r="K57" s="24"/>
      <c r="L57" s="86"/>
      <c r="M57" s="25"/>
      <c r="N57" s="29"/>
    </row>
    <row r="58" spans="1:14" s="3" customFormat="1" ht="25.5" x14ac:dyDescent="0.2">
      <c r="A58" s="2"/>
      <c r="B58" s="22" t="s">
        <v>173</v>
      </c>
      <c r="C58" s="56" t="s">
        <v>174</v>
      </c>
      <c r="D58" s="24">
        <v>0</v>
      </c>
      <c r="E58" s="25">
        <v>0</v>
      </c>
      <c r="F58" s="25">
        <v>204315000</v>
      </c>
      <c r="G58" s="25">
        <f>F58/$F$64*100</f>
        <v>38.763050502099276</v>
      </c>
      <c r="H58" s="25">
        <v>0</v>
      </c>
      <c r="I58" s="25">
        <f>H58/$H$64*100</f>
        <v>0</v>
      </c>
      <c r="J58" s="25">
        <v>0</v>
      </c>
      <c r="K58" s="24">
        <v>0</v>
      </c>
      <c r="L58" s="86">
        <f>K58/$K$64*100</f>
        <v>0</v>
      </c>
      <c r="M58" s="25">
        <v>204315000</v>
      </c>
      <c r="N58" s="29">
        <v>0</v>
      </c>
    </row>
    <row r="59" spans="1:14" s="3" customFormat="1" ht="12.75" x14ac:dyDescent="0.2">
      <c r="A59" s="2"/>
      <c r="B59" s="22" t="s">
        <v>158</v>
      </c>
      <c r="C59" s="56" t="s">
        <v>159</v>
      </c>
      <c r="D59" s="24">
        <v>0</v>
      </c>
      <c r="E59" s="25">
        <v>0</v>
      </c>
      <c r="F59" s="25">
        <v>7108000</v>
      </c>
      <c r="G59" s="25">
        <f>F59/$F$64*100</f>
        <v>1.3485439785082918</v>
      </c>
      <c r="H59" s="25">
        <v>7108000</v>
      </c>
      <c r="I59" s="25">
        <f>H59/$H$64*100</f>
        <v>2.5705379034999529</v>
      </c>
      <c r="J59" s="25">
        <v>0</v>
      </c>
      <c r="K59" s="24">
        <v>98570</v>
      </c>
      <c r="L59" s="86">
        <f>K59/$K$64*100</f>
        <v>3.7416984221667338E-2</v>
      </c>
      <c r="M59" s="25">
        <v>7108000</v>
      </c>
      <c r="N59" s="29">
        <f>K59/H59*100</f>
        <v>1.386747326955543</v>
      </c>
    </row>
    <row r="60" spans="1:14" s="3" customFormat="1" ht="12.75" x14ac:dyDescent="0.2">
      <c r="A60" s="2"/>
      <c r="B60" s="22" t="s">
        <v>83</v>
      </c>
      <c r="C60" s="56" t="s">
        <v>84</v>
      </c>
      <c r="D60" s="24">
        <v>0</v>
      </c>
      <c r="E60" s="25">
        <v>0</v>
      </c>
      <c r="F60" s="25">
        <v>0</v>
      </c>
      <c r="G60" s="25">
        <f>F60/$F$64*100</f>
        <v>0</v>
      </c>
      <c r="H60" s="25">
        <v>0</v>
      </c>
      <c r="I60" s="25">
        <f>H60/$H$64*100</f>
        <v>0</v>
      </c>
      <c r="J60" s="25">
        <v>0</v>
      </c>
      <c r="K60" s="24">
        <v>0</v>
      </c>
      <c r="L60" s="86">
        <f>K60/$K$64*100</f>
        <v>0</v>
      </c>
      <c r="M60" s="25">
        <v>0</v>
      </c>
      <c r="N60" s="29">
        <v>0</v>
      </c>
    </row>
    <row r="61" spans="1:14" s="3" customFormat="1" ht="12.75" x14ac:dyDescent="0.2">
      <c r="A61" s="2"/>
      <c r="B61" s="22"/>
      <c r="C61" s="36" t="s">
        <v>57</v>
      </c>
      <c r="D61" s="32">
        <v>0</v>
      </c>
      <c r="E61" s="33">
        <v>0</v>
      </c>
      <c r="F61" s="33">
        <f>SUM(F58:F60)</f>
        <v>211423000</v>
      </c>
      <c r="G61" s="33">
        <f>F61/$F$64*100</f>
        <v>40.111594480607565</v>
      </c>
      <c r="H61" s="33">
        <f>SUM(H58:H60)</f>
        <v>7108000</v>
      </c>
      <c r="I61" s="33">
        <f>H61/$H$64*100</f>
        <v>2.5705379034999529</v>
      </c>
      <c r="J61" s="33">
        <f>SUM(J58:J60)</f>
        <v>0</v>
      </c>
      <c r="K61" s="33">
        <f>SUM(K58:K60)</f>
        <v>98570</v>
      </c>
      <c r="L61" s="86">
        <f>K61/$K$64*100</f>
        <v>3.7416984221667338E-2</v>
      </c>
      <c r="M61" s="33">
        <v>211423000</v>
      </c>
      <c r="N61" s="44">
        <f>K61/H61*100</f>
        <v>1.386747326955543</v>
      </c>
    </row>
    <row r="62" spans="1:14" s="3" customFormat="1" ht="12.75" x14ac:dyDescent="0.2">
      <c r="A62" s="2"/>
      <c r="B62" s="22" t="s">
        <v>66</v>
      </c>
      <c r="C62" s="56" t="s">
        <v>67</v>
      </c>
      <c r="D62" s="24"/>
      <c r="E62" s="25"/>
      <c r="F62" s="25"/>
      <c r="G62" s="25"/>
      <c r="H62" s="25"/>
      <c r="I62" s="25"/>
      <c r="J62" s="25"/>
      <c r="K62" s="24"/>
      <c r="L62" s="86"/>
      <c r="M62" s="25"/>
      <c r="N62" s="29"/>
    </row>
    <row r="63" spans="1:14" s="3" customFormat="1" ht="12.75" x14ac:dyDescent="0.2">
      <c r="A63" s="2"/>
      <c r="B63" s="22" t="s">
        <v>66</v>
      </c>
      <c r="C63" s="56" t="s">
        <v>67</v>
      </c>
      <c r="D63" s="24"/>
      <c r="E63" s="25"/>
      <c r="F63" s="25"/>
      <c r="G63" s="25"/>
      <c r="H63" s="25"/>
      <c r="I63" s="25"/>
      <c r="J63" s="25"/>
      <c r="K63" s="24"/>
      <c r="L63" s="86"/>
      <c r="M63" s="25"/>
      <c r="N63" s="29"/>
    </row>
    <row r="64" spans="1:14" s="3" customFormat="1" ht="13.5" thickBot="1" x14ac:dyDescent="0.25">
      <c r="A64" s="2"/>
      <c r="B64" s="22"/>
      <c r="C64" s="61" t="s">
        <v>62</v>
      </c>
      <c r="D64" s="62">
        <v>242616260</v>
      </c>
      <c r="E64" s="63"/>
      <c r="F64" s="63">
        <f>F46+F40</f>
        <v>527087000</v>
      </c>
      <c r="G64" s="63">
        <f>G46+G40</f>
        <v>100</v>
      </c>
      <c r="H64" s="63">
        <f>H46+H40</f>
        <v>276518000</v>
      </c>
      <c r="I64" s="63">
        <f>H64/$H$64*100</f>
        <v>100</v>
      </c>
      <c r="J64" s="63">
        <f>J46+J40</f>
        <v>200000</v>
      </c>
      <c r="K64" s="63">
        <f>K46+K40</f>
        <v>263436517</v>
      </c>
      <c r="L64" s="63"/>
      <c r="M64" s="63">
        <f>M46+M40</f>
        <v>404384363</v>
      </c>
      <c r="N64" s="65"/>
    </row>
    <row r="65" spans="1:14" s="3" customFormat="1" ht="13.5" thickTop="1" x14ac:dyDescent="0.2">
      <c r="A65" s="2"/>
      <c r="B65" s="128"/>
      <c r="C65" s="128"/>
      <c r="D65" s="128"/>
      <c r="E65" s="128"/>
      <c r="F65" s="128"/>
      <c r="G65" s="128"/>
      <c r="H65" s="128"/>
      <c r="I65" s="128"/>
      <c r="J65" s="128"/>
      <c r="K65" s="128"/>
      <c r="L65" s="128"/>
      <c r="M65" s="128"/>
      <c r="N65" s="128"/>
    </row>
    <row r="66" spans="1:14" s="3" customFormat="1" ht="12.75" x14ac:dyDescent="0.2">
      <c r="A66" s="2"/>
      <c r="B66" s="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</row>
    <row r="67" spans="1:14" s="3" customFormat="1" ht="12.75" x14ac:dyDescent="0.2"/>
  </sheetData>
  <mergeCells count="21">
    <mergeCell ref="B65:N65"/>
    <mergeCell ref="B13:C16"/>
    <mergeCell ref="D13:N13"/>
    <mergeCell ref="F14:G14"/>
    <mergeCell ref="H14:I14"/>
    <mergeCell ref="K14:L14"/>
    <mergeCell ref="M14:M15"/>
    <mergeCell ref="N14:N15"/>
    <mergeCell ref="C12:E12"/>
    <mergeCell ref="F12:G12"/>
    <mergeCell ref="H12:N12"/>
    <mergeCell ref="B17:C17"/>
    <mergeCell ref="B38:C38"/>
    <mergeCell ref="B6:N6"/>
    <mergeCell ref="B7:N7"/>
    <mergeCell ref="B8:N8"/>
    <mergeCell ref="A9:A10"/>
    <mergeCell ref="B10:B11"/>
    <mergeCell ref="C10:E11"/>
    <mergeCell ref="F10:G11"/>
    <mergeCell ref="H10:N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7"/>
  <sheetViews>
    <sheetView topLeftCell="A16" workbookViewId="0">
      <selection activeCell="C194" sqref="C194"/>
    </sheetView>
  </sheetViews>
  <sheetFormatPr defaultRowHeight="15" x14ac:dyDescent="0.25"/>
  <cols>
    <col min="2" max="2" width="13.140625" bestFit="1" customWidth="1"/>
    <col min="3" max="3" width="40.7109375" bestFit="1" customWidth="1"/>
    <col min="4" max="4" width="14.85546875" bestFit="1" customWidth="1"/>
    <col min="5" max="5" width="9" bestFit="1" customWidth="1"/>
    <col min="6" max="6" width="12.28515625" bestFit="1" customWidth="1"/>
    <col min="7" max="7" width="9" bestFit="1" customWidth="1"/>
    <col min="8" max="8" width="12.28515625" bestFit="1" customWidth="1"/>
    <col min="9" max="9" width="9" bestFit="1" customWidth="1"/>
    <col min="10" max="10" width="17.28515625" bestFit="1" customWidth="1"/>
    <col min="11" max="11" width="14.85546875" bestFit="1" customWidth="1"/>
    <col min="12" max="12" width="9" bestFit="1" customWidth="1"/>
    <col min="13" max="13" width="34.28515625" bestFit="1" customWidth="1"/>
    <col min="14" max="14" width="12.5703125" bestFit="1" customWidth="1"/>
  </cols>
  <sheetData>
    <row r="1" spans="1:14" s="3" customFormat="1" ht="12.75" x14ac:dyDescent="0.2"/>
    <row r="2" spans="1:14" s="3" customFormat="1" ht="12.75" x14ac:dyDescent="0.2">
      <c r="A2" s="2"/>
      <c r="B2" s="137" t="s">
        <v>175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</row>
    <row r="3" spans="1:14" s="3" customFormat="1" ht="12.75" x14ac:dyDescent="0.2">
      <c r="A3" s="2"/>
      <c r="B3" s="138" t="s">
        <v>1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</row>
    <row r="4" spans="1:14" s="3" customFormat="1" ht="12.75" x14ac:dyDescent="0.2">
      <c r="A4" s="2"/>
      <c r="B4" s="144" t="s">
        <v>2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</row>
    <row r="5" spans="1:14" s="3" customFormat="1" ht="13.5" thickBot="1" x14ac:dyDescent="0.25">
      <c r="A5" s="139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s="3" customFormat="1" ht="14.25" thickTop="1" thickBot="1" x14ac:dyDescent="0.25">
      <c r="A6" s="139"/>
      <c r="B6" s="140" t="s">
        <v>3</v>
      </c>
      <c r="C6" s="141" t="s">
        <v>4</v>
      </c>
      <c r="D6" s="141"/>
      <c r="E6" s="141"/>
      <c r="F6" s="142" t="s">
        <v>5</v>
      </c>
      <c r="G6" s="142"/>
      <c r="H6" s="143" t="s">
        <v>6</v>
      </c>
      <c r="I6" s="143"/>
      <c r="J6" s="143"/>
      <c r="K6" s="143"/>
      <c r="L6" s="143"/>
      <c r="M6" s="143"/>
      <c r="N6" s="143"/>
    </row>
    <row r="7" spans="1:14" s="3" customFormat="1" ht="13.5" thickTop="1" x14ac:dyDescent="0.2">
      <c r="A7" s="2"/>
      <c r="B7" s="140"/>
      <c r="C7" s="141"/>
      <c r="D7" s="141"/>
      <c r="E7" s="141"/>
      <c r="F7" s="142"/>
      <c r="G7" s="142"/>
      <c r="H7" s="143"/>
      <c r="I7" s="143"/>
      <c r="J7" s="143"/>
      <c r="K7" s="143"/>
      <c r="L7" s="143"/>
      <c r="M7" s="143"/>
      <c r="N7" s="143"/>
    </row>
    <row r="8" spans="1:14" s="3" customFormat="1" ht="12.75" x14ac:dyDescent="0.2">
      <c r="A8" s="2"/>
      <c r="B8" s="4" t="s">
        <v>7</v>
      </c>
      <c r="C8" s="129" t="s">
        <v>176</v>
      </c>
      <c r="D8" s="129"/>
      <c r="E8" s="129"/>
      <c r="F8" s="130" t="s">
        <v>9</v>
      </c>
      <c r="G8" s="130"/>
      <c r="H8" s="131" t="s">
        <v>177</v>
      </c>
      <c r="I8" s="131"/>
      <c r="J8" s="131"/>
      <c r="K8" s="131"/>
      <c r="L8" s="131"/>
      <c r="M8" s="131"/>
      <c r="N8" s="131"/>
    </row>
    <row r="9" spans="1:14" s="3" customFormat="1" ht="13.5" thickBot="1" x14ac:dyDescent="0.25">
      <c r="A9" s="2"/>
      <c r="B9" s="132" t="s">
        <v>11</v>
      </c>
      <c r="C9" s="132"/>
      <c r="D9" s="133" t="s">
        <v>12</v>
      </c>
      <c r="E9" s="133"/>
      <c r="F9" s="133"/>
      <c r="G9" s="133"/>
      <c r="H9" s="133"/>
      <c r="I9" s="133"/>
      <c r="J9" s="133"/>
      <c r="K9" s="133"/>
      <c r="L9" s="133"/>
      <c r="M9" s="133"/>
      <c r="N9" s="133"/>
    </row>
    <row r="10" spans="1:14" s="3" customFormat="1" ht="16.5" customHeight="1" thickTop="1" thickBot="1" x14ac:dyDescent="0.25">
      <c r="A10" s="2"/>
      <c r="B10" s="132"/>
      <c r="C10" s="132"/>
      <c r="D10" s="5" t="s">
        <v>13</v>
      </c>
      <c r="E10" s="6">
        <v>2024</v>
      </c>
      <c r="F10" s="134" t="s">
        <v>14</v>
      </c>
      <c r="G10" s="134"/>
      <c r="H10" s="134" t="s">
        <v>14</v>
      </c>
      <c r="I10" s="134"/>
      <c r="J10" s="7" t="s">
        <v>14</v>
      </c>
      <c r="K10" s="134" t="s">
        <v>14</v>
      </c>
      <c r="L10" s="134"/>
      <c r="M10" s="135" t="s">
        <v>88</v>
      </c>
      <c r="N10" s="136" t="s">
        <v>16</v>
      </c>
    </row>
    <row r="11" spans="1:14" s="3" customFormat="1" ht="65.25" thickTop="1" thickBot="1" x14ac:dyDescent="0.25">
      <c r="A11" s="2"/>
      <c r="B11" s="132"/>
      <c r="C11" s="132"/>
      <c r="D11" s="8" t="s">
        <v>17</v>
      </c>
      <c r="E11" s="9" t="s">
        <v>18</v>
      </c>
      <c r="F11" s="10" t="s">
        <v>19</v>
      </c>
      <c r="G11" s="11" t="s">
        <v>18</v>
      </c>
      <c r="H11" s="10" t="s">
        <v>20</v>
      </c>
      <c r="I11" s="11" t="s">
        <v>18</v>
      </c>
      <c r="J11" s="12" t="s">
        <v>21</v>
      </c>
      <c r="K11" s="10" t="s">
        <v>89</v>
      </c>
      <c r="L11" s="11" t="s">
        <v>18</v>
      </c>
      <c r="M11" s="135"/>
      <c r="N11" s="136"/>
    </row>
    <row r="12" spans="1:14" s="3" customFormat="1" ht="14.25" thickTop="1" thickBot="1" x14ac:dyDescent="0.25">
      <c r="A12" s="2"/>
      <c r="B12" s="132"/>
      <c r="C12" s="132"/>
      <c r="D12" s="13" t="s">
        <v>23</v>
      </c>
      <c r="E12" s="13" t="s">
        <v>24</v>
      </c>
      <c r="F12" s="13" t="s">
        <v>25</v>
      </c>
      <c r="G12" s="13" t="s">
        <v>26</v>
      </c>
      <c r="H12" s="13" t="s">
        <v>27</v>
      </c>
      <c r="I12" s="13" t="s">
        <v>28</v>
      </c>
      <c r="J12" s="13" t="s">
        <v>29</v>
      </c>
      <c r="K12" s="13" t="s">
        <v>30</v>
      </c>
      <c r="L12" s="13" t="s">
        <v>31</v>
      </c>
      <c r="M12" s="13" t="s">
        <v>32</v>
      </c>
      <c r="N12" s="14" t="s">
        <v>33</v>
      </c>
    </row>
    <row r="13" spans="1:14" s="3" customFormat="1" ht="13.5" thickTop="1" x14ac:dyDescent="0.2">
      <c r="A13" s="2"/>
      <c r="B13" s="126" t="s">
        <v>34</v>
      </c>
      <c r="C13" s="126"/>
      <c r="D13" s="15"/>
      <c r="E13" s="16"/>
      <c r="F13" s="15"/>
      <c r="G13" s="16"/>
      <c r="H13" s="15"/>
      <c r="I13" s="16"/>
      <c r="J13" s="17"/>
      <c r="K13" s="15"/>
      <c r="L13" s="16"/>
      <c r="M13" s="15"/>
      <c r="N13" s="18"/>
    </row>
    <row r="14" spans="1:14" s="3" customFormat="1" ht="25.5" x14ac:dyDescent="0.2">
      <c r="A14" s="2"/>
      <c r="B14" s="19" t="s">
        <v>35</v>
      </c>
      <c r="C14" s="20" t="s">
        <v>36</v>
      </c>
      <c r="D14" s="15"/>
      <c r="E14" s="16"/>
      <c r="F14" s="15"/>
      <c r="G14" s="16"/>
      <c r="H14" s="15"/>
      <c r="I14" s="16"/>
      <c r="J14" s="21"/>
      <c r="K14" s="15"/>
      <c r="L14" s="16"/>
      <c r="M14" s="15"/>
      <c r="N14" s="18"/>
    </row>
    <row r="15" spans="1:14" s="3" customFormat="1" ht="12.75" x14ac:dyDescent="0.2">
      <c r="A15" s="2"/>
      <c r="B15" s="22" t="s">
        <v>37</v>
      </c>
      <c r="C15" s="23" t="s">
        <v>38</v>
      </c>
      <c r="D15" s="24">
        <v>316524452</v>
      </c>
      <c r="E15" s="25">
        <v>47.2</v>
      </c>
      <c r="F15" s="25">
        <v>311200000</v>
      </c>
      <c r="G15" s="25">
        <v>47.2</v>
      </c>
      <c r="H15" s="72">
        <v>357416000</v>
      </c>
      <c r="I15" s="72">
        <v>47.2</v>
      </c>
      <c r="J15" s="72">
        <v>0</v>
      </c>
      <c r="K15" s="83">
        <v>356835813</v>
      </c>
      <c r="L15" s="72">
        <v>47.2</v>
      </c>
      <c r="M15" s="72">
        <f>+H15-K15</f>
        <v>580187</v>
      </c>
      <c r="N15" s="93">
        <f>+(K15/H15)*100</f>
        <v>99.837671788616063</v>
      </c>
    </row>
    <row r="16" spans="1:14" s="3" customFormat="1" ht="12.75" x14ac:dyDescent="0.2">
      <c r="A16" s="2"/>
      <c r="B16" s="22" t="s">
        <v>39</v>
      </c>
      <c r="C16" s="23" t="s">
        <v>40</v>
      </c>
      <c r="D16" s="24">
        <v>50781669</v>
      </c>
      <c r="E16" s="25">
        <v>48.4</v>
      </c>
      <c r="F16" s="25">
        <v>49876000</v>
      </c>
      <c r="G16" s="25">
        <v>48.4</v>
      </c>
      <c r="H16" s="72">
        <v>61660000</v>
      </c>
      <c r="I16" s="72">
        <v>48.4</v>
      </c>
      <c r="J16" s="72">
        <v>0</v>
      </c>
      <c r="K16" s="83">
        <v>58248663</v>
      </c>
      <c r="L16" s="72">
        <v>48.4</v>
      </c>
      <c r="M16" s="72">
        <f>+H16-K16</f>
        <v>3411337</v>
      </c>
      <c r="N16" s="93">
        <f>+(K16/H16)*100</f>
        <v>94.46750405449238</v>
      </c>
    </row>
    <row r="17" spans="1:14" s="3" customFormat="1" ht="12.75" x14ac:dyDescent="0.2">
      <c r="A17" s="2"/>
      <c r="B17" s="22" t="s">
        <v>41</v>
      </c>
      <c r="C17" s="23" t="s">
        <v>42</v>
      </c>
      <c r="D17" s="24">
        <v>551196969</v>
      </c>
      <c r="E17" s="25">
        <v>26.6</v>
      </c>
      <c r="F17" s="25">
        <v>630400000</v>
      </c>
      <c r="G17" s="25">
        <v>26.6</v>
      </c>
      <c r="H17" s="72">
        <v>654400000</v>
      </c>
      <c r="I17" s="72">
        <v>26.6</v>
      </c>
      <c r="J17" s="72">
        <v>0</v>
      </c>
      <c r="K17" s="83">
        <v>628286424</v>
      </c>
      <c r="L17" s="72">
        <v>26.6</v>
      </c>
      <c r="M17" s="72">
        <f>+H17-K17</f>
        <v>26113576</v>
      </c>
      <c r="N17" s="93">
        <f>+(K17/H17)*100</f>
        <v>96.009539119804401</v>
      </c>
    </row>
    <row r="18" spans="1:14" s="3" customFormat="1" ht="12.75" x14ac:dyDescent="0.2">
      <c r="A18" s="2"/>
      <c r="B18" s="22" t="s">
        <v>43</v>
      </c>
      <c r="C18" s="23" t="s">
        <v>44</v>
      </c>
      <c r="D18" s="24">
        <v>0</v>
      </c>
      <c r="E18" s="25">
        <v>0</v>
      </c>
      <c r="F18" s="25">
        <v>0</v>
      </c>
      <c r="G18" s="25">
        <v>0</v>
      </c>
      <c r="H18" s="72">
        <v>0</v>
      </c>
      <c r="I18" s="72">
        <v>0</v>
      </c>
      <c r="J18" s="72">
        <v>0</v>
      </c>
      <c r="K18" s="83">
        <v>0</v>
      </c>
      <c r="L18" s="72">
        <v>0</v>
      </c>
      <c r="M18" s="72">
        <v>0</v>
      </c>
      <c r="N18" s="94">
        <v>0</v>
      </c>
    </row>
    <row r="19" spans="1:14" s="3" customFormat="1" ht="12.75" x14ac:dyDescent="0.2">
      <c r="A19" s="2"/>
      <c r="B19" s="22" t="s">
        <v>45</v>
      </c>
      <c r="C19" s="23" t="s">
        <v>46</v>
      </c>
      <c r="D19" s="24">
        <v>0</v>
      </c>
      <c r="E19" s="25">
        <v>0</v>
      </c>
      <c r="F19" s="25">
        <v>0</v>
      </c>
      <c r="G19" s="25">
        <v>0</v>
      </c>
      <c r="H19" s="72">
        <v>0</v>
      </c>
      <c r="I19" s="72">
        <v>0</v>
      </c>
      <c r="J19" s="72">
        <v>0</v>
      </c>
      <c r="K19" s="83">
        <v>0</v>
      </c>
      <c r="L19" s="72">
        <v>0</v>
      </c>
      <c r="M19" s="72">
        <v>0</v>
      </c>
      <c r="N19" s="94">
        <v>0</v>
      </c>
    </row>
    <row r="20" spans="1:14" s="3" customFormat="1" ht="12.75" x14ac:dyDescent="0.2">
      <c r="A20" s="2"/>
      <c r="B20" s="22" t="s">
        <v>47</v>
      </c>
      <c r="C20" s="23" t="s">
        <v>48</v>
      </c>
      <c r="D20" s="24">
        <v>0</v>
      </c>
      <c r="E20" s="25">
        <v>0</v>
      </c>
      <c r="F20" s="25">
        <v>0</v>
      </c>
      <c r="G20" s="25">
        <v>0</v>
      </c>
      <c r="H20" s="72">
        <v>0</v>
      </c>
      <c r="I20" s="72">
        <v>0</v>
      </c>
      <c r="J20" s="72">
        <v>0</v>
      </c>
      <c r="K20" s="83">
        <v>0</v>
      </c>
      <c r="L20" s="72">
        <v>0</v>
      </c>
      <c r="M20" s="72">
        <v>0</v>
      </c>
      <c r="N20" s="94">
        <v>0</v>
      </c>
    </row>
    <row r="21" spans="1:14" s="3" customFormat="1" ht="12.75" x14ac:dyDescent="0.2">
      <c r="A21" s="2"/>
      <c r="B21" s="22" t="s">
        <v>49</v>
      </c>
      <c r="C21" s="23" t="s">
        <v>50</v>
      </c>
      <c r="D21" s="24">
        <v>6855630</v>
      </c>
      <c r="E21" s="25">
        <v>33</v>
      </c>
      <c r="F21" s="25">
        <v>0</v>
      </c>
      <c r="G21" s="25">
        <v>33</v>
      </c>
      <c r="H21" s="72">
        <v>3042142</v>
      </c>
      <c r="I21" s="72">
        <v>33</v>
      </c>
      <c r="J21" s="72">
        <v>1400000</v>
      </c>
      <c r="K21" s="83">
        <v>1456607</v>
      </c>
      <c r="L21" s="72">
        <v>33</v>
      </c>
      <c r="M21" s="72">
        <f>+H21-K21</f>
        <v>1585535</v>
      </c>
      <c r="N21" s="93">
        <f>+(K21/H21)*100</f>
        <v>47.880966766179881</v>
      </c>
    </row>
    <row r="22" spans="1:14" s="3" customFormat="1" ht="12.75" x14ac:dyDescent="0.2">
      <c r="A22" s="2"/>
      <c r="B22" s="30"/>
      <c r="C22" s="31" t="s">
        <v>51</v>
      </c>
      <c r="D22" s="32">
        <v>925358720</v>
      </c>
      <c r="E22" s="33">
        <v>34.200000000000003</v>
      </c>
      <c r="F22" s="33">
        <v>991476000</v>
      </c>
      <c r="G22" s="33">
        <v>34.200000000000003</v>
      </c>
      <c r="H22" s="77">
        <f>+H15+H16+H17+H21</f>
        <v>1076518142</v>
      </c>
      <c r="I22" s="77">
        <v>34.200000000000003</v>
      </c>
      <c r="J22" s="77">
        <v>1400000</v>
      </c>
      <c r="K22" s="77">
        <f>+K15+K16+K17+K21</f>
        <v>1044827507</v>
      </c>
      <c r="L22" s="77">
        <v>34.200000000000003</v>
      </c>
      <c r="M22" s="77">
        <f>+H22-K22</f>
        <v>31690635</v>
      </c>
      <c r="N22" s="93">
        <f>+(K22/H22)*100</f>
        <v>97.056191274108599</v>
      </c>
    </row>
    <row r="23" spans="1:14" s="3" customFormat="1" ht="12.75" x14ac:dyDescent="0.2">
      <c r="A23" s="2"/>
      <c r="B23" s="22" t="s">
        <v>52</v>
      </c>
      <c r="C23" s="23" t="s">
        <v>53</v>
      </c>
      <c r="D23" s="24">
        <v>20274227</v>
      </c>
      <c r="E23" s="25">
        <v>0</v>
      </c>
      <c r="F23" s="25">
        <v>30000000</v>
      </c>
      <c r="G23" s="25">
        <v>0</v>
      </c>
      <c r="H23" s="72">
        <v>20676414</v>
      </c>
      <c r="I23" s="72">
        <v>0</v>
      </c>
      <c r="J23" s="72">
        <v>-30000000</v>
      </c>
      <c r="K23" s="83">
        <v>10213822</v>
      </c>
      <c r="L23" s="72">
        <v>0</v>
      </c>
      <c r="M23" s="72">
        <f>+H23-K23</f>
        <v>10462592</v>
      </c>
      <c r="N23" s="93">
        <f>+(K23/H23)*100</f>
        <v>49.398420828679477</v>
      </c>
    </row>
    <row r="24" spans="1:14" s="3" customFormat="1" ht="12.75" x14ac:dyDescent="0.2">
      <c r="A24" s="2"/>
      <c r="B24" s="22" t="s">
        <v>54</v>
      </c>
      <c r="C24" s="23" t="s">
        <v>55</v>
      </c>
      <c r="D24" s="24">
        <v>1699965400</v>
      </c>
      <c r="E24" s="25">
        <v>36.5</v>
      </c>
      <c r="F24" s="25">
        <v>1860000000</v>
      </c>
      <c r="G24" s="25">
        <v>36.5</v>
      </c>
      <c r="H24" s="72">
        <v>2334368586</v>
      </c>
      <c r="I24" s="72">
        <v>36.5</v>
      </c>
      <c r="J24" s="72">
        <v>30000000</v>
      </c>
      <c r="K24" s="83">
        <v>2275238110</v>
      </c>
      <c r="L24" s="72">
        <v>36.5</v>
      </c>
      <c r="M24" s="72">
        <f>+H24-K24</f>
        <v>59130476</v>
      </c>
      <c r="N24" s="93">
        <f>+(K24/H24)*100</f>
        <v>97.466960601053941</v>
      </c>
    </row>
    <row r="25" spans="1:14" s="3" customFormat="1" ht="25.5" x14ac:dyDescent="0.2">
      <c r="A25" s="2"/>
      <c r="B25" s="30"/>
      <c r="C25" s="36" t="s">
        <v>56</v>
      </c>
      <c r="D25" s="32">
        <v>1720239627</v>
      </c>
      <c r="E25" s="33">
        <v>36.6</v>
      </c>
      <c r="F25" s="33">
        <v>1890000000</v>
      </c>
      <c r="G25" s="33">
        <v>36.6</v>
      </c>
      <c r="H25" s="77">
        <f>+H23+H24</f>
        <v>2355045000</v>
      </c>
      <c r="I25" s="77">
        <v>36.6</v>
      </c>
      <c r="J25" s="77">
        <v>0</v>
      </c>
      <c r="K25" s="95">
        <f>+K23+K24</f>
        <v>2285451932</v>
      </c>
      <c r="L25" s="77">
        <v>36.6</v>
      </c>
      <c r="M25" s="77">
        <f>+H25-K25</f>
        <v>69593068</v>
      </c>
      <c r="N25" s="93">
        <f>+(K25/H25)*100</f>
        <v>97.04493680587845</v>
      </c>
    </row>
    <row r="26" spans="1:14" s="3" customFormat="1" ht="12.75" x14ac:dyDescent="0.2">
      <c r="A26" s="2"/>
      <c r="B26" s="22" t="s">
        <v>52</v>
      </c>
      <c r="C26" s="23" t="s">
        <v>53</v>
      </c>
      <c r="D26" s="24">
        <v>0</v>
      </c>
      <c r="E26" s="25">
        <v>0</v>
      </c>
      <c r="F26" s="25">
        <v>0</v>
      </c>
      <c r="G26" s="25">
        <v>0</v>
      </c>
      <c r="H26" s="72">
        <v>0</v>
      </c>
      <c r="I26" s="72">
        <v>0</v>
      </c>
      <c r="J26" s="72">
        <v>0</v>
      </c>
      <c r="K26" s="83">
        <v>0</v>
      </c>
      <c r="L26" s="72">
        <v>0</v>
      </c>
      <c r="M26" s="72">
        <v>0</v>
      </c>
      <c r="N26" s="94">
        <v>0</v>
      </c>
    </row>
    <row r="27" spans="1:14" s="3" customFormat="1" ht="12.75" x14ac:dyDescent="0.2">
      <c r="A27" s="2"/>
      <c r="B27" s="22" t="s">
        <v>54</v>
      </c>
      <c r="C27" s="23" t="s">
        <v>55</v>
      </c>
      <c r="D27" s="24">
        <v>0</v>
      </c>
      <c r="E27" s="25">
        <v>0</v>
      </c>
      <c r="F27" s="25">
        <v>0</v>
      </c>
      <c r="G27" s="25">
        <v>0</v>
      </c>
      <c r="H27" s="72">
        <v>0</v>
      </c>
      <c r="I27" s="72">
        <v>0</v>
      </c>
      <c r="J27" s="72">
        <v>0</v>
      </c>
      <c r="K27" s="83">
        <v>0</v>
      </c>
      <c r="L27" s="72">
        <v>0</v>
      </c>
      <c r="M27" s="72">
        <v>0</v>
      </c>
      <c r="N27" s="94">
        <v>0</v>
      </c>
    </row>
    <row r="28" spans="1:14" s="3" customFormat="1" ht="12.75" x14ac:dyDescent="0.2">
      <c r="A28" s="2"/>
      <c r="B28" s="30"/>
      <c r="C28" s="31" t="s">
        <v>57</v>
      </c>
      <c r="D28" s="32">
        <v>0</v>
      </c>
      <c r="E28" s="33">
        <v>0</v>
      </c>
      <c r="F28" s="33">
        <v>0</v>
      </c>
      <c r="G28" s="33">
        <v>0</v>
      </c>
      <c r="H28" s="77">
        <v>0</v>
      </c>
      <c r="I28" s="77">
        <v>0</v>
      </c>
      <c r="J28" s="77">
        <v>0</v>
      </c>
      <c r="K28" s="95">
        <v>0</v>
      </c>
      <c r="L28" s="77">
        <v>0</v>
      </c>
      <c r="M28" s="77">
        <v>0</v>
      </c>
      <c r="N28" s="96">
        <v>0</v>
      </c>
    </row>
    <row r="29" spans="1:14" s="3" customFormat="1" ht="12.75" x14ac:dyDescent="0.2">
      <c r="A29" s="2"/>
      <c r="B29" s="39"/>
      <c r="C29" s="40" t="s">
        <v>58</v>
      </c>
      <c r="D29" s="42">
        <v>1720239627</v>
      </c>
      <c r="E29" s="42">
        <v>36.6</v>
      </c>
      <c r="F29" s="42">
        <v>1890000000</v>
      </c>
      <c r="G29" s="42">
        <v>36.6</v>
      </c>
      <c r="H29" s="85">
        <f>+H25</f>
        <v>2355045000</v>
      </c>
      <c r="I29" s="85">
        <v>36.6</v>
      </c>
      <c r="J29" s="85">
        <v>0</v>
      </c>
      <c r="K29" s="85">
        <f>+K25</f>
        <v>2285451932</v>
      </c>
      <c r="L29" s="85">
        <v>36.6</v>
      </c>
      <c r="M29" s="85">
        <f>+H29-K29</f>
        <v>69593068</v>
      </c>
      <c r="N29" s="93">
        <f>+(K29/H29)*100</f>
        <v>97.04493680587845</v>
      </c>
    </row>
    <row r="30" spans="1:14" s="3" customFormat="1" ht="12.75" x14ac:dyDescent="0.2">
      <c r="A30" s="2"/>
      <c r="B30" s="39"/>
      <c r="C30" s="40" t="s">
        <v>59</v>
      </c>
      <c r="D30" s="42">
        <v>2645598347</v>
      </c>
      <c r="E30" s="42">
        <v>35.700000000000003</v>
      </c>
      <c r="F30" s="42">
        <v>2881476000</v>
      </c>
      <c r="G30" s="42">
        <v>35.700000000000003</v>
      </c>
      <c r="H30" s="85">
        <f>+H25+H22</f>
        <v>3431563142</v>
      </c>
      <c r="I30" s="85">
        <v>35.700000000000003</v>
      </c>
      <c r="J30" s="85">
        <v>1400000</v>
      </c>
      <c r="K30" s="85">
        <f>+K29+K22</f>
        <v>3330279439</v>
      </c>
      <c r="L30" s="85">
        <v>35.700000000000003</v>
      </c>
      <c r="M30" s="85">
        <f>+H30-K30</f>
        <v>101283703</v>
      </c>
      <c r="N30" s="93">
        <f>+(K30/H30)*100</f>
        <v>97.048467453203585</v>
      </c>
    </row>
    <row r="31" spans="1:14" s="3" customFormat="1" ht="25.5" x14ac:dyDescent="0.2">
      <c r="A31" s="2"/>
      <c r="B31" s="30"/>
      <c r="C31" s="36" t="s">
        <v>60</v>
      </c>
      <c r="D31" s="32">
        <v>0</v>
      </c>
      <c r="E31" s="33"/>
      <c r="F31" s="33"/>
      <c r="G31" s="33"/>
      <c r="H31" s="77"/>
      <c r="I31" s="77"/>
      <c r="J31" s="77"/>
      <c r="K31" s="95">
        <v>0</v>
      </c>
      <c r="L31" s="77"/>
      <c r="M31" s="77"/>
      <c r="N31" s="96"/>
    </row>
    <row r="32" spans="1:14" s="3" customFormat="1" ht="25.5" x14ac:dyDescent="0.2">
      <c r="A32" s="2"/>
      <c r="B32" s="30"/>
      <c r="C32" s="36" t="s">
        <v>61</v>
      </c>
      <c r="D32" s="32">
        <v>0</v>
      </c>
      <c r="E32" s="33"/>
      <c r="F32" s="33"/>
      <c r="G32" s="33"/>
      <c r="H32" s="77"/>
      <c r="I32" s="77"/>
      <c r="J32" s="77"/>
      <c r="K32" s="95">
        <v>0</v>
      </c>
      <c r="L32" s="77"/>
      <c r="M32" s="77"/>
      <c r="N32" s="96"/>
    </row>
    <row r="33" spans="1:14" s="3" customFormat="1" ht="13.5" thickBot="1" x14ac:dyDescent="0.25">
      <c r="A33" s="2"/>
      <c r="B33" s="39"/>
      <c r="C33" s="40" t="s">
        <v>62</v>
      </c>
      <c r="D33" s="41">
        <v>2645598347</v>
      </c>
      <c r="E33" s="42"/>
      <c r="F33" s="42"/>
      <c r="G33" s="42"/>
      <c r="H33" s="85">
        <f>+H30</f>
        <v>3431563142</v>
      </c>
      <c r="I33" s="85"/>
      <c r="J33" s="85"/>
      <c r="K33" s="84">
        <f>+K30</f>
        <v>3330279439</v>
      </c>
      <c r="L33" s="85"/>
      <c r="M33" s="85">
        <f>+H33-K33</f>
        <v>101283703</v>
      </c>
      <c r="N33" s="93">
        <f>+(K33/H33)*100</f>
        <v>97.048467453203585</v>
      </c>
    </row>
    <row r="34" spans="1:14" s="3" customFormat="1" ht="13.5" thickTop="1" x14ac:dyDescent="0.2">
      <c r="A34" s="2"/>
      <c r="B34" s="127" t="s">
        <v>63</v>
      </c>
      <c r="C34" s="127"/>
      <c r="D34" s="47"/>
      <c r="E34" s="48"/>
      <c r="F34" s="47"/>
      <c r="G34" s="48"/>
      <c r="H34" s="47"/>
      <c r="I34" s="48"/>
      <c r="J34" s="50"/>
      <c r="K34" s="47"/>
      <c r="L34" s="48"/>
      <c r="M34" s="47"/>
      <c r="N34" s="51"/>
    </row>
    <row r="35" spans="1:14" s="3" customFormat="1" ht="12.75" x14ac:dyDescent="0.2">
      <c r="A35" s="2"/>
      <c r="B35" s="52" t="s">
        <v>64</v>
      </c>
      <c r="C35" s="20" t="s">
        <v>36</v>
      </c>
      <c r="D35" s="15"/>
      <c r="E35" s="16"/>
      <c r="F35" s="15"/>
      <c r="G35" s="16"/>
      <c r="H35" s="15"/>
      <c r="I35" s="16"/>
      <c r="J35" s="21"/>
      <c r="K35" s="15"/>
      <c r="L35" s="16"/>
      <c r="M35" s="15"/>
      <c r="N35" s="18"/>
    </row>
    <row r="36" spans="1:14" s="3" customFormat="1" ht="12.75" x14ac:dyDescent="0.2">
      <c r="A36" s="2"/>
      <c r="B36" s="22"/>
      <c r="C36" s="54" t="s">
        <v>65</v>
      </c>
      <c r="D36" s="41">
        <v>925358720</v>
      </c>
      <c r="E36" s="42">
        <v>35</v>
      </c>
      <c r="F36" s="42">
        <v>991476000</v>
      </c>
      <c r="G36" s="42">
        <v>34.4</v>
      </c>
      <c r="H36" s="85">
        <f>+H37+H38+H39+H40+H41</f>
        <v>1076518142</v>
      </c>
      <c r="I36" s="85">
        <v>34.4</v>
      </c>
      <c r="J36" s="85">
        <v>1400000</v>
      </c>
      <c r="K36" s="85">
        <f>+K22</f>
        <v>1044827507</v>
      </c>
      <c r="L36" s="85">
        <v>32.9</v>
      </c>
      <c r="M36" s="72">
        <f>+H36-K36</f>
        <v>31690635</v>
      </c>
      <c r="N36" s="93">
        <f>+(K36/H36)*100</f>
        <v>97.056191274108599</v>
      </c>
    </row>
    <row r="37" spans="1:14" s="3" customFormat="1" ht="12.75" x14ac:dyDescent="0.2">
      <c r="A37" s="2"/>
      <c r="B37" s="22" t="s">
        <v>66</v>
      </c>
      <c r="C37" s="56" t="s">
        <v>67</v>
      </c>
      <c r="D37" s="24"/>
      <c r="E37" s="25"/>
      <c r="F37" s="25"/>
      <c r="G37" s="25"/>
      <c r="H37" s="72"/>
      <c r="I37" s="72"/>
      <c r="J37" s="72"/>
      <c r="K37" s="83"/>
      <c r="L37" s="72"/>
      <c r="M37" s="72"/>
      <c r="N37" s="94"/>
    </row>
    <row r="38" spans="1:14" s="3" customFormat="1" ht="25.5" x14ac:dyDescent="0.2">
      <c r="A38" s="2"/>
      <c r="B38" s="22" t="s">
        <v>178</v>
      </c>
      <c r="C38" s="56" t="s">
        <v>179</v>
      </c>
      <c r="D38" s="24">
        <v>113303110</v>
      </c>
      <c r="E38" s="25">
        <v>4.3</v>
      </c>
      <c r="F38" s="25">
        <v>80000000</v>
      </c>
      <c r="G38" s="25">
        <v>2.8</v>
      </c>
      <c r="H38" s="72">
        <v>80000000</v>
      </c>
      <c r="I38" s="72">
        <v>2.8</v>
      </c>
      <c r="J38" s="72">
        <v>0</v>
      </c>
      <c r="K38" s="83">
        <v>79496450</v>
      </c>
      <c r="L38" s="72">
        <v>1.4</v>
      </c>
      <c r="M38" s="72">
        <f>+H38-K38</f>
        <v>503550</v>
      </c>
      <c r="N38" s="93">
        <f>+(K38/H38)*100</f>
        <v>99.370562500000005</v>
      </c>
    </row>
    <row r="39" spans="1:14" s="3" customFormat="1" ht="25.5" x14ac:dyDescent="0.2">
      <c r="A39" s="2"/>
      <c r="B39" s="22" t="s">
        <v>180</v>
      </c>
      <c r="C39" s="56" t="s">
        <v>181</v>
      </c>
      <c r="D39" s="24">
        <v>336975583</v>
      </c>
      <c r="E39" s="25">
        <v>12.7</v>
      </c>
      <c r="F39" s="25">
        <v>207400000</v>
      </c>
      <c r="G39" s="25">
        <v>7.2</v>
      </c>
      <c r="H39" s="72">
        <v>290850567</v>
      </c>
      <c r="I39" s="72">
        <v>7.2</v>
      </c>
      <c r="J39" s="72">
        <v>0</v>
      </c>
      <c r="K39" s="83">
        <v>268392916</v>
      </c>
      <c r="L39" s="72">
        <v>4.0999999999999996</v>
      </c>
      <c r="M39" s="72">
        <f>+H39-K39</f>
        <v>22457651</v>
      </c>
      <c r="N39" s="93">
        <f>+(K39/H39)*100</f>
        <v>92.278629114723358</v>
      </c>
    </row>
    <row r="40" spans="1:14" s="3" customFormat="1" ht="25.5" x14ac:dyDescent="0.2">
      <c r="A40" s="2"/>
      <c r="B40" s="22" t="s">
        <v>182</v>
      </c>
      <c r="C40" s="56" t="s">
        <v>183</v>
      </c>
      <c r="D40" s="24">
        <v>468224397</v>
      </c>
      <c r="E40" s="25">
        <v>17.7</v>
      </c>
      <c r="F40" s="25">
        <v>343000000</v>
      </c>
      <c r="G40" s="25">
        <v>11.9</v>
      </c>
      <c r="H40" s="72">
        <v>286591575</v>
      </c>
      <c r="I40" s="72">
        <v>11.9</v>
      </c>
      <c r="J40" s="72">
        <v>0</v>
      </c>
      <c r="K40" s="83">
        <v>281853665</v>
      </c>
      <c r="L40" s="72">
        <v>10.8</v>
      </c>
      <c r="M40" s="72">
        <f>+H40-K40</f>
        <v>4737910</v>
      </c>
      <c r="N40" s="93">
        <f>+(K40/H40)*100</f>
        <v>98.346807647782384</v>
      </c>
    </row>
    <row r="41" spans="1:14" s="3" customFormat="1" ht="12.75" x14ac:dyDescent="0.2">
      <c r="A41" s="2"/>
      <c r="B41" s="22" t="s">
        <v>184</v>
      </c>
      <c r="C41" s="56" t="s">
        <v>185</v>
      </c>
      <c r="D41" s="24">
        <v>6855630</v>
      </c>
      <c r="E41" s="25">
        <v>0.3</v>
      </c>
      <c r="F41" s="25">
        <v>361076000</v>
      </c>
      <c r="G41" s="25">
        <v>12.5</v>
      </c>
      <c r="H41" s="72">
        <f>+H15+H16</f>
        <v>419076000</v>
      </c>
      <c r="I41" s="72">
        <v>12.6</v>
      </c>
      <c r="J41" s="72">
        <v>1400000</v>
      </c>
      <c r="K41" s="83">
        <f>+K15+K16</f>
        <v>415084476</v>
      </c>
      <c r="L41" s="72">
        <v>16.600000000000001</v>
      </c>
      <c r="M41" s="72">
        <f>+H41-K41</f>
        <v>3991524</v>
      </c>
      <c r="N41" s="93">
        <f>+(K41/H41)*100</f>
        <v>99.04754173467343</v>
      </c>
    </row>
    <row r="42" spans="1:14" s="3" customFormat="1" ht="12.75" x14ac:dyDescent="0.2">
      <c r="A42" s="2"/>
      <c r="B42" s="22"/>
      <c r="C42" s="54" t="s">
        <v>78</v>
      </c>
      <c r="D42" s="41">
        <v>1720239627</v>
      </c>
      <c r="E42" s="42">
        <v>65</v>
      </c>
      <c r="F42" s="42">
        <v>1890000000</v>
      </c>
      <c r="G42" s="42">
        <v>65.599999999999994</v>
      </c>
      <c r="H42" s="85">
        <f>+H29</f>
        <v>2355045000</v>
      </c>
      <c r="I42" s="85">
        <v>65.599999999999994</v>
      </c>
      <c r="J42" s="85">
        <v>0</v>
      </c>
      <c r="K42" s="85">
        <f>+K29</f>
        <v>2285451932</v>
      </c>
      <c r="L42" s="85">
        <v>67.099999999999994</v>
      </c>
      <c r="M42" s="85">
        <f>+H42-K42</f>
        <v>69593068</v>
      </c>
      <c r="N42" s="93">
        <f>+(K42/H42)*100</f>
        <v>97.04493680587845</v>
      </c>
    </row>
    <row r="43" spans="1:14" s="3" customFormat="1" ht="12.75" x14ac:dyDescent="0.2">
      <c r="A43" s="2"/>
      <c r="B43" s="22" t="s">
        <v>66</v>
      </c>
      <c r="C43" s="56" t="s">
        <v>67</v>
      </c>
      <c r="D43" s="24"/>
      <c r="E43" s="25"/>
      <c r="F43" s="25"/>
      <c r="G43" s="25"/>
      <c r="H43" s="72"/>
      <c r="I43" s="72"/>
      <c r="J43" s="72"/>
      <c r="K43" s="83"/>
      <c r="L43" s="72"/>
      <c r="M43" s="72"/>
      <c r="N43" s="94"/>
    </row>
    <row r="44" spans="1:14" s="3" customFormat="1" ht="12.75" x14ac:dyDescent="0.2">
      <c r="A44" s="2"/>
      <c r="B44" s="22" t="s">
        <v>186</v>
      </c>
      <c r="C44" s="56" t="s">
        <v>187</v>
      </c>
      <c r="D44" s="24">
        <v>7316766</v>
      </c>
      <c r="E44" s="25">
        <v>0.3</v>
      </c>
      <c r="F44" s="25">
        <v>0</v>
      </c>
      <c r="G44" s="25">
        <v>0</v>
      </c>
      <c r="H44" s="72">
        <v>0</v>
      </c>
      <c r="I44" s="72">
        <v>0</v>
      </c>
      <c r="J44" s="72">
        <v>0</v>
      </c>
      <c r="K44" s="83">
        <v>0</v>
      </c>
      <c r="L44" s="72">
        <v>0</v>
      </c>
      <c r="M44" s="72">
        <v>0</v>
      </c>
      <c r="N44" s="94">
        <v>0</v>
      </c>
    </row>
    <row r="45" spans="1:14" s="3" customFormat="1" ht="25.5" x14ac:dyDescent="0.2">
      <c r="A45" s="2"/>
      <c r="B45" s="22" t="s">
        <v>188</v>
      </c>
      <c r="C45" s="56" t="s">
        <v>189</v>
      </c>
      <c r="D45" s="24">
        <v>160510307</v>
      </c>
      <c r="E45" s="25">
        <v>6.1</v>
      </c>
      <c r="F45" s="25">
        <v>0</v>
      </c>
      <c r="G45" s="25">
        <v>0</v>
      </c>
      <c r="H45" s="72">
        <v>0</v>
      </c>
      <c r="I45" s="72">
        <v>0</v>
      </c>
      <c r="J45" s="72">
        <v>0</v>
      </c>
      <c r="K45" s="83">
        <v>0</v>
      </c>
      <c r="L45" s="72">
        <v>0</v>
      </c>
      <c r="M45" s="72">
        <v>0</v>
      </c>
      <c r="N45" s="94">
        <v>0</v>
      </c>
    </row>
    <row r="46" spans="1:14" s="3" customFormat="1" ht="25.5" x14ac:dyDescent="0.2">
      <c r="A46" s="2"/>
      <c r="B46" s="22" t="s">
        <v>190</v>
      </c>
      <c r="C46" s="56" t="s">
        <v>191</v>
      </c>
      <c r="D46" s="24">
        <v>26697495</v>
      </c>
      <c r="E46" s="25">
        <v>1</v>
      </c>
      <c r="F46" s="25">
        <v>0</v>
      </c>
      <c r="G46" s="25">
        <v>0</v>
      </c>
      <c r="H46" s="72">
        <v>0</v>
      </c>
      <c r="I46" s="72">
        <v>0</v>
      </c>
      <c r="J46" s="72">
        <v>0</v>
      </c>
      <c r="K46" s="83">
        <v>0</v>
      </c>
      <c r="L46" s="72">
        <v>0</v>
      </c>
      <c r="M46" s="72">
        <v>0</v>
      </c>
      <c r="N46" s="94">
        <v>0</v>
      </c>
    </row>
    <row r="47" spans="1:14" s="3" customFormat="1" ht="12.75" x14ac:dyDescent="0.2">
      <c r="A47" s="2"/>
      <c r="B47" s="22" t="s">
        <v>192</v>
      </c>
      <c r="C47" s="56" t="s">
        <v>193</v>
      </c>
      <c r="D47" s="24">
        <v>23694731</v>
      </c>
      <c r="E47" s="25">
        <v>0.9</v>
      </c>
      <c r="F47" s="25">
        <v>0</v>
      </c>
      <c r="G47" s="25">
        <v>0</v>
      </c>
      <c r="H47" s="72">
        <v>0</v>
      </c>
      <c r="I47" s="72">
        <v>0</v>
      </c>
      <c r="J47" s="72">
        <v>0</v>
      </c>
      <c r="K47" s="83">
        <v>0</v>
      </c>
      <c r="L47" s="72">
        <v>0</v>
      </c>
      <c r="M47" s="72">
        <v>0</v>
      </c>
      <c r="N47" s="94">
        <v>0</v>
      </c>
    </row>
    <row r="48" spans="1:14" s="3" customFormat="1" ht="25.5" x14ac:dyDescent="0.2">
      <c r="A48" s="2"/>
      <c r="B48" s="22" t="s">
        <v>194</v>
      </c>
      <c r="C48" s="56" t="s">
        <v>195</v>
      </c>
      <c r="D48" s="24">
        <v>49812929</v>
      </c>
      <c r="E48" s="25">
        <v>1.9</v>
      </c>
      <c r="F48" s="25">
        <v>0</v>
      </c>
      <c r="G48" s="25">
        <v>0</v>
      </c>
      <c r="H48" s="72">
        <v>0</v>
      </c>
      <c r="I48" s="72">
        <v>0</v>
      </c>
      <c r="J48" s="72">
        <v>0</v>
      </c>
      <c r="K48" s="83">
        <v>0</v>
      </c>
      <c r="L48" s="72">
        <v>0</v>
      </c>
      <c r="M48" s="72">
        <v>0</v>
      </c>
      <c r="N48" s="94">
        <v>0</v>
      </c>
    </row>
    <row r="49" spans="1:14" s="3" customFormat="1" ht="25.5" x14ac:dyDescent="0.2">
      <c r="A49" s="2"/>
      <c r="B49" s="22" t="s">
        <v>196</v>
      </c>
      <c r="C49" s="56" t="s">
        <v>197</v>
      </c>
      <c r="D49" s="24">
        <v>68835581</v>
      </c>
      <c r="E49" s="25">
        <v>2.6</v>
      </c>
      <c r="F49" s="25">
        <v>167092928</v>
      </c>
      <c r="G49" s="25">
        <v>5.8</v>
      </c>
      <c r="H49" s="97">
        <v>188454090</v>
      </c>
      <c r="I49" s="72">
        <v>5.5</v>
      </c>
      <c r="J49" s="72">
        <v>-8101784</v>
      </c>
      <c r="K49" s="83">
        <v>188453878</v>
      </c>
      <c r="L49" s="72">
        <v>3.4</v>
      </c>
      <c r="M49" s="72">
        <f t="shared" ref="M49:M80" si="0">+H49-K49</f>
        <v>212</v>
      </c>
      <c r="N49" s="94">
        <f t="shared" ref="N49:N57" si="1">+(K49/H49)*100</f>
        <v>99.999887505758039</v>
      </c>
    </row>
    <row r="50" spans="1:14" s="3" customFormat="1" ht="25.5" x14ac:dyDescent="0.2">
      <c r="A50" s="2"/>
      <c r="B50" s="22" t="s">
        <v>198</v>
      </c>
      <c r="C50" s="56" t="s">
        <v>199</v>
      </c>
      <c r="D50" s="24">
        <v>12590198</v>
      </c>
      <c r="E50" s="25">
        <v>0.5</v>
      </c>
      <c r="F50" s="25">
        <v>18885297</v>
      </c>
      <c r="G50" s="25">
        <v>0.7</v>
      </c>
      <c r="H50" s="97">
        <v>46367868</v>
      </c>
      <c r="I50" s="72">
        <v>0.7</v>
      </c>
      <c r="J50" s="72">
        <v>0</v>
      </c>
      <c r="K50" s="83">
        <v>46361368</v>
      </c>
      <c r="L50" s="72">
        <v>0.1</v>
      </c>
      <c r="M50" s="72">
        <f t="shared" si="0"/>
        <v>6500</v>
      </c>
      <c r="N50" s="94">
        <f t="shared" si="1"/>
        <v>99.985981671617935</v>
      </c>
    </row>
    <row r="51" spans="1:14" s="3" customFormat="1" ht="12.75" x14ac:dyDescent="0.2">
      <c r="A51" s="2"/>
      <c r="B51" s="22" t="s">
        <v>200</v>
      </c>
      <c r="C51" s="56" t="s">
        <v>201</v>
      </c>
      <c r="D51" s="24">
        <v>11506137</v>
      </c>
      <c r="E51" s="25">
        <v>0.4</v>
      </c>
      <c r="F51" s="25">
        <v>17259206</v>
      </c>
      <c r="G51" s="25">
        <v>0.6</v>
      </c>
      <c r="H51" s="97">
        <v>40773393</v>
      </c>
      <c r="I51" s="72">
        <v>0.6</v>
      </c>
      <c r="J51" s="72">
        <v>0</v>
      </c>
      <c r="K51" s="83">
        <v>40773393</v>
      </c>
      <c r="L51" s="72">
        <v>0</v>
      </c>
      <c r="M51" s="72">
        <f t="shared" si="0"/>
        <v>0</v>
      </c>
      <c r="N51" s="94">
        <f t="shared" si="1"/>
        <v>100</v>
      </c>
    </row>
    <row r="52" spans="1:14" s="3" customFormat="1" ht="12.75" x14ac:dyDescent="0.2">
      <c r="A52" s="2"/>
      <c r="B52" s="22" t="s">
        <v>202</v>
      </c>
      <c r="C52" s="56" t="s">
        <v>203</v>
      </c>
      <c r="D52" s="24">
        <v>8225690</v>
      </c>
      <c r="E52" s="25">
        <v>0.3</v>
      </c>
      <c r="F52" s="25">
        <v>12338536</v>
      </c>
      <c r="G52" s="25">
        <v>0.4</v>
      </c>
      <c r="H52" s="97">
        <v>32381499</v>
      </c>
      <c r="I52" s="72">
        <v>0.4</v>
      </c>
      <c r="J52" s="72">
        <v>0</v>
      </c>
      <c r="K52" s="83">
        <v>32381499</v>
      </c>
      <c r="L52" s="72">
        <v>0</v>
      </c>
      <c r="M52" s="72">
        <f t="shared" si="0"/>
        <v>0</v>
      </c>
      <c r="N52" s="94">
        <f t="shared" si="1"/>
        <v>100</v>
      </c>
    </row>
    <row r="53" spans="1:14" s="3" customFormat="1" ht="25.5" x14ac:dyDescent="0.2">
      <c r="A53" s="2"/>
      <c r="B53" s="22" t="s">
        <v>204</v>
      </c>
      <c r="C53" s="56" t="s">
        <v>205</v>
      </c>
      <c r="D53" s="24">
        <v>19759789</v>
      </c>
      <c r="E53" s="25">
        <v>0.7</v>
      </c>
      <c r="F53" s="25">
        <v>29639684</v>
      </c>
      <c r="G53" s="25">
        <v>1</v>
      </c>
      <c r="H53" s="97">
        <v>74512668</v>
      </c>
      <c r="I53" s="72">
        <v>1</v>
      </c>
      <c r="J53" s="72">
        <v>0</v>
      </c>
      <c r="K53" s="83">
        <v>74512423</v>
      </c>
      <c r="L53" s="72">
        <v>2.9</v>
      </c>
      <c r="M53" s="72">
        <f t="shared" si="0"/>
        <v>245</v>
      </c>
      <c r="N53" s="94">
        <f t="shared" si="1"/>
        <v>99.999671196849377</v>
      </c>
    </row>
    <row r="54" spans="1:14" s="3" customFormat="1" ht="25.5" x14ac:dyDescent="0.2">
      <c r="A54" s="2"/>
      <c r="B54" s="22" t="s">
        <v>206</v>
      </c>
      <c r="C54" s="56" t="s">
        <v>207</v>
      </c>
      <c r="D54" s="24">
        <v>9386837</v>
      </c>
      <c r="E54" s="25">
        <v>0.4</v>
      </c>
      <c r="F54" s="25">
        <v>14080261</v>
      </c>
      <c r="G54" s="25">
        <v>0.5</v>
      </c>
      <c r="H54" s="97">
        <v>14080261</v>
      </c>
      <c r="I54" s="72">
        <v>0.5</v>
      </c>
      <c r="J54" s="72">
        <v>0</v>
      </c>
      <c r="K54" s="83">
        <v>14080261</v>
      </c>
      <c r="L54" s="72">
        <v>1.4</v>
      </c>
      <c r="M54" s="72">
        <f t="shared" si="0"/>
        <v>0</v>
      </c>
      <c r="N54" s="94">
        <f t="shared" si="1"/>
        <v>100</v>
      </c>
    </row>
    <row r="55" spans="1:14" s="3" customFormat="1" ht="12.75" x14ac:dyDescent="0.2">
      <c r="A55" s="2"/>
      <c r="B55" s="22" t="s">
        <v>208</v>
      </c>
      <c r="C55" s="56" t="s">
        <v>209</v>
      </c>
      <c r="D55" s="24">
        <v>2853716</v>
      </c>
      <c r="E55" s="25">
        <v>0.1</v>
      </c>
      <c r="F55" s="25">
        <v>4408074</v>
      </c>
      <c r="G55" s="25">
        <v>0.2</v>
      </c>
      <c r="H55" s="97">
        <v>11839864</v>
      </c>
      <c r="I55" s="72">
        <v>0.2</v>
      </c>
      <c r="J55" s="72">
        <v>0</v>
      </c>
      <c r="K55" s="83">
        <v>11839863</v>
      </c>
      <c r="L55" s="72">
        <v>0.3</v>
      </c>
      <c r="M55" s="72">
        <f t="shared" si="0"/>
        <v>1</v>
      </c>
      <c r="N55" s="94">
        <f t="shared" si="1"/>
        <v>99.999991553957031</v>
      </c>
    </row>
    <row r="56" spans="1:14" s="3" customFormat="1" ht="25.5" x14ac:dyDescent="0.2">
      <c r="A56" s="2"/>
      <c r="B56" s="22" t="s">
        <v>210</v>
      </c>
      <c r="C56" s="56" t="s">
        <v>211</v>
      </c>
      <c r="D56" s="24">
        <v>10303699</v>
      </c>
      <c r="E56" s="25">
        <v>0.4</v>
      </c>
      <c r="F56" s="25">
        <v>15455549</v>
      </c>
      <c r="G56" s="25">
        <v>0.5</v>
      </c>
      <c r="H56" s="97">
        <v>24665160</v>
      </c>
      <c r="I56" s="72">
        <v>0.5</v>
      </c>
      <c r="J56" s="72">
        <v>0</v>
      </c>
      <c r="K56" s="83">
        <v>24665160</v>
      </c>
      <c r="L56" s="72">
        <v>0</v>
      </c>
      <c r="M56" s="72">
        <f t="shared" si="0"/>
        <v>0</v>
      </c>
      <c r="N56" s="94">
        <f t="shared" si="1"/>
        <v>100</v>
      </c>
    </row>
    <row r="57" spans="1:14" s="3" customFormat="1" ht="12.75" x14ac:dyDescent="0.2">
      <c r="A57" s="2"/>
      <c r="B57" s="22" t="s">
        <v>212</v>
      </c>
      <c r="C57" s="56" t="s">
        <v>213</v>
      </c>
      <c r="D57" s="24">
        <v>5100633</v>
      </c>
      <c r="E57" s="25">
        <v>0.2</v>
      </c>
      <c r="F57" s="25">
        <v>7650949</v>
      </c>
      <c r="G57" s="25">
        <v>0.3</v>
      </c>
      <c r="H57" s="97">
        <v>20402539</v>
      </c>
      <c r="I57" s="72">
        <v>0.3</v>
      </c>
      <c r="J57" s="72">
        <v>0</v>
      </c>
      <c r="K57" s="83">
        <v>20402518</v>
      </c>
      <c r="L57" s="72">
        <v>0.7</v>
      </c>
      <c r="M57" s="72">
        <f t="shared" si="0"/>
        <v>21</v>
      </c>
      <c r="N57" s="94">
        <f t="shared" si="1"/>
        <v>99.999897071634066</v>
      </c>
    </row>
    <row r="58" spans="1:14" s="3" customFormat="1" ht="25.5" x14ac:dyDescent="0.2">
      <c r="A58" s="2"/>
      <c r="B58" s="22" t="s">
        <v>214</v>
      </c>
      <c r="C58" s="56" t="s">
        <v>215</v>
      </c>
      <c r="D58" s="24">
        <v>0</v>
      </c>
      <c r="E58" s="25">
        <v>0</v>
      </c>
      <c r="F58" s="25">
        <v>27000000</v>
      </c>
      <c r="G58" s="25">
        <v>0.9</v>
      </c>
      <c r="H58" s="72">
        <v>0</v>
      </c>
      <c r="I58" s="72">
        <v>0</v>
      </c>
      <c r="J58" s="72">
        <v>-27000000</v>
      </c>
      <c r="K58" s="83">
        <v>0</v>
      </c>
      <c r="L58" s="72">
        <v>0</v>
      </c>
      <c r="M58" s="72">
        <f t="shared" si="0"/>
        <v>0</v>
      </c>
      <c r="N58" s="94"/>
    </row>
    <row r="59" spans="1:14" s="3" customFormat="1" ht="12.75" x14ac:dyDescent="0.2">
      <c r="A59" s="2"/>
      <c r="B59" s="22" t="s">
        <v>216</v>
      </c>
      <c r="C59" s="56" t="s">
        <v>217</v>
      </c>
      <c r="D59" s="24">
        <v>0</v>
      </c>
      <c r="E59" s="25">
        <v>0</v>
      </c>
      <c r="F59" s="25">
        <v>19845000</v>
      </c>
      <c r="G59" s="25">
        <v>0.7</v>
      </c>
      <c r="H59" s="97">
        <v>19845000</v>
      </c>
      <c r="I59" s="72">
        <v>0.7</v>
      </c>
      <c r="J59" s="72">
        <v>0</v>
      </c>
      <c r="K59" s="83">
        <v>19840751</v>
      </c>
      <c r="L59" s="72">
        <v>0</v>
      </c>
      <c r="M59" s="72">
        <f t="shared" si="0"/>
        <v>4249</v>
      </c>
      <c r="N59" s="94">
        <f>+(K59/H59)*100</f>
        <v>99.978589065255733</v>
      </c>
    </row>
    <row r="60" spans="1:14" s="3" customFormat="1" ht="12.75" x14ac:dyDescent="0.2">
      <c r="A60" s="2"/>
      <c r="B60" s="22" t="s">
        <v>218</v>
      </c>
      <c r="C60" s="56" t="s">
        <v>219</v>
      </c>
      <c r="D60" s="24">
        <v>10321600</v>
      </c>
      <c r="E60" s="25">
        <v>0.4</v>
      </c>
      <c r="F60" s="25">
        <v>36981528</v>
      </c>
      <c r="G60" s="25">
        <v>1.3</v>
      </c>
      <c r="H60" s="97">
        <v>74019232</v>
      </c>
      <c r="I60" s="72">
        <v>1.3</v>
      </c>
      <c r="J60" s="72">
        <v>0</v>
      </c>
      <c r="K60" s="83">
        <v>74019232</v>
      </c>
      <c r="L60" s="72">
        <v>3.6</v>
      </c>
      <c r="M60" s="72">
        <f t="shared" si="0"/>
        <v>0</v>
      </c>
      <c r="N60" s="94">
        <f>+(K60/H60)*100</f>
        <v>100</v>
      </c>
    </row>
    <row r="61" spans="1:14" s="3" customFormat="1" ht="25.5" x14ac:dyDescent="0.2">
      <c r="A61" s="2"/>
      <c r="B61" s="22" t="s">
        <v>220</v>
      </c>
      <c r="C61" s="56" t="s">
        <v>221</v>
      </c>
      <c r="D61" s="24">
        <v>0</v>
      </c>
      <c r="E61" s="25">
        <v>0</v>
      </c>
      <c r="F61" s="25">
        <v>8188033</v>
      </c>
      <c r="G61" s="25">
        <v>0.3</v>
      </c>
      <c r="H61" s="97">
        <v>8188033</v>
      </c>
      <c r="I61" s="72">
        <v>0.3</v>
      </c>
      <c r="J61" s="72">
        <v>0</v>
      </c>
      <c r="K61" s="83">
        <v>8109321</v>
      </c>
      <c r="L61" s="72">
        <v>0</v>
      </c>
      <c r="M61" s="72">
        <f t="shared" si="0"/>
        <v>78712</v>
      </c>
      <c r="N61" s="94">
        <f>+(K61/H61)*100</f>
        <v>99.038694641313725</v>
      </c>
    </row>
    <row r="62" spans="1:14" s="3" customFormat="1" ht="25.5" x14ac:dyDescent="0.2">
      <c r="A62" s="2"/>
      <c r="B62" s="22" t="s">
        <v>222</v>
      </c>
      <c r="C62" s="56" t="s">
        <v>223</v>
      </c>
      <c r="D62" s="24">
        <v>0</v>
      </c>
      <c r="E62" s="25">
        <v>0</v>
      </c>
      <c r="F62" s="25">
        <v>50000000</v>
      </c>
      <c r="G62" s="25">
        <v>1.7</v>
      </c>
      <c r="H62" s="97">
        <v>50000000</v>
      </c>
      <c r="I62" s="72">
        <v>1.7</v>
      </c>
      <c r="J62" s="72">
        <v>0</v>
      </c>
      <c r="K62" s="83">
        <v>48000000</v>
      </c>
      <c r="L62" s="72">
        <v>0</v>
      </c>
      <c r="M62" s="72">
        <f t="shared" si="0"/>
        <v>2000000</v>
      </c>
      <c r="N62" s="94">
        <f>+(K62/H62)*100</f>
        <v>96</v>
      </c>
    </row>
    <row r="63" spans="1:14" s="3" customFormat="1" ht="25.5" x14ac:dyDescent="0.2">
      <c r="A63" s="2"/>
      <c r="B63" s="22" t="s">
        <v>224</v>
      </c>
      <c r="C63" s="56" t="s">
        <v>225</v>
      </c>
      <c r="D63" s="24">
        <v>0</v>
      </c>
      <c r="E63" s="25">
        <v>0</v>
      </c>
      <c r="F63" s="25">
        <v>0</v>
      </c>
      <c r="G63" s="25">
        <v>0</v>
      </c>
      <c r="H63" s="72">
        <v>0</v>
      </c>
      <c r="I63" s="72">
        <v>0</v>
      </c>
      <c r="J63" s="72">
        <v>0</v>
      </c>
      <c r="K63" s="83">
        <v>0</v>
      </c>
      <c r="L63" s="72">
        <v>0</v>
      </c>
      <c r="M63" s="72">
        <f t="shared" si="0"/>
        <v>0</v>
      </c>
      <c r="N63" s="94"/>
    </row>
    <row r="64" spans="1:14" s="3" customFormat="1" ht="25.5" x14ac:dyDescent="0.2">
      <c r="A64" s="2"/>
      <c r="B64" s="22" t="s">
        <v>226</v>
      </c>
      <c r="C64" s="56" t="s">
        <v>227</v>
      </c>
      <c r="D64" s="24">
        <v>24000000</v>
      </c>
      <c r="E64" s="25">
        <v>0.9</v>
      </c>
      <c r="F64" s="25">
        <v>20000000</v>
      </c>
      <c r="G64" s="25">
        <v>0.7</v>
      </c>
      <c r="H64" s="97">
        <v>20000000</v>
      </c>
      <c r="I64" s="72">
        <v>0.7</v>
      </c>
      <c r="J64" s="72">
        <v>0</v>
      </c>
      <c r="K64" s="83">
        <v>20000000</v>
      </c>
      <c r="L64" s="72">
        <v>1.9</v>
      </c>
      <c r="M64" s="72">
        <f t="shared" si="0"/>
        <v>0</v>
      </c>
      <c r="N64" s="94">
        <f t="shared" ref="N64:N69" si="2">+(K64/H64)*100</f>
        <v>100</v>
      </c>
    </row>
    <row r="65" spans="1:14" s="3" customFormat="1" ht="12.75" x14ac:dyDescent="0.2">
      <c r="A65" s="2"/>
      <c r="B65" s="22" t="s">
        <v>228</v>
      </c>
      <c r="C65" s="56" t="s">
        <v>229</v>
      </c>
      <c r="D65" s="24">
        <v>14561342</v>
      </c>
      <c r="E65" s="25">
        <v>0.6</v>
      </c>
      <c r="F65" s="25">
        <v>23000000</v>
      </c>
      <c r="G65" s="25">
        <v>0.8</v>
      </c>
      <c r="H65" s="97">
        <v>23000000</v>
      </c>
      <c r="I65" s="72">
        <v>0.8</v>
      </c>
      <c r="J65" s="72">
        <v>0</v>
      </c>
      <c r="K65" s="83">
        <v>23000000</v>
      </c>
      <c r="L65" s="72">
        <v>0.5</v>
      </c>
      <c r="M65" s="72">
        <f t="shared" si="0"/>
        <v>0</v>
      </c>
      <c r="N65" s="94">
        <f t="shared" si="2"/>
        <v>100</v>
      </c>
    </row>
    <row r="66" spans="1:14" s="3" customFormat="1" ht="12.75" x14ac:dyDescent="0.2">
      <c r="A66" s="2"/>
      <c r="B66" s="22" t="s">
        <v>230</v>
      </c>
      <c r="C66" s="56" t="s">
        <v>231</v>
      </c>
      <c r="D66" s="24">
        <v>15000000</v>
      </c>
      <c r="E66" s="25">
        <v>0.6</v>
      </c>
      <c r="F66" s="25">
        <v>16248170</v>
      </c>
      <c r="G66" s="25">
        <v>0.6</v>
      </c>
      <c r="H66" s="97">
        <v>16248170</v>
      </c>
      <c r="I66" s="72">
        <v>0.6</v>
      </c>
      <c r="J66" s="72">
        <v>0</v>
      </c>
      <c r="K66" s="83">
        <v>16247409</v>
      </c>
      <c r="L66" s="72">
        <v>0.5</v>
      </c>
      <c r="M66" s="72">
        <f t="shared" si="0"/>
        <v>761</v>
      </c>
      <c r="N66" s="94">
        <f t="shared" si="2"/>
        <v>99.995316395631022</v>
      </c>
    </row>
    <row r="67" spans="1:14" s="3" customFormat="1" ht="12.75" x14ac:dyDescent="0.2">
      <c r="A67" s="2"/>
      <c r="B67" s="22" t="s">
        <v>232</v>
      </c>
      <c r="C67" s="56" t="s">
        <v>233</v>
      </c>
      <c r="D67" s="24">
        <v>5500000</v>
      </c>
      <c r="E67" s="25">
        <v>0.2</v>
      </c>
      <c r="F67" s="25">
        <v>40000000</v>
      </c>
      <c r="G67" s="25">
        <v>1.4</v>
      </c>
      <c r="H67" s="97">
        <v>40000000</v>
      </c>
      <c r="I67" s="72">
        <v>1.4</v>
      </c>
      <c r="J67" s="72">
        <v>0</v>
      </c>
      <c r="K67" s="83">
        <v>14768380</v>
      </c>
      <c r="L67" s="72">
        <v>0</v>
      </c>
      <c r="M67" s="72">
        <f t="shared" si="0"/>
        <v>25231620</v>
      </c>
      <c r="N67" s="94">
        <f t="shared" si="2"/>
        <v>36.920950000000005</v>
      </c>
    </row>
    <row r="68" spans="1:14" s="3" customFormat="1" ht="25.5" x14ac:dyDescent="0.2">
      <c r="A68" s="2"/>
      <c r="B68" s="22" t="s">
        <v>234</v>
      </c>
      <c r="C68" s="56" t="s">
        <v>235</v>
      </c>
      <c r="D68" s="24">
        <v>20000000</v>
      </c>
      <c r="E68" s="25">
        <v>0.8</v>
      </c>
      <c r="F68" s="25">
        <v>16860314</v>
      </c>
      <c r="G68" s="25">
        <v>0.6</v>
      </c>
      <c r="H68" s="97">
        <v>16860314</v>
      </c>
      <c r="I68" s="72">
        <v>0.6</v>
      </c>
      <c r="J68" s="72">
        <v>0</v>
      </c>
      <c r="K68" s="83">
        <v>16859782</v>
      </c>
      <c r="L68" s="72">
        <v>1.4</v>
      </c>
      <c r="M68" s="72">
        <f t="shared" si="0"/>
        <v>532</v>
      </c>
      <c r="N68" s="94">
        <f t="shared" si="2"/>
        <v>99.996844661374624</v>
      </c>
    </row>
    <row r="69" spans="1:14" s="3" customFormat="1" ht="12.75" x14ac:dyDescent="0.2">
      <c r="A69" s="2"/>
      <c r="B69" s="22" t="s">
        <v>236</v>
      </c>
      <c r="C69" s="56" t="s">
        <v>237</v>
      </c>
      <c r="D69" s="24">
        <v>20000000</v>
      </c>
      <c r="E69" s="25">
        <v>0.8</v>
      </c>
      <c r="F69" s="25">
        <v>17000000</v>
      </c>
      <c r="G69" s="25">
        <v>0.6</v>
      </c>
      <c r="H69" s="97">
        <v>34974452</v>
      </c>
      <c r="I69" s="72">
        <v>0.6</v>
      </c>
      <c r="J69" s="72">
        <v>0</v>
      </c>
      <c r="K69" s="83">
        <v>34972331</v>
      </c>
      <c r="L69" s="72">
        <v>1.6</v>
      </c>
      <c r="M69" s="72">
        <f t="shared" si="0"/>
        <v>2121</v>
      </c>
      <c r="N69" s="94">
        <f t="shared" si="2"/>
        <v>99.993935573315056</v>
      </c>
    </row>
    <row r="70" spans="1:14" s="3" customFormat="1" ht="25.5" x14ac:dyDescent="0.2">
      <c r="A70" s="2"/>
      <c r="B70" s="22" t="s">
        <v>238</v>
      </c>
      <c r="C70" s="56" t="s">
        <v>239</v>
      </c>
      <c r="D70" s="24">
        <v>9167508</v>
      </c>
      <c r="E70" s="25">
        <v>0.3</v>
      </c>
      <c r="F70" s="25">
        <v>0</v>
      </c>
      <c r="G70" s="25">
        <v>0</v>
      </c>
      <c r="H70" s="72">
        <v>0</v>
      </c>
      <c r="I70" s="72">
        <v>0</v>
      </c>
      <c r="J70" s="72">
        <v>0</v>
      </c>
      <c r="K70" s="83">
        <v>0</v>
      </c>
      <c r="L70" s="72">
        <v>0</v>
      </c>
      <c r="M70" s="72">
        <f t="shared" si="0"/>
        <v>0</v>
      </c>
      <c r="N70" s="94"/>
    </row>
    <row r="71" spans="1:14" s="3" customFormat="1" ht="12.75" x14ac:dyDescent="0.2">
      <c r="A71" s="2"/>
      <c r="B71" s="22" t="s">
        <v>240</v>
      </c>
      <c r="C71" s="56" t="s">
        <v>241</v>
      </c>
      <c r="D71" s="24">
        <v>10000000</v>
      </c>
      <c r="E71" s="25">
        <v>0.4</v>
      </c>
      <c r="F71" s="25">
        <v>5795108</v>
      </c>
      <c r="G71" s="25">
        <v>0.2</v>
      </c>
      <c r="H71" s="97">
        <v>5795108</v>
      </c>
      <c r="I71" s="72">
        <v>0.2</v>
      </c>
      <c r="J71" s="72">
        <v>0</v>
      </c>
      <c r="K71" s="83">
        <v>5470598</v>
      </c>
      <c r="L71" s="72">
        <v>0</v>
      </c>
      <c r="M71" s="72">
        <f t="shared" si="0"/>
        <v>324510</v>
      </c>
      <c r="N71" s="94">
        <f>+(K71/H71)*100</f>
        <v>94.40027692322559</v>
      </c>
    </row>
    <row r="72" spans="1:14" s="3" customFormat="1" ht="25.5" x14ac:dyDescent="0.2">
      <c r="A72" s="2"/>
      <c r="B72" s="22" t="s">
        <v>242</v>
      </c>
      <c r="C72" s="56" t="s">
        <v>243</v>
      </c>
      <c r="D72" s="24">
        <v>25000000</v>
      </c>
      <c r="E72" s="25">
        <v>0.9</v>
      </c>
      <c r="F72" s="25">
        <v>29000000</v>
      </c>
      <c r="G72" s="25">
        <v>1</v>
      </c>
      <c r="H72" s="97">
        <v>29000000</v>
      </c>
      <c r="I72" s="72">
        <v>1</v>
      </c>
      <c r="J72" s="72">
        <v>0</v>
      </c>
      <c r="K72" s="83">
        <v>29000000</v>
      </c>
      <c r="L72" s="72">
        <v>0</v>
      </c>
      <c r="M72" s="72">
        <f t="shared" si="0"/>
        <v>0</v>
      </c>
      <c r="N72" s="94">
        <f>+(K72/H72)*100</f>
        <v>100</v>
      </c>
    </row>
    <row r="73" spans="1:14" s="3" customFormat="1" ht="25.5" x14ac:dyDescent="0.2">
      <c r="A73" s="2"/>
      <c r="B73" s="22" t="s">
        <v>244</v>
      </c>
      <c r="C73" s="56" t="s">
        <v>245</v>
      </c>
      <c r="D73" s="24">
        <v>7000000</v>
      </c>
      <c r="E73" s="25">
        <v>0.3</v>
      </c>
      <c r="F73" s="25">
        <v>5314890</v>
      </c>
      <c r="G73" s="25">
        <v>0.2</v>
      </c>
      <c r="H73" s="97">
        <v>5314890</v>
      </c>
      <c r="I73" s="72">
        <v>0.2</v>
      </c>
      <c r="J73" s="72">
        <v>0</v>
      </c>
      <c r="K73" s="83">
        <v>0</v>
      </c>
      <c r="L73" s="72">
        <v>0</v>
      </c>
      <c r="M73" s="72">
        <f t="shared" si="0"/>
        <v>5314890</v>
      </c>
      <c r="N73" s="94">
        <f>+(K73/H73)*100</f>
        <v>0</v>
      </c>
    </row>
    <row r="74" spans="1:14" s="3" customFormat="1" ht="25.5" x14ac:dyDescent="0.2">
      <c r="A74" s="2"/>
      <c r="B74" s="22" t="s">
        <v>246</v>
      </c>
      <c r="C74" s="56" t="s">
        <v>247</v>
      </c>
      <c r="D74" s="24">
        <v>8000000</v>
      </c>
      <c r="E74" s="25">
        <v>0.3</v>
      </c>
      <c r="F74" s="25">
        <v>5126053</v>
      </c>
      <c r="G74" s="25">
        <v>0.2</v>
      </c>
      <c r="H74" s="97">
        <v>5126053</v>
      </c>
      <c r="I74" s="72">
        <v>0.2</v>
      </c>
      <c r="J74" s="72">
        <v>0</v>
      </c>
      <c r="K74" s="83">
        <v>0</v>
      </c>
      <c r="L74" s="72">
        <v>0</v>
      </c>
      <c r="M74" s="72">
        <f t="shared" si="0"/>
        <v>5126053</v>
      </c>
      <c r="N74" s="94">
        <f>+(K74/H74)*100</f>
        <v>0</v>
      </c>
    </row>
    <row r="75" spans="1:14" s="3" customFormat="1" ht="25.5" x14ac:dyDescent="0.2">
      <c r="A75" s="2"/>
      <c r="B75" s="22" t="s">
        <v>248</v>
      </c>
      <c r="C75" s="56" t="s">
        <v>249</v>
      </c>
      <c r="D75" s="24">
        <v>0</v>
      </c>
      <c r="E75" s="25">
        <v>0</v>
      </c>
      <c r="F75" s="25">
        <v>10000000</v>
      </c>
      <c r="G75" s="25">
        <v>0.3</v>
      </c>
      <c r="H75" s="97">
        <v>10000000</v>
      </c>
      <c r="I75" s="72">
        <v>0.3</v>
      </c>
      <c r="J75" s="72">
        <v>0</v>
      </c>
      <c r="K75" s="83">
        <v>10000000</v>
      </c>
      <c r="L75" s="72">
        <v>0</v>
      </c>
      <c r="M75" s="72">
        <f t="shared" si="0"/>
        <v>0</v>
      </c>
      <c r="N75" s="94">
        <f>+(K75/H75)*100</f>
        <v>100</v>
      </c>
    </row>
    <row r="76" spans="1:14" s="3" customFormat="1" ht="25.5" x14ac:dyDescent="0.2">
      <c r="A76" s="2"/>
      <c r="B76" s="22" t="s">
        <v>250</v>
      </c>
      <c r="C76" s="56" t="s">
        <v>251</v>
      </c>
      <c r="D76" s="24">
        <v>5551320</v>
      </c>
      <c r="E76" s="25">
        <v>0.2</v>
      </c>
      <c r="F76" s="25">
        <v>0</v>
      </c>
      <c r="G76" s="25">
        <v>0</v>
      </c>
      <c r="H76" s="72">
        <v>0</v>
      </c>
      <c r="I76" s="72">
        <v>0</v>
      </c>
      <c r="J76" s="72">
        <v>0</v>
      </c>
      <c r="K76" s="83">
        <v>0</v>
      </c>
      <c r="L76" s="72">
        <v>0</v>
      </c>
      <c r="M76" s="72">
        <f t="shared" si="0"/>
        <v>0</v>
      </c>
      <c r="N76" s="94"/>
    </row>
    <row r="77" spans="1:14" s="3" customFormat="1" ht="25.5" x14ac:dyDescent="0.2">
      <c r="A77" s="2"/>
      <c r="B77" s="22" t="s">
        <v>252</v>
      </c>
      <c r="C77" s="56" t="s">
        <v>253</v>
      </c>
      <c r="D77" s="24">
        <v>18850017</v>
      </c>
      <c r="E77" s="25">
        <v>0.7</v>
      </c>
      <c r="F77" s="25">
        <v>22000000</v>
      </c>
      <c r="G77" s="25">
        <v>0.8</v>
      </c>
      <c r="H77" s="97">
        <v>22000000</v>
      </c>
      <c r="I77" s="72">
        <v>0.8</v>
      </c>
      <c r="J77" s="72">
        <v>0</v>
      </c>
      <c r="K77" s="83">
        <v>22000000</v>
      </c>
      <c r="L77" s="72">
        <v>0.8</v>
      </c>
      <c r="M77" s="72">
        <f t="shared" si="0"/>
        <v>0</v>
      </c>
      <c r="N77" s="94">
        <f t="shared" ref="N77:N104" si="3">+(K77/H77)*100</f>
        <v>100</v>
      </c>
    </row>
    <row r="78" spans="1:14" s="3" customFormat="1" ht="12.75" x14ac:dyDescent="0.2">
      <c r="A78" s="2"/>
      <c r="B78" s="22" t="s">
        <v>254</v>
      </c>
      <c r="C78" s="56" t="s">
        <v>255</v>
      </c>
      <c r="D78" s="24">
        <v>19989480</v>
      </c>
      <c r="E78" s="25">
        <v>0.8</v>
      </c>
      <c r="F78" s="25">
        <v>18597097</v>
      </c>
      <c r="G78" s="25">
        <v>0.6</v>
      </c>
      <c r="H78" s="97">
        <v>18597097</v>
      </c>
      <c r="I78" s="72">
        <v>0.6</v>
      </c>
      <c r="J78" s="72">
        <v>0</v>
      </c>
      <c r="K78" s="83">
        <v>18597092</v>
      </c>
      <c r="L78" s="72">
        <v>1.6</v>
      </c>
      <c r="M78" s="72">
        <f t="shared" si="0"/>
        <v>5</v>
      </c>
      <c r="N78" s="94">
        <f t="shared" si="3"/>
        <v>99.999973114083346</v>
      </c>
    </row>
    <row r="79" spans="1:14" s="3" customFormat="1" ht="12.75" x14ac:dyDescent="0.2">
      <c r="A79" s="2"/>
      <c r="B79" s="22" t="s">
        <v>256</v>
      </c>
      <c r="C79" s="56" t="s">
        <v>257</v>
      </c>
      <c r="D79" s="24">
        <v>19999999</v>
      </c>
      <c r="E79" s="25">
        <v>0.8</v>
      </c>
      <c r="F79" s="25">
        <v>18000000</v>
      </c>
      <c r="G79" s="25">
        <v>0.6</v>
      </c>
      <c r="H79" s="97">
        <v>18000000</v>
      </c>
      <c r="I79" s="72">
        <v>0.6</v>
      </c>
      <c r="J79" s="72">
        <v>0</v>
      </c>
      <c r="K79" s="83">
        <v>18000000</v>
      </c>
      <c r="L79" s="72">
        <v>0</v>
      </c>
      <c r="M79" s="72">
        <f t="shared" si="0"/>
        <v>0</v>
      </c>
      <c r="N79" s="94">
        <f t="shared" si="3"/>
        <v>100</v>
      </c>
    </row>
    <row r="80" spans="1:14" s="3" customFormat="1" ht="12.75" x14ac:dyDescent="0.2">
      <c r="A80" s="2"/>
      <c r="B80" s="22" t="s">
        <v>258</v>
      </c>
      <c r="C80" s="56" t="s">
        <v>259</v>
      </c>
      <c r="D80" s="24">
        <v>6646236</v>
      </c>
      <c r="E80" s="25">
        <v>0.3</v>
      </c>
      <c r="F80" s="25">
        <v>3914757</v>
      </c>
      <c r="G80" s="25">
        <v>0.1</v>
      </c>
      <c r="H80" s="97">
        <v>3914757</v>
      </c>
      <c r="I80" s="72">
        <v>0.1</v>
      </c>
      <c r="J80" s="72">
        <v>0</v>
      </c>
      <c r="K80" s="83">
        <v>3556400</v>
      </c>
      <c r="L80" s="72">
        <v>0</v>
      </c>
      <c r="M80" s="72">
        <f t="shared" si="0"/>
        <v>358357</v>
      </c>
      <c r="N80" s="94">
        <f t="shared" si="3"/>
        <v>90.845996315991002</v>
      </c>
    </row>
    <row r="81" spans="1:14" s="3" customFormat="1" ht="12.75" x14ac:dyDescent="0.2">
      <c r="A81" s="2"/>
      <c r="B81" s="22" t="s">
        <v>260</v>
      </c>
      <c r="C81" s="56" t="s">
        <v>261</v>
      </c>
      <c r="D81" s="24">
        <v>17478053</v>
      </c>
      <c r="E81" s="25">
        <v>0.7</v>
      </c>
      <c r="F81" s="25">
        <v>23854565</v>
      </c>
      <c r="G81" s="25">
        <v>0.8</v>
      </c>
      <c r="H81" s="97">
        <v>23854565</v>
      </c>
      <c r="I81" s="72">
        <v>0.8</v>
      </c>
      <c r="J81" s="72">
        <v>0</v>
      </c>
      <c r="K81" s="83">
        <v>23854421</v>
      </c>
      <c r="L81" s="72">
        <v>1.3</v>
      </c>
      <c r="M81" s="72">
        <f t="shared" ref="M81:M112" si="4">+H81-K81</f>
        <v>144</v>
      </c>
      <c r="N81" s="94">
        <f t="shared" si="3"/>
        <v>99.999396341958018</v>
      </c>
    </row>
    <row r="82" spans="1:14" s="3" customFormat="1" ht="12.75" x14ac:dyDescent="0.2">
      <c r="A82" s="2"/>
      <c r="B82" s="22" t="s">
        <v>262</v>
      </c>
      <c r="C82" s="56" t="s">
        <v>263</v>
      </c>
      <c r="D82" s="24">
        <v>0</v>
      </c>
      <c r="E82" s="25">
        <v>0</v>
      </c>
      <c r="F82" s="25">
        <v>5117597</v>
      </c>
      <c r="G82" s="25">
        <v>0.2</v>
      </c>
      <c r="H82" s="97">
        <v>5117597</v>
      </c>
      <c r="I82" s="72">
        <v>0.2</v>
      </c>
      <c r="J82" s="72">
        <v>0</v>
      </c>
      <c r="K82" s="83">
        <v>5117597</v>
      </c>
      <c r="L82" s="72">
        <v>0</v>
      </c>
      <c r="M82" s="72">
        <f t="shared" si="4"/>
        <v>0</v>
      </c>
      <c r="N82" s="94">
        <f t="shared" si="3"/>
        <v>100</v>
      </c>
    </row>
    <row r="83" spans="1:14" s="3" customFormat="1" ht="12.75" x14ac:dyDescent="0.2">
      <c r="A83" s="2"/>
      <c r="B83" s="22" t="s">
        <v>264</v>
      </c>
      <c r="C83" s="56" t="s">
        <v>265</v>
      </c>
      <c r="D83" s="24">
        <v>0</v>
      </c>
      <c r="E83" s="25">
        <v>0</v>
      </c>
      <c r="F83" s="25">
        <v>1286602</v>
      </c>
      <c r="G83" s="25">
        <v>0</v>
      </c>
      <c r="H83" s="97">
        <v>1286602</v>
      </c>
      <c r="I83" s="72">
        <v>0</v>
      </c>
      <c r="J83" s="72">
        <v>0</v>
      </c>
      <c r="K83" s="83">
        <v>1286602</v>
      </c>
      <c r="L83" s="72">
        <v>0</v>
      </c>
      <c r="M83" s="72">
        <f t="shared" si="4"/>
        <v>0</v>
      </c>
      <c r="N83" s="94">
        <f t="shared" si="3"/>
        <v>100</v>
      </c>
    </row>
    <row r="84" spans="1:14" s="3" customFormat="1" ht="25.5" x14ac:dyDescent="0.2">
      <c r="A84" s="2"/>
      <c r="B84" s="22" t="s">
        <v>266</v>
      </c>
      <c r="C84" s="56" t="s">
        <v>267</v>
      </c>
      <c r="D84" s="24">
        <v>5998320</v>
      </c>
      <c r="E84" s="25">
        <v>0.2</v>
      </c>
      <c r="F84" s="25">
        <v>11361211</v>
      </c>
      <c r="G84" s="25">
        <v>0.4</v>
      </c>
      <c r="H84" s="97">
        <v>11361211</v>
      </c>
      <c r="I84" s="72">
        <v>0.4</v>
      </c>
      <c r="J84" s="72">
        <v>0</v>
      </c>
      <c r="K84" s="83">
        <v>11361211</v>
      </c>
      <c r="L84" s="72">
        <v>1.1000000000000001</v>
      </c>
      <c r="M84" s="72">
        <f t="shared" si="4"/>
        <v>0</v>
      </c>
      <c r="N84" s="94">
        <f t="shared" si="3"/>
        <v>100</v>
      </c>
    </row>
    <row r="85" spans="1:14" s="3" customFormat="1" ht="25.5" x14ac:dyDescent="0.2">
      <c r="A85" s="2"/>
      <c r="B85" s="22" t="s">
        <v>268</v>
      </c>
      <c r="C85" s="56" t="s">
        <v>269</v>
      </c>
      <c r="D85" s="24">
        <v>10000000</v>
      </c>
      <c r="E85" s="25">
        <v>0.4</v>
      </c>
      <c r="F85" s="25">
        <v>23188971</v>
      </c>
      <c r="G85" s="25">
        <v>0.8</v>
      </c>
      <c r="H85" s="97">
        <v>23188971</v>
      </c>
      <c r="I85" s="72">
        <v>0.8</v>
      </c>
      <c r="J85" s="72">
        <v>0</v>
      </c>
      <c r="K85" s="83">
        <v>23188969</v>
      </c>
      <c r="L85" s="72">
        <v>0</v>
      </c>
      <c r="M85" s="72">
        <f t="shared" si="4"/>
        <v>2</v>
      </c>
      <c r="N85" s="94">
        <f t="shared" si="3"/>
        <v>99.999991375210229</v>
      </c>
    </row>
    <row r="86" spans="1:14" s="3" customFormat="1" ht="25.5" x14ac:dyDescent="0.2">
      <c r="A86" s="2"/>
      <c r="B86" s="22" t="s">
        <v>270</v>
      </c>
      <c r="C86" s="56" t="s">
        <v>271</v>
      </c>
      <c r="D86" s="24">
        <v>9000000</v>
      </c>
      <c r="E86" s="25">
        <v>0.3</v>
      </c>
      <c r="F86" s="25">
        <v>13000000</v>
      </c>
      <c r="G86" s="25">
        <v>0.5</v>
      </c>
      <c r="H86" s="97">
        <v>13000000</v>
      </c>
      <c r="I86" s="72">
        <v>0.5</v>
      </c>
      <c r="J86" s="72">
        <v>0</v>
      </c>
      <c r="K86" s="83">
        <v>13000000</v>
      </c>
      <c r="L86" s="72">
        <v>0</v>
      </c>
      <c r="M86" s="72">
        <f t="shared" si="4"/>
        <v>0</v>
      </c>
      <c r="N86" s="94">
        <f t="shared" si="3"/>
        <v>100</v>
      </c>
    </row>
    <row r="87" spans="1:14" s="3" customFormat="1" ht="12.75" x14ac:dyDescent="0.2">
      <c r="A87" s="2"/>
      <c r="B87" s="22" t="s">
        <v>272</v>
      </c>
      <c r="C87" s="56" t="s">
        <v>273</v>
      </c>
      <c r="D87" s="24">
        <v>0</v>
      </c>
      <c r="E87" s="25">
        <v>0</v>
      </c>
      <c r="F87" s="25">
        <v>1777460</v>
      </c>
      <c r="G87" s="25">
        <v>0.1</v>
      </c>
      <c r="H87" s="97">
        <v>1777460</v>
      </c>
      <c r="I87" s="72">
        <v>0.1</v>
      </c>
      <c r="J87" s="72">
        <v>0</v>
      </c>
      <c r="K87" s="83">
        <v>1777264</v>
      </c>
      <c r="L87" s="72">
        <v>0</v>
      </c>
      <c r="M87" s="72">
        <f t="shared" si="4"/>
        <v>196</v>
      </c>
      <c r="N87" s="94">
        <f t="shared" si="3"/>
        <v>99.988973028928925</v>
      </c>
    </row>
    <row r="88" spans="1:14" s="3" customFormat="1" ht="12.75" x14ac:dyDescent="0.2">
      <c r="A88" s="2"/>
      <c r="B88" s="22" t="s">
        <v>274</v>
      </c>
      <c r="C88" s="56" t="s">
        <v>275</v>
      </c>
      <c r="D88" s="24">
        <v>0</v>
      </c>
      <c r="E88" s="25">
        <v>0</v>
      </c>
      <c r="F88" s="25">
        <v>3128237</v>
      </c>
      <c r="G88" s="25">
        <v>0.1</v>
      </c>
      <c r="H88" s="97">
        <v>3128237</v>
      </c>
      <c r="I88" s="72">
        <v>0.1</v>
      </c>
      <c r="J88" s="72">
        <v>0</v>
      </c>
      <c r="K88" s="83">
        <v>3128237</v>
      </c>
      <c r="L88" s="72">
        <v>0</v>
      </c>
      <c r="M88" s="72">
        <f t="shared" si="4"/>
        <v>0</v>
      </c>
      <c r="N88" s="94">
        <f t="shared" si="3"/>
        <v>100</v>
      </c>
    </row>
    <row r="89" spans="1:14" s="3" customFormat="1" ht="12.75" x14ac:dyDescent="0.2">
      <c r="A89" s="2"/>
      <c r="B89" s="22" t="s">
        <v>276</v>
      </c>
      <c r="C89" s="56" t="s">
        <v>277</v>
      </c>
      <c r="D89" s="24">
        <v>2506152</v>
      </c>
      <c r="E89" s="25">
        <v>0.1</v>
      </c>
      <c r="F89" s="25">
        <v>914774</v>
      </c>
      <c r="G89" s="25">
        <v>0</v>
      </c>
      <c r="H89" s="97">
        <v>914774</v>
      </c>
      <c r="I89" s="72">
        <v>0</v>
      </c>
      <c r="J89" s="72">
        <v>0</v>
      </c>
      <c r="K89" s="83">
        <v>914124</v>
      </c>
      <c r="L89" s="72">
        <v>0.1</v>
      </c>
      <c r="M89" s="72">
        <f t="shared" si="4"/>
        <v>650</v>
      </c>
      <c r="N89" s="94">
        <f t="shared" si="3"/>
        <v>99.928944198239122</v>
      </c>
    </row>
    <row r="90" spans="1:14" s="3" customFormat="1" ht="25.5" x14ac:dyDescent="0.2">
      <c r="A90" s="2"/>
      <c r="B90" s="22" t="s">
        <v>278</v>
      </c>
      <c r="C90" s="56" t="s">
        <v>279</v>
      </c>
      <c r="D90" s="24">
        <v>0</v>
      </c>
      <c r="E90" s="25">
        <v>0</v>
      </c>
      <c r="F90" s="25">
        <v>38000000</v>
      </c>
      <c r="G90" s="25">
        <v>1.3</v>
      </c>
      <c r="H90" s="97">
        <v>58000000</v>
      </c>
      <c r="I90" s="72">
        <v>1.3</v>
      </c>
      <c r="J90" s="72">
        <v>0</v>
      </c>
      <c r="K90" s="83">
        <v>50111604</v>
      </c>
      <c r="L90" s="72">
        <v>0</v>
      </c>
      <c r="M90" s="72">
        <f t="shared" si="4"/>
        <v>7888396</v>
      </c>
      <c r="N90" s="94">
        <f t="shared" si="3"/>
        <v>86.399317241379308</v>
      </c>
    </row>
    <row r="91" spans="1:14" s="3" customFormat="1" ht="25.5" x14ac:dyDescent="0.2">
      <c r="A91" s="2"/>
      <c r="B91" s="22" t="s">
        <v>280</v>
      </c>
      <c r="C91" s="56" t="s">
        <v>281</v>
      </c>
      <c r="D91" s="24">
        <v>19492622</v>
      </c>
      <c r="E91" s="25">
        <v>0.7</v>
      </c>
      <c r="F91" s="25">
        <v>45000000</v>
      </c>
      <c r="G91" s="25">
        <v>1.6</v>
      </c>
      <c r="H91" s="97">
        <v>45000000</v>
      </c>
      <c r="I91" s="72">
        <v>1.6</v>
      </c>
      <c r="J91" s="72">
        <v>0</v>
      </c>
      <c r="K91" s="83">
        <v>43999742</v>
      </c>
      <c r="L91" s="72">
        <v>3.3</v>
      </c>
      <c r="M91" s="72">
        <f t="shared" si="4"/>
        <v>1000258</v>
      </c>
      <c r="N91" s="94">
        <f t="shared" si="3"/>
        <v>97.777204444444436</v>
      </c>
    </row>
    <row r="92" spans="1:14" s="3" customFormat="1" ht="12.75" x14ac:dyDescent="0.2">
      <c r="A92" s="2"/>
      <c r="B92" s="22" t="s">
        <v>282</v>
      </c>
      <c r="C92" s="56" t="s">
        <v>283</v>
      </c>
      <c r="D92" s="24">
        <v>2005680</v>
      </c>
      <c r="E92" s="25">
        <v>0.1</v>
      </c>
      <c r="F92" s="25">
        <v>22073730</v>
      </c>
      <c r="G92" s="25">
        <v>0.8</v>
      </c>
      <c r="H92" s="97">
        <v>22073730</v>
      </c>
      <c r="I92" s="72">
        <v>0.8</v>
      </c>
      <c r="J92" s="72">
        <v>0</v>
      </c>
      <c r="K92" s="83">
        <v>22073730</v>
      </c>
      <c r="L92" s="72">
        <v>0.5</v>
      </c>
      <c r="M92" s="72">
        <f t="shared" si="4"/>
        <v>0</v>
      </c>
      <c r="N92" s="94">
        <f t="shared" si="3"/>
        <v>100</v>
      </c>
    </row>
    <row r="93" spans="1:14" s="3" customFormat="1" ht="25.5" x14ac:dyDescent="0.2">
      <c r="A93" s="2"/>
      <c r="B93" s="22" t="s">
        <v>284</v>
      </c>
      <c r="C93" s="56" t="s">
        <v>285</v>
      </c>
      <c r="D93" s="24">
        <v>0</v>
      </c>
      <c r="E93" s="25">
        <v>0</v>
      </c>
      <c r="F93" s="25">
        <v>20000000</v>
      </c>
      <c r="G93" s="25">
        <v>0.7</v>
      </c>
      <c r="H93" s="97">
        <v>25000000</v>
      </c>
      <c r="I93" s="72">
        <v>0.7</v>
      </c>
      <c r="J93" s="72">
        <v>0</v>
      </c>
      <c r="K93" s="83">
        <v>25000000</v>
      </c>
      <c r="L93" s="72">
        <v>0</v>
      </c>
      <c r="M93" s="72">
        <f t="shared" si="4"/>
        <v>0</v>
      </c>
      <c r="N93" s="94">
        <f t="shared" si="3"/>
        <v>100</v>
      </c>
    </row>
    <row r="94" spans="1:14" s="3" customFormat="1" ht="25.5" x14ac:dyDescent="0.2">
      <c r="A94" s="2"/>
      <c r="B94" s="22" t="s">
        <v>286</v>
      </c>
      <c r="C94" s="56" t="s">
        <v>287</v>
      </c>
      <c r="D94" s="24">
        <v>0</v>
      </c>
      <c r="E94" s="25">
        <v>0</v>
      </c>
      <c r="F94" s="25">
        <v>10000000</v>
      </c>
      <c r="G94" s="25">
        <v>0.3</v>
      </c>
      <c r="H94" s="97">
        <v>15000000</v>
      </c>
      <c r="I94" s="72">
        <v>0.3</v>
      </c>
      <c r="J94" s="72">
        <v>0</v>
      </c>
      <c r="K94" s="83">
        <v>15000000</v>
      </c>
      <c r="L94" s="72">
        <v>0</v>
      </c>
      <c r="M94" s="72">
        <f t="shared" si="4"/>
        <v>0</v>
      </c>
      <c r="N94" s="94">
        <f t="shared" si="3"/>
        <v>100</v>
      </c>
    </row>
    <row r="95" spans="1:14" s="3" customFormat="1" ht="25.5" x14ac:dyDescent="0.2">
      <c r="A95" s="2"/>
      <c r="B95" s="22" t="s">
        <v>288</v>
      </c>
      <c r="C95" s="56" t="s">
        <v>289</v>
      </c>
      <c r="D95" s="24">
        <v>15000000</v>
      </c>
      <c r="E95" s="25">
        <v>0.6</v>
      </c>
      <c r="F95" s="25">
        <v>19000000</v>
      </c>
      <c r="G95" s="25">
        <v>0.7</v>
      </c>
      <c r="H95" s="97">
        <v>41685293</v>
      </c>
      <c r="I95" s="72">
        <v>0.7</v>
      </c>
      <c r="J95" s="72">
        <v>0</v>
      </c>
      <c r="K95" s="83">
        <v>41685293</v>
      </c>
      <c r="L95" s="72">
        <v>0.8</v>
      </c>
      <c r="M95" s="72">
        <f t="shared" si="4"/>
        <v>0</v>
      </c>
      <c r="N95" s="94">
        <f t="shared" si="3"/>
        <v>100</v>
      </c>
    </row>
    <row r="96" spans="1:14" s="3" customFormat="1" ht="25.5" x14ac:dyDescent="0.2">
      <c r="A96" s="2"/>
      <c r="B96" s="22" t="s">
        <v>290</v>
      </c>
      <c r="C96" s="56" t="s">
        <v>291</v>
      </c>
      <c r="D96" s="24">
        <v>7305543</v>
      </c>
      <c r="E96" s="25">
        <v>0.3</v>
      </c>
      <c r="F96" s="25">
        <v>8000000</v>
      </c>
      <c r="G96" s="25">
        <v>0.3</v>
      </c>
      <c r="H96" s="97">
        <v>8000000</v>
      </c>
      <c r="I96" s="72">
        <v>0.3</v>
      </c>
      <c r="J96" s="72">
        <v>0</v>
      </c>
      <c r="K96" s="83">
        <v>8000000</v>
      </c>
      <c r="L96" s="72">
        <v>0</v>
      </c>
      <c r="M96" s="72">
        <f t="shared" si="4"/>
        <v>0</v>
      </c>
      <c r="N96" s="94">
        <f t="shared" si="3"/>
        <v>100</v>
      </c>
    </row>
    <row r="97" spans="1:14" s="3" customFormat="1" ht="25.5" x14ac:dyDescent="0.2">
      <c r="A97" s="2"/>
      <c r="B97" s="22" t="s">
        <v>292</v>
      </c>
      <c r="C97" s="56" t="s">
        <v>293</v>
      </c>
      <c r="D97" s="24">
        <v>0</v>
      </c>
      <c r="E97" s="25">
        <v>0</v>
      </c>
      <c r="F97" s="25">
        <v>5358297</v>
      </c>
      <c r="G97" s="25">
        <v>0.2</v>
      </c>
      <c r="H97" s="97">
        <v>5358297</v>
      </c>
      <c r="I97" s="72">
        <v>0.2</v>
      </c>
      <c r="J97" s="72">
        <v>0</v>
      </c>
      <c r="K97" s="83">
        <v>5205602</v>
      </c>
      <c r="L97" s="72">
        <v>0.5</v>
      </c>
      <c r="M97" s="72">
        <f t="shared" si="4"/>
        <v>152695</v>
      </c>
      <c r="N97" s="94">
        <f t="shared" si="3"/>
        <v>97.150307271134835</v>
      </c>
    </row>
    <row r="98" spans="1:14" s="3" customFormat="1" ht="25.5" x14ac:dyDescent="0.2">
      <c r="A98" s="2"/>
      <c r="B98" s="22" t="s">
        <v>294</v>
      </c>
      <c r="C98" s="56" t="s">
        <v>295</v>
      </c>
      <c r="D98" s="24">
        <v>8738400</v>
      </c>
      <c r="E98" s="25">
        <v>0.3</v>
      </c>
      <c r="F98" s="25">
        <v>1267225</v>
      </c>
      <c r="G98" s="25">
        <v>0</v>
      </c>
      <c r="H98" s="97">
        <v>1267225</v>
      </c>
      <c r="I98" s="72">
        <v>0</v>
      </c>
      <c r="J98" s="72">
        <v>0</v>
      </c>
      <c r="K98" s="83">
        <v>951960</v>
      </c>
      <c r="L98" s="72">
        <v>0</v>
      </c>
      <c r="M98" s="72">
        <f t="shared" si="4"/>
        <v>315265</v>
      </c>
      <c r="N98" s="94">
        <f t="shared" si="3"/>
        <v>75.121624020990751</v>
      </c>
    </row>
    <row r="99" spans="1:14" s="3" customFormat="1" ht="25.5" x14ac:dyDescent="0.2">
      <c r="A99" s="2"/>
      <c r="B99" s="22" t="s">
        <v>296</v>
      </c>
      <c r="C99" s="56" t="s">
        <v>297</v>
      </c>
      <c r="D99" s="24">
        <v>10000000</v>
      </c>
      <c r="E99" s="25">
        <v>0.4</v>
      </c>
      <c r="F99" s="25">
        <v>10000000</v>
      </c>
      <c r="G99" s="25">
        <v>0.3</v>
      </c>
      <c r="H99" s="97">
        <v>10000000</v>
      </c>
      <c r="I99" s="72">
        <v>0.3</v>
      </c>
      <c r="J99" s="72">
        <v>0</v>
      </c>
      <c r="K99" s="98">
        <v>10000000</v>
      </c>
      <c r="L99" s="72">
        <v>0</v>
      </c>
      <c r="M99" s="72">
        <f t="shared" si="4"/>
        <v>0</v>
      </c>
      <c r="N99" s="94">
        <f t="shared" si="3"/>
        <v>100</v>
      </c>
    </row>
    <row r="100" spans="1:14" s="3" customFormat="1" ht="25.5" x14ac:dyDescent="0.2">
      <c r="A100" s="2"/>
      <c r="B100" s="22" t="s">
        <v>298</v>
      </c>
      <c r="C100" s="56" t="s">
        <v>299</v>
      </c>
      <c r="D100" s="24">
        <v>13164678</v>
      </c>
      <c r="E100" s="25">
        <v>0.5</v>
      </c>
      <c r="F100" s="25">
        <v>578233</v>
      </c>
      <c r="G100" s="25">
        <v>0</v>
      </c>
      <c r="H100" s="97">
        <v>578233</v>
      </c>
      <c r="I100" s="72">
        <v>0</v>
      </c>
      <c r="J100" s="72">
        <v>0</v>
      </c>
      <c r="K100" s="83">
        <v>578232</v>
      </c>
      <c r="L100" s="72">
        <v>0.1</v>
      </c>
      <c r="M100" s="72">
        <f t="shared" si="4"/>
        <v>1</v>
      </c>
      <c r="N100" s="94">
        <f t="shared" si="3"/>
        <v>99.999827059334208</v>
      </c>
    </row>
    <row r="101" spans="1:14" s="3" customFormat="1" ht="25.5" x14ac:dyDescent="0.2">
      <c r="A101" s="2"/>
      <c r="B101" s="22" t="s">
        <v>300</v>
      </c>
      <c r="C101" s="56" t="s">
        <v>301</v>
      </c>
      <c r="D101" s="24">
        <v>10000000</v>
      </c>
      <c r="E101" s="25">
        <v>0.4</v>
      </c>
      <c r="F101" s="25">
        <v>15627598</v>
      </c>
      <c r="G101" s="25">
        <v>0.5</v>
      </c>
      <c r="H101" s="97">
        <v>15627598</v>
      </c>
      <c r="I101" s="72">
        <v>0.5</v>
      </c>
      <c r="J101" s="72">
        <v>0</v>
      </c>
      <c r="K101" s="83">
        <v>15627593</v>
      </c>
      <c r="L101" s="72">
        <v>1</v>
      </c>
      <c r="M101" s="72">
        <f t="shared" si="4"/>
        <v>5</v>
      </c>
      <c r="N101" s="94">
        <f t="shared" si="3"/>
        <v>99.999968005319815</v>
      </c>
    </row>
    <row r="102" spans="1:14" s="3" customFormat="1" ht="25.5" x14ac:dyDescent="0.2">
      <c r="A102" s="2"/>
      <c r="B102" s="22" t="s">
        <v>302</v>
      </c>
      <c r="C102" s="56" t="s">
        <v>303</v>
      </c>
      <c r="D102" s="24">
        <v>0</v>
      </c>
      <c r="E102" s="25">
        <v>0</v>
      </c>
      <c r="F102" s="25">
        <v>15314848</v>
      </c>
      <c r="G102" s="25">
        <v>0.5</v>
      </c>
      <c r="H102" s="97">
        <v>15314848</v>
      </c>
      <c r="I102" s="72">
        <v>0.5</v>
      </c>
      <c r="J102" s="72">
        <v>0</v>
      </c>
      <c r="K102" s="83">
        <v>14626438</v>
      </c>
      <c r="L102" s="72">
        <v>0</v>
      </c>
      <c r="M102" s="72">
        <f t="shared" si="4"/>
        <v>688410</v>
      </c>
      <c r="N102" s="94">
        <f t="shared" si="3"/>
        <v>95.504950489877544</v>
      </c>
    </row>
    <row r="103" spans="1:14" s="3" customFormat="1" ht="25.5" x14ac:dyDescent="0.2">
      <c r="A103" s="2"/>
      <c r="B103" s="22" t="s">
        <v>304</v>
      </c>
      <c r="C103" s="56" t="s">
        <v>305</v>
      </c>
      <c r="D103" s="24">
        <v>0</v>
      </c>
      <c r="E103" s="25">
        <v>0</v>
      </c>
      <c r="F103" s="25">
        <v>12061518</v>
      </c>
      <c r="G103" s="25">
        <v>0.4</v>
      </c>
      <c r="H103" s="97">
        <v>12061518</v>
      </c>
      <c r="I103" s="72">
        <v>0.4</v>
      </c>
      <c r="J103" s="72">
        <v>0</v>
      </c>
      <c r="K103" s="83">
        <v>12061269</v>
      </c>
      <c r="L103" s="72">
        <v>0</v>
      </c>
      <c r="M103" s="72">
        <f t="shared" si="4"/>
        <v>249</v>
      </c>
      <c r="N103" s="94">
        <f t="shared" si="3"/>
        <v>99.997935583232561</v>
      </c>
    </row>
    <row r="104" spans="1:14" s="3" customFormat="1" ht="25.5" x14ac:dyDescent="0.2">
      <c r="A104" s="2"/>
      <c r="B104" s="22" t="s">
        <v>306</v>
      </c>
      <c r="C104" s="56" t="s">
        <v>307</v>
      </c>
      <c r="D104" s="24">
        <v>0</v>
      </c>
      <c r="E104" s="25">
        <v>0</v>
      </c>
      <c r="F104" s="25">
        <v>16683196</v>
      </c>
      <c r="G104" s="25">
        <v>0.6</v>
      </c>
      <c r="H104" s="97">
        <v>16683196</v>
      </c>
      <c r="I104" s="72">
        <v>0.6</v>
      </c>
      <c r="J104" s="72">
        <v>0</v>
      </c>
      <c r="K104" s="83">
        <v>16114266</v>
      </c>
      <c r="L104" s="72">
        <v>0</v>
      </c>
      <c r="M104" s="72">
        <f t="shared" si="4"/>
        <v>568930</v>
      </c>
      <c r="N104" s="94">
        <f t="shared" si="3"/>
        <v>96.589802097871413</v>
      </c>
    </row>
    <row r="105" spans="1:14" s="3" customFormat="1" ht="12.75" x14ac:dyDescent="0.2">
      <c r="A105" s="2"/>
      <c r="B105" s="22" t="s">
        <v>308</v>
      </c>
      <c r="C105" s="56" t="s">
        <v>309</v>
      </c>
      <c r="D105" s="24">
        <v>17468236</v>
      </c>
      <c r="E105" s="25">
        <v>0.7</v>
      </c>
      <c r="F105" s="25">
        <v>0</v>
      </c>
      <c r="G105" s="25">
        <v>0</v>
      </c>
      <c r="H105" s="72">
        <v>0</v>
      </c>
      <c r="I105" s="72">
        <v>0</v>
      </c>
      <c r="J105" s="72">
        <v>0</v>
      </c>
      <c r="K105" s="83">
        <v>0</v>
      </c>
      <c r="L105" s="72">
        <v>0</v>
      </c>
      <c r="M105" s="72">
        <f t="shared" si="4"/>
        <v>0</v>
      </c>
      <c r="N105" s="94"/>
    </row>
    <row r="106" spans="1:14" s="3" customFormat="1" ht="12.75" x14ac:dyDescent="0.2">
      <c r="A106" s="2"/>
      <c r="B106" s="22" t="s">
        <v>310</v>
      </c>
      <c r="C106" s="56" t="s">
        <v>311</v>
      </c>
      <c r="D106" s="24">
        <v>4069850</v>
      </c>
      <c r="E106" s="25">
        <v>0.2</v>
      </c>
      <c r="F106" s="25">
        <v>0</v>
      </c>
      <c r="G106" s="25">
        <v>0</v>
      </c>
      <c r="H106" s="72">
        <v>0</v>
      </c>
      <c r="I106" s="72">
        <v>0</v>
      </c>
      <c r="J106" s="72">
        <v>0</v>
      </c>
      <c r="K106" s="83">
        <v>0</v>
      </c>
      <c r="L106" s="72">
        <v>0</v>
      </c>
      <c r="M106" s="72">
        <f t="shared" si="4"/>
        <v>0</v>
      </c>
      <c r="N106" s="94"/>
    </row>
    <row r="107" spans="1:14" s="3" customFormat="1" ht="12.75" x14ac:dyDescent="0.2">
      <c r="A107" s="2"/>
      <c r="B107" s="22" t="s">
        <v>312</v>
      </c>
      <c r="C107" s="56" t="s">
        <v>313</v>
      </c>
      <c r="D107" s="24">
        <v>18054296</v>
      </c>
      <c r="E107" s="25">
        <v>0.7</v>
      </c>
      <c r="F107" s="25">
        <v>27081445</v>
      </c>
      <c r="G107" s="25">
        <v>0.9</v>
      </c>
      <c r="H107" s="97">
        <v>72217186</v>
      </c>
      <c r="I107" s="72">
        <v>0.9</v>
      </c>
      <c r="J107" s="72">
        <v>0</v>
      </c>
      <c r="K107" s="83">
        <v>72214311</v>
      </c>
      <c r="L107" s="72">
        <v>1.9</v>
      </c>
      <c r="M107" s="72">
        <f t="shared" si="4"/>
        <v>2875</v>
      </c>
      <c r="N107" s="94">
        <f t="shared" ref="N107:N115" si="5">+(K107/H107)*100</f>
        <v>99.996018953161652</v>
      </c>
    </row>
    <row r="108" spans="1:14" s="3" customFormat="1" ht="12.75" x14ac:dyDescent="0.2">
      <c r="A108" s="2"/>
      <c r="B108" s="22" t="s">
        <v>314</v>
      </c>
      <c r="C108" s="56" t="s">
        <v>315</v>
      </c>
      <c r="D108" s="24">
        <v>15850948</v>
      </c>
      <c r="E108" s="25">
        <v>0.6</v>
      </c>
      <c r="F108" s="25">
        <v>23776424</v>
      </c>
      <c r="G108" s="25">
        <v>0.8</v>
      </c>
      <c r="H108" s="97">
        <v>23776424</v>
      </c>
      <c r="I108" s="72">
        <v>0.8</v>
      </c>
      <c r="J108" s="72">
        <v>0</v>
      </c>
      <c r="K108" s="83">
        <v>19635736</v>
      </c>
      <c r="L108" s="72">
        <v>1</v>
      </c>
      <c r="M108" s="72">
        <f t="shared" si="4"/>
        <v>4140688</v>
      </c>
      <c r="N108" s="94">
        <f t="shared" si="5"/>
        <v>82.5849000673945</v>
      </c>
    </row>
    <row r="109" spans="1:14" s="3" customFormat="1" ht="12.75" x14ac:dyDescent="0.2">
      <c r="A109" s="2"/>
      <c r="B109" s="22" t="s">
        <v>316</v>
      </c>
      <c r="C109" s="56" t="s">
        <v>317</v>
      </c>
      <c r="D109" s="24">
        <v>0</v>
      </c>
      <c r="E109" s="25">
        <v>0</v>
      </c>
      <c r="F109" s="25">
        <v>20000000</v>
      </c>
      <c r="G109" s="25">
        <v>0.7</v>
      </c>
      <c r="H109" s="97">
        <v>20000000</v>
      </c>
      <c r="I109" s="72">
        <v>0.7</v>
      </c>
      <c r="J109" s="72">
        <v>0</v>
      </c>
      <c r="K109" s="83">
        <v>20000000</v>
      </c>
      <c r="L109" s="72">
        <v>0</v>
      </c>
      <c r="M109" s="72">
        <f t="shared" si="4"/>
        <v>0</v>
      </c>
      <c r="N109" s="94">
        <f t="shared" si="5"/>
        <v>100</v>
      </c>
    </row>
    <row r="110" spans="1:14" s="3" customFormat="1" ht="12.75" x14ac:dyDescent="0.2">
      <c r="A110" s="2"/>
      <c r="B110" s="22" t="s">
        <v>318</v>
      </c>
      <c r="C110" s="56" t="s">
        <v>319</v>
      </c>
      <c r="D110" s="24">
        <v>50400000</v>
      </c>
      <c r="E110" s="25">
        <v>1.9</v>
      </c>
      <c r="F110" s="25">
        <v>135600000</v>
      </c>
      <c r="G110" s="25">
        <v>4.7</v>
      </c>
      <c r="H110" s="97">
        <v>135600000</v>
      </c>
      <c r="I110" s="72">
        <v>4.7</v>
      </c>
      <c r="J110" s="72">
        <v>0</v>
      </c>
      <c r="K110" s="98">
        <v>135600000</v>
      </c>
      <c r="L110" s="72">
        <v>0</v>
      </c>
      <c r="M110" s="72">
        <f t="shared" si="4"/>
        <v>0</v>
      </c>
      <c r="N110" s="94">
        <f t="shared" si="5"/>
        <v>100</v>
      </c>
    </row>
    <row r="111" spans="1:14" s="3" customFormat="1" ht="25.5" x14ac:dyDescent="0.2">
      <c r="A111" s="2"/>
      <c r="B111" s="22" t="s">
        <v>320</v>
      </c>
      <c r="C111" s="56" t="s">
        <v>321</v>
      </c>
      <c r="D111" s="24">
        <v>9689010</v>
      </c>
      <c r="E111" s="25">
        <v>0.4</v>
      </c>
      <c r="F111" s="25">
        <v>54785941</v>
      </c>
      <c r="G111" s="25">
        <v>1.9</v>
      </c>
      <c r="H111" s="97">
        <v>54785941</v>
      </c>
      <c r="I111" s="72">
        <v>1.9</v>
      </c>
      <c r="J111" s="72">
        <v>0</v>
      </c>
      <c r="K111" s="83">
        <v>54785941</v>
      </c>
      <c r="L111" s="72">
        <v>4.7</v>
      </c>
      <c r="M111" s="72">
        <f t="shared" si="4"/>
        <v>0</v>
      </c>
      <c r="N111" s="94">
        <f t="shared" si="5"/>
        <v>100</v>
      </c>
    </row>
    <row r="112" spans="1:14" s="3" customFormat="1" ht="25.5" x14ac:dyDescent="0.2">
      <c r="A112" s="2"/>
      <c r="B112" s="22" t="s">
        <v>322</v>
      </c>
      <c r="C112" s="56" t="s">
        <v>323</v>
      </c>
      <c r="D112" s="24">
        <v>0</v>
      </c>
      <c r="E112" s="25">
        <v>0</v>
      </c>
      <c r="F112" s="25">
        <v>0</v>
      </c>
      <c r="G112" s="25">
        <v>0</v>
      </c>
      <c r="H112" s="97">
        <v>0</v>
      </c>
      <c r="I112" s="72">
        <v>0.8</v>
      </c>
      <c r="J112" s="72">
        <v>24000000</v>
      </c>
      <c r="K112" s="83">
        <v>0</v>
      </c>
      <c r="L112" s="72">
        <v>0</v>
      </c>
      <c r="M112" s="72">
        <f t="shared" si="4"/>
        <v>0</v>
      </c>
      <c r="N112" s="94" t="e">
        <f t="shared" si="5"/>
        <v>#DIV/0!</v>
      </c>
    </row>
    <row r="113" spans="1:14" s="3" customFormat="1" ht="25.5" x14ac:dyDescent="0.2">
      <c r="A113" s="2"/>
      <c r="B113" s="22" t="s">
        <v>324</v>
      </c>
      <c r="C113" s="56" t="s">
        <v>325</v>
      </c>
      <c r="D113" s="24">
        <v>0</v>
      </c>
      <c r="E113" s="25">
        <v>0</v>
      </c>
      <c r="F113" s="25">
        <v>0</v>
      </c>
      <c r="G113" s="25">
        <v>0</v>
      </c>
      <c r="H113" s="97">
        <v>7330000</v>
      </c>
      <c r="I113" s="72">
        <v>0.3</v>
      </c>
      <c r="J113" s="72">
        <v>8750000</v>
      </c>
      <c r="K113" s="83">
        <v>7290589</v>
      </c>
      <c r="L113" s="72">
        <v>0</v>
      </c>
      <c r="M113" s="72">
        <f t="shared" ref="M113:M144" si="6">+H113-K113</f>
        <v>39411</v>
      </c>
      <c r="N113" s="94">
        <f t="shared" si="5"/>
        <v>99.462332878581179</v>
      </c>
    </row>
    <row r="114" spans="1:14" s="3" customFormat="1" ht="25.5" x14ac:dyDescent="0.2">
      <c r="A114" s="2"/>
      <c r="B114" s="22" t="s">
        <v>326</v>
      </c>
      <c r="C114" s="56" t="s">
        <v>327</v>
      </c>
      <c r="D114" s="24">
        <v>0</v>
      </c>
      <c r="E114" s="25">
        <v>0</v>
      </c>
      <c r="F114" s="25">
        <v>0</v>
      </c>
      <c r="G114" s="25">
        <v>0</v>
      </c>
      <c r="H114" s="97">
        <v>16500000</v>
      </c>
      <c r="I114" s="72">
        <v>0.9</v>
      </c>
      <c r="J114" s="72">
        <v>27000000</v>
      </c>
      <c r="K114" s="83">
        <v>16448464</v>
      </c>
      <c r="L114" s="72">
        <v>0</v>
      </c>
      <c r="M114" s="72">
        <f t="shared" si="6"/>
        <v>51536</v>
      </c>
      <c r="N114" s="94">
        <f t="shared" si="5"/>
        <v>99.687660606060604</v>
      </c>
    </row>
    <row r="115" spans="1:14" s="3" customFormat="1" ht="25.5" x14ac:dyDescent="0.2">
      <c r="A115" s="2"/>
      <c r="B115" s="22" t="s">
        <v>328</v>
      </c>
      <c r="C115" s="56" t="s">
        <v>329</v>
      </c>
      <c r="D115" s="24">
        <v>0</v>
      </c>
      <c r="E115" s="25">
        <v>0</v>
      </c>
      <c r="F115" s="25">
        <v>0</v>
      </c>
      <c r="G115" s="25">
        <v>0</v>
      </c>
      <c r="H115" s="97">
        <v>26639797</v>
      </c>
      <c r="I115" s="72">
        <v>0.9</v>
      </c>
      <c r="J115" s="72">
        <v>26639797</v>
      </c>
      <c r="K115" s="83">
        <v>26639797</v>
      </c>
      <c r="L115" s="72">
        <v>0</v>
      </c>
      <c r="M115" s="72">
        <f t="shared" si="6"/>
        <v>0</v>
      </c>
      <c r="N115" s="94">
        <f t="shared" si="5"/>
        <v>100</v>
      </c>
    </row>
    <row r="116" spans="1:14" s="3" customFormat="1" ht="25.5" x14ac:dyDescent="0.2">
      <c r="A116" s="2"/>
      <c r="B116" s="22" t="s">
        <v>330</v>
      </c>
      <c r="C116" s="56" t="s">
        <v>331</v>
      </c>
      <c r="D116" s="24">
        <v>7872610</v>
      </c>
      <c r="E116" s="25">
        <v>0.3</v>
      </c>
      <c r="F116" s="25">
        <v>0</v>
      </c>
      <c r="G116" s="25">
        <v>0</v>
      </c>
      <c r="H116" s="72">
        <v>0</v>
      </c>
      <c r="I116" s="72">
        <v>0</v>
      </c>
      <c r="J116" s="72">
        <v>0</v>
      </c>
      <c r="K116" s="83">
        <v>0</v>
      </c>
      <c r="L116" s="72">
        <v>0</v>
      </c>
      <c r="M116" s="72">
        <f t="shared" si="6"/>
        <v>0</v>
      </c>
      <c r="N116" s="94"/>
    </row>
    <row r="117" spans="1:14" s="3" customFormat="1" ht="25.5" x14ac:dyDescent="0.2">
      <c r="A117" s="2"/>
      <c r="B117" s="22" t="s">
        <v>332</v>
      </c>
      <c r="C117" s="56" t="s">
        <v>333</v>
      </c>
      <c r="D117" s="24">
        <v>8707386</v>
      </c>
      <c r="E117" s="25">
        <v>0.3</v>
      </c>
      <c r="F117" s="25">
        <v>0</v>
      </c>
      <c r="G117" s="25">
        <v>0</v>
      </c>
      <c r="H117" s="72">
        <v>0</v>
      </c>
      <c r="I117" s="72">
        <v>0</v>
      </c>
      <c r="J117" s="72">
        <v>0</v>
      </c>
      <c r="K117" s="83">
        <v>0</v>
      </c>
      <c r="L117" s="72">
        <v>0</v>
      </c>
      <c r="M117" s="72">
        <f t="shared" si="6"/>
        <v>0</v>
      </c>
      <c r="N117" s="94"/>
    </row>
    <row r="118" spans="1:14" s="3" customFormat="1" ht="25.5" x14ac:dyDescent="0.2">
      <c r="A118" s="2"/>
      <c r="B118" s="22" t="s">
        <v>334</v>
      </c>
      <c r="C118" s="56" t="s">
        <v>335</v>
      </c>
      <c r="D118" s="24">
        <v>21026889</v>
      </c>
      <c r="E118" s="25">
        <v>0.8</v>
      </c>
      <c r="F118" s="25">
        <v>0</v>
      </c>
      <c r="G118" s="25">
        <v>0</v>
      </c>
      <c r="H118" s="72">
        <v>0</v>
      </c>
      <c r="I118" s="72">
        <v>0</v>
      </c>
      <c r="J118" s="72">
        <v>0</v>
      </c>
      <c r="K118" s="83">
        <v>0</v>
      </c>
      <c r="L118" s="72">
        <v>0</v>
      </c>
      <c r="M118" s="72">
        <f t="shared" si="6"/>
        <v>0</v>
      </c>
      <c r="N118" s="94"/>
    </row>
    <row r="119" spans="1:14" s="3" customFormat="1" ht="25.5" x14ac:dyDescent="0.2">
      <c r="A119" s="2"/>
      <c r="B119" s="22" t="s">
        <v>336</v>
      </c>
      <c r="C119" s="56" t="s">
        <v>337</v>
      </c>
      <c r="D119" s="24">
        <v>8661528</v>
      </c>
      <c r="E119" s="25">
        <v>0.3</v>
      </c>
      <c r="F119" s="25">
        <v>0</v>
      </c>
      <c r="G119" s="25">
        <v>0</v>
      </c>
      <c r="H119" s="72">
        <v>0</v>
      </c>
      <c r="I119" s="72">
        <v>0</v>
      </c>
      <c r="J119" s="72">
        <v>0</v>
      </c>
      <c r="K119" s="83">
        <v>0</v>
      </c>
      <c r="L119" s="72">
        <v>0</v>
      </c>
      <c r="M119" s="72">
        <f t="shared" si="6"/>
        <v>0</v>
      </c>
      <c r="N119" s="94"/>
    </row>
    <row r="120" spans="1:14" s="3" customFormat="1" ht="12.75" x14ac:dyDescent="0.2">
      <c r="A120" s="2"/>
      <c r="B120" s="22" t="s">
        <v>338</v>
      </c>
      <c r="C120" s="56" t="s">
        <v>339</v>
      </c>
      <c r="D120" s="24">
        <v>28872181</v>
      </c>
      <c r="E120" s="25">
        <v>1.1000000000000001</v>
      </c>
      <c r="F120" s="25">
        <v>0</v>
      </c>
      <c r="G120" s="25">
        <v>0</v>
      </c>
      <c r="H120" s="72">
        <v>0</v>
      </c>
      <c r="I120" s="72">
        <v>0</v>
      </c>
      <c r="J120" s="72">
        <v>0</v>
      </c>
      <c r="K120" s="83">
        <v>0</v>
      </c>
      <c r="L120" s="72">
        <v>0</v>
      </c>
      <c r="M120" s="72">
        <f t="shared" si="6"/>
        <v>0</v>
      </c>
      <c r="N120" s="94"/>
    </row>
    <row r="121" spans="1:14" s="3" customFormat="1" ht="12.75" x14ac:dyDescent="0.2">
      <c r="A121" s="2"/>
      <c r="B121" s="22" t="s">
        <v>340</v>
      </c>
      <c r="C121" s="56" t="s">
        <v>341</v>
      </c>
      <c r="D121" s="24">
        <v>85049189</v>
      </c>
      <c r="E121" s="25">
        <v>3.2</v>
      </c>
      <c r="F121" s="25">
        <v>0</v>
      </c>
      <c r="G121" s="25">
        <v>0</v>
      </c>
      <c r="H121" s="72">
        <v>0</v>
      </c>
      <c r="I121" s="72">
        <v>0</v>
      </c>
      <c r="J121" s="72">
        <v>0</v>
      </c>
      <c r="K121" s="83">
        <v>0</v>
      </c>
      <c r="L121" s="72">
        <v>0</v>
      </c>
      <c r="M121" s="72">
        <f t="shared" si="6"/>
        <v>0</v>
      </c>
      <c r="N121" s="94"/>
    </row>
    <row r="122" spans="1:14" s="3" customFormat="1" ht="12.75" x14ac:dyDescent="0.2">
      <c r="A122" s="2"/>
      <c r="B122" s="22" t="s">
        <v>342</v>
      </c>
      <c r="C122" s="56" t="s">
        <v>343</v>
      </c>
      <c r="D122" s="24">
        <v>12396556</v>
      </c>
      <c r="E122" s="25">
        <v>0.5</v>
      </c>
      <c r="F122" s="25">
        <v>0</v>
      </c>
      <c r="G122" s="25">
        <v>0</v>
      </c>
      <c r="H122" s="72">
        <v>0</v>
      </c>
      <c r="I122" s="72">
        <v>0</v>
      </c>
      <c r="J122" s="72">
        <v>0</v>
      </c>
      <c r="K122" s="83">
        <v>0</v>
      </c>
      <c r="L122" s="72">
        <v>0</v>
      </c>
      <c r="M122" s="72">
        <f t="shared" si="6"/>
        <v>0</v>
      </c>
      <c r="N122" s="94"/>
    </row>
    <row r="123" spans="1:14" s="3" customFormat="1" ht="25.5" x14ac:dyDescent="0.2">
      <c r="A123" s="2"/>
      <c r="B123" s="22" t="s">
        <v>344</v>
      </c>
      <c r="C123" s="56" t="s">
        <v>345</v>
      </c>
      <c r="D123" s="24">
        <v>48638025</v>
      </c>
      <c r="E123" s="25">
        <v>1.8</v>
      </c>
      <c r="F123" s="25">
        <v>0</v>
      </c>
      <c r="G123" s="25">
        <v>0</v>
      </c>
      <c r="H123" s="72">
        <v>180000</v>
      </c>
      <c r="I123" s="72">
        <v>0</v>
      </c>
      <c r="J123" s="72">
        <v>0</v>
      </c>
      <c r="K123" s="83">
        <v>180000</v>
      </c>
      <c r="L123" s="72">
        <v>0</v>
      </c>
      <c r="M123" s="72">
        <f t="shared" si="6"/>
        <v>0</v>
      </c>
      <c r="N123" s="94"/>
    </row>
    <row r="124" spans="1:14" s="3" customFormat="1" ht="25.5" x14ac:dyDescent="0.2">
      <c r="A124" s="2"/>
      <c r="B124" s="22" t="s">
        <v>346</v>
      </c>
      <c r="C124" s="56" t="s">
        <v>347</v>
      </c>
      <c r="D124" s="24">
        <v>67508005</v>
      </c>
      <c r="E124" s="25">
        <v>2.6</v>
      </c>
      <c r="F124" s="25">
        <v>0</v>
      </c>
      <c r="G124" s="25">
        <v>0</v>
      </c>
      <c r="H124" s="72">
        <v>0</v>
      </c>
      <c r="I124" s="72">
        <v>0</v>
      </c>
      <c r="J124" s="72">
        <v>0</v>
      </c>
      <c r="K124" s="83">
        <v>0</v>
      </c>
      <c r="L124" s="72">
        <v>0</v>
      </c>
      <c r="M124" s="72">
        <f t="shared" si="6"/>
        <v>0</v>
      </c>
      <c r="N124" s="94"/>
    </row>
    <row r="125" spans="1:14" s="3" customFormat="1" ht="25.5" x14ac:dyDescent="0.2">
      <c r="A125" s="2"/>
      <c r="B125" s="22" t="s">
        <v>348</v>
      </c>
      <c r="C125" s="56" t="s">
        <v>349</v>
      </c>
      <c r="D125" s="24">
        <v>10099014</v>
      </c>
      <c r="E125" s="25">
        <v>0.4</v>
      </c>
      <c r="F125" s="25">
        <v>0</v>
      </c>
      <c r="G125" s="25">
        <v>0</v>
      </c>
      <c r="H125" s="72">
        <v>0</v>
      </c>
      <c r="I125" s="72">
        <v>0</v>
      </c>
      <c r="J125" s="72">
        <v>0</v>
      </c>
      <c r="K125" s="83">
        <v>0</v>
      </c>
      <c r="L125" s="72">
        <v>0</v>
      </c>
      <c r="M125" s="72">
        <f t="shared" si="6"/>
        <v>0</v>
      </c>
      <c r="N125" s="94"/>
    </row>
    <row r="126" spans="1:14" s="3" customFormat="1" ht="25.5" x14ac:dyDescent="0.2">
      <c r="A126" s="2"/>
      <c r="B126" s="22" t="s">
        <v>350</v>
      </c>
      <c r="C126" s="56" t="s">
        <v>351</v>
      </c>
      <c r="D126" s="24">
        <v>45694840</v>
      </c>
      <c r="E126" s="25">
        <v>1.7</v>
      </c>
      <c r="F126" s="25">
        <v>10000000</v>
      </c>
      <c r="G126" s="25">
        <v>0.3</v>
      </c>
      <c r="H126" s="97">
        <v>10000000</v>
      </c>
      <c r="I126" s="72">
        <v>0.3</v>
      </c>
      <c r="J126" s="72">
        <v>0</v>
      </c>
      <c r="K126" s="83">
        <v>9997040</v>
      </c>
      <c r="L126" s="72">
        <v>1</v>
      </c>
      <c r="M126" s="72">
        <f t="shared" si="6"/>
        <v>2960</v>
      </c>
      <c r="N126" s="94">
        <f>+(K126/H126)*100</f>
        <v>99.970399999999998</v>
      </c>
    </row>
    <row r="127" spans="1:14" s="3" customFormat="1" ht="12.75" x14ac:dyDescent="0.2">
      <c r="A127" s="2"/>
      <c r="B127" s="22" t="s">
        <v>352</v>
      </c>
      <c r="C127" s="56" t="s">
        <v>353</v>
      </c>
      <c r="D127" s="24">
        <v>22396293</v>
      </c>
      <c r="E127" s="25">
        <v>0.8</v>
      </c>
      <c r="F127" s="25">
        <v>0</v>
      </c>
      <c r="G127" s="25">
        <v>0</v>
      </c>
      <c r="H127" s="72">
        <v>0</v>
      </c>
      <c r="I127" s="72">
        <v>0</v>
      </c>
      <c r="J127" s="72">
        <v>0</v>
      </c>
      <c r="K127" s="83">
        <v>0</v>
      </c>
      <c r="L127" s="72">
        <v>0</v>
      </c>
      <c r="M127" s="72">
        <f t="shared" si="6"/>
        <v>0</v>
      </c>
      <c r="N127" s="94"/>
    </row>
    <row r="128" spans="1:14" s="3" customFormat="1" ht="12.75" x14ac:dyDescent="0.2">
      <c r="A128" s="2"/>
      <c r="B128" s="22" t="s">
        <v>354</v>
      </c>
      <c r="C128" s="56" t="s">
        <v>355</v>
      </c>
      <c r="D128" s="24">
        <v>8909163</v>
      </c>
      <c r="E128" s="25">
        <v>0.3</v>
      </c>
      <c r="F128" s="25">
        <v>0</v>
      </c>
      <c r="G128" s="25">
        <v>0</v>
      </c>
      <c r="H128" s="72">
        <v>0</v>
      </c>
      <c r="I128" s="72">
        <v>0</v>
      </c>
      <c r="J128" s="72">
        <v>0</v>
      </c>
      <c r="K128" s="83">
        <v>0</v>
      </c>
      <c r="L128" s="72">
        <v>0</v>
      </c>
      <c r="M128" s="72">
        <f t="shared" si="6"/>
        <v>0</v>
      </c>
      <c r="N128" s="94"/>
    </row>
    <row r="129" spans="1:14" s="3" customFormat="1" ht="25.5" x14ac:dyDescent="0.2">
      <c r="A129" s="2"/>
      <c r="B129" s="22" t="s">
        <v>356</v>
      </c>
      <c r="C129" s="56" t="s">
        <v>357</v>
      </c>
      <c r="D129" s="24">
        <v>14257933</v>
      </c>
      <c r="E129" s="25">
        <v>0.5</v>
      </c>
      <c r="F129" s="25">
        <v>0</v>
      </c>
      <c r="G129" s="25">
        <v>0</v>
      </c>
      <c r="H129" s="72">
        <v>0</v>
      </c>
      <c r="I129" s="72">
        <v>0</v>
      </c>
      <c r="J129" s="72">
        <v>0</v>
      </c>
      <c r="K129" s="83">
        <v>0</v>
      </c>
      <c r="L129" s="72">
        <v>0</v>
      </c>
      <c r="M129" s="72">
        <f t="shared" si="6"/>
        <v>0</v>
      </c>
      <c r="N129" s="94"/>
    </row>
    <row r="130" spans="1:14" s="3" customFormat="1" ht="12.75" x14ac:dyDescent="0.2">
      <c r="A130" s="2"/>
      <c r="B130" s="22" t="s">
        <v>358</v>
      </c>
      <c r="C130" s="56" t="s">
        <v>359</v>
      </c>
      <c r="D130" s="24">
        <v>10085765</v>
      </c>
      <c r="E130" s="25">
        <v>0.4</v>
      </c>
      <c r="F130" s="25">
        <v>0</v>
      </c>
      <c r="G130" s="25">
        <v>0</v>
      </c>
      <c r="H130" s="72">
        <v>0</v>
      </c>
      <c r="I130" s="72">
        <v>0</v>
      </c>
      <c r="J130" s="72">
        <v>0</v>
      </c>
      <c r="K130" s="83">
        <v>0</v>
      </c>
      <c r="L130" s="72">
        <v>0</v>
      </c>
      <c r="M130" s="72">
        <f t="shared" si="6"/>
        <v>0</v>
      </c>
      <c r="N130" s="94"/>
    </row>
    <row r="131" spans="1:14" s="3" customFormat="1" ht="25.5" x14ac:dyDescent="0.2">
      <c r="A131" s="2"/>
      <c r="B131" s="22" t="s">
        <v>360</v>
      </c>
      <c r="C131" s="56" t="s">
        <v>361</v>
      </c>
      <c r="D131" s="24">
        <v>39286124</v>
      </c>
      <c r="E131" s="25">
        <v>1.5</v>
      </c>
      <c r="F131" s="25">
        <v>0</v>
      </c>
      <c r="G131" s="25">
        <v>0</v>
      </c>
      <c r="H131" s="72">
        <v>0</v>
      </c>
      <c r="I131" s="72">
        <v>0</v>
      </c>
      <c r="J131" s="72">
        <v>0</v>
      </c>
      <c r="K131" s="83">
        <v>0</v>
      </c>
      <c r="L131" s="72">
        <v>0</v>
      </c>
      <c r="M131" s="72">
        <f t="shared" si="6"/>
        <v>0</v>
      </c>
      <c r="N131" s="94"/>
    </row>
    <row r="132" spans="1:14" s="3" customFormat="1" ht="25.5" x14ac:dyDescent="0.2">
      <c r="A132" s="2"/>
      <c r="B132" s="22" t="s">
        <v>362</v>
      </c>
      <c r="C132" s="56" t="s">
        <v>363</v>
      </c>
      <c r="D132" s="24">
        <v>51406590</v>
      </c>
      <c r="E132" s="25">
        <v>1.9</v>
      </c>
      <c r="F132" s="25">
        <v>0</v>
      </c>
      <c r="G132" s="25">
        <v>0</v>
      </c>
      <c r="H132" s="72">
        <v>0</v>
      </c>
      <c r="I132" s="72">
        <v>0</v>
      </c>
      <c r="J132" s="72">
        <v>0</v>
      </c>
      <c r="K132" s="83">
        <v>0</v>
      </c>
      <c r="L132" s="72">
        <v>0</v>
      </c>
      <c r="M132" s="72">
        <f t="shared" si="6"/>
        <v>0</v>
      </c>
      <c r="N132" s="94"/>
    </row>
    <row r="133" spans="1:14" s="3" customFormat="1" ht="25.5" x14ac:dyDescent="0.2">
      <c r="A133" s="2"/>
      <c r="B133" s="22" t="s">
        <v>364</v>
      </c>
      <c r="C133" s="56" t="s">
        <v>365</v>
      </c>
      <c r="D133" s="24">
        <v>10000000</v>
      </c>
      <c r="E133" s="25">
        <v>0.4</v>
      </c>
      <c r="F133" s="25">
        <v>24332053</v>
      </c>
      <c r="G133" s="25">
        <v>0.8</v>
      </c>
      <c r="H133" s="97">
        <v>24332053</v>
      </c>
      <c r="I133" s="72">
        <v>0.8</v>
      </c>
      <c r="J133" s="72">
        <v>0</v>
      </c>
      <c r="K133" s="83">
        <v>24332052</v>
      </c>
      <c r="L133" s="72">
        <v>0</v>
      </c>
      <c r="M133" s="72">
        <f t="shared" si="6"/>
        <v>1</v>
      </c>
      <c r="N133" s="94">
        <f>+(K133/H133)*100</f>
        <v>99.999995890194711</v>
      </c>
    </row>
    <row r="134" spans="1:14" s="3" customFormat="1" ht="12.75" x14ac:dyDescent="0.2">
      <c r="A134" s="2"/>
      <c r="B134" s="22" t="s">
        <v>366</v>
      </c>
      <c r="C134" s="56" t="s">
        <v>367</v>
      </c>
      <c r="D134" s="24">
        <v>0</v>
      </c>
      <c r="E134" s="25">
        <v>0</v>
      </c>
      <c r="F134" s="25">
        <v>50676708</v>
      </c>
      <c r="G134" s="25">
        <v>1.8</v>
      </c>
      <c r="H134" s="97">
        <v>50676708</v>
      </c>
      <c r="I134" s="72">
        <v>1.8</v>
      </c>
      <c r="J134" s="72">
        <v>0</v>
      </c>
      <c r="K134" s="83">
        <v>50676708</v>
      </c>
      <c r="L134" s="72">
        <v>0</v>
      </c>
      <c r="M134" s="72">
        <f t="shared" si="6"/>
        <v>0</v>
      </c>
      <c r="N134" s="94">
        <f>+(K134/H134)*100</f>
        <v>100</v>
      </c>
    </row>
    <row r="135" spans="1:14" s="3" customFormat="1" ht="12.75" x14ac:dyDescent="0.2">
      <c r="A135" s="2"/>
      <c r="B135" s="22" t="s">
        <v>368</v>
      </c>
      <c r="C135" s="56" t="s">
        <v>369</v>
      </c>
      <c r="D135" s="24">
        <v>17822047</v>
      </c>
      <c r="E135" s="25">
        <v>0.7</v>
      </c>
      <c r="F135" s="25">
        <v>15145047</v>
      </c>
      <c r="G135" s="25">
        <v>0.5</v>
      </c>
      <c r="H135" s="97">
        <v>15145047</v>
      </c>
      <c r="I135" s="72">
        <v>0.5</v>
      </c>
      <c r="J135" s="72">
        <v>0</v>
      </c>
      <c r="K135" s="83">
        <v>15145047</v>
      </c>
      <c r="L135" s="72">
        <v>1.5</v>
      </c>
      <c r="M135" s="72">
        <f t="shared" si="6"/>
        <v>0</v>
      </c>
      <c r="N135" s="94">
        <f>+(K135/H135)*100</f>
        <v>100</v>
      </c>
    </row>
    <row r="136" spans="1:14" s="3" customFormat="1" ht="25.5" x14ac:dyDescent="0.2">
      <c r="A136" s="2"/>
      <c r="B136" s="22" t="s">
        <v>370</v>
      </c>
      <c r="C136" s="56" t="s">
        <v>371</v>
      </c>
      <c r="D136" s="24">
        <v>21042624</v>
      </c>
      <c r="E136" s="25">
        <v>0.8</v>
      </c>
      <c r="F136" s="25">
        <v>31563937</v>
      </c>
      <c r="G136" s="25">
        <v>1.1000000000000001</v>
      </c>
      <c r="H136" s="97">
        <v>83896643</v>
      </c>
      <c r="I136" s="72">
        <v>1.1000000000000001</v>
      </c>
      <c r="J136" s="72">
        <v>0</v>
      </c>
      <c r="K136" s="83">
        <v>83896643</v>
      </c>
      <c r="L136" s="72">
        <v>3.1</v>
      </c>
      <c r="M136" s="72">
        <f t="shared" si="6"/>
        <v>0</v>
      </c>
      <c r="N136" s="94">
        <f>+(K136/H136)*100</f>
        <v>100</v>
      </c>
    </row>
    <row r="137" spans="1:14" s="3" customFormat="1" ht="12.75" x14ac:dyDescent="0.2">
      <c r="A137" s="2"/>
      <c r="B137" s="22" t="s">
        <v>372</v>
      </c>
      <c r="C137" s="56" t="s">
        <v>373</v>
      </c>
      <c r="D137" s="24">
        <v>17122399</v>
      </c>
      <c r="E137" s="25">
        <v>0.6</v>
      </c>
      <c r="F137" s="25">
        <v>25684498</v>
      </c>
      <c r="G137" s="25">
        <v>0.9</v>
      </c>
      <c r="H137" s="97">
        <v>25684498</v>
      </c>
      <c r="I137" s="72">
        <v>0.9</v>
      </c>
      <c r="J137" s="72">
        <v>0</v>
      </c>
      <c r="K137" s="83">
        <v>25683790</v>
      </c>
      <c r="L137" s="72">
        <v>2.4</v>
      </c>
      <c r="M137" s="72">
        <f t="shared" si="6"/>
        <v>708</v>
      </c>
      <c r="N137" s="94">
        <f>+(K137/H137)*100</f>
        <v>99.99724347347572</v>
      </c>
    </row>
    <row r="138" spans="1:14" s="3" customFormat="1" ht="25.5" x14ac:dyDescent="0.2">
      <c r="A138" s="2"/>
      <c r="B138" s="22" t="s">
        <v>374</v>
      </c>
      <c r="C138" s="56" t="s">
        <v>375</v>
      </c>
      <c r="D138" s="24">
        <v>15993693</v>
      </c>
      <c r="E138" s="25">
        <v>0.6</v>
      </c>
      <c r="F138" s="25">
        <v>0</v>
      </c>
      <c r="G138" s="25">
        <v>0</v>
      </c>
      <c r="H138" s="72">
        <v>0</v>
      </c>
      <c r="I138" s="72">
        <v>0</v>
      </c>
      <c r="J138" s="72">
        <v>0</v>
      </c>
      <c r="K138" s="83">
        <v>0</v>
      </c>
      <c r="L138" s="72">
        <v>0</v>
      </c>
      <c r="M138" s="72">
        <f t="shared" si="6"/>
        <v>0</v>
      </c>
      <c r="N138" s="94"/>
    </row>
    <row r="139" spans="1:14" s="3" customFormat="1" ht="12.75" x14ac:dyDescent="0.2">
      <c r="A139" s="2"/>
      <c r="B139" s="22" t="s">
        <v>376</v>
      </c>
      <c r="C139" s="56" t="s">
        <v>377</v>
      </c>
      <c r="D139" s="24">
        <v>28464452</v>
      </c>
      <c r="E139" s="25">
        <v>1.1000000000000001</v>
      </c>
      <c r="F139" s="25">
        <v>42696679</v>
      </c>
      <c r="G139" s="25">
        <v>1.5</v>
      </c>
      <c r="H139" s="97">
        <v>101659039</v>
      </c>
      <c r="I139" s="72">
        <v>1.5</v>
      </c>
      <c r="J139" s="72">
        <v>0</v>
      </c>
      <c r="K139" s="83">
        <v>101659039</v>
      </c>
      <c r="L139" s="72">
        <v>4.0999999999999996</v>
      </c>
      <c r="M139" s="72">
        <f t="shared" si="6"/>
        <v>0</v>
      </c>
      <c r="N139" s="94">
        <f>+(K139/H139)*100</f>
        <v>100</v>
      </c>
    </row>
    <row r="140" spans="1:14" s="3" customFormat="1" ht="12.75" x14ac:dyDescent="0.2">
      <c r="A140" s="2"/>
      <c r="B140" s="22" t="s">
        <v>378</v>
      </c>
      <c r="C140" s="56" t="s">
        <v>379</v>
      </c>
      <c r="D140" s="24">
        <v>0</v>
      </c>
      <c r="E140" s="25">
        <v>0</v>
      </c>
      <c r="F140" s="25">
        <v>7392449</v>
      </c>
      <c r="G140" s="25">
        <v>0.3</v>
      </c>
      <c r="H140" s="97">
        <v>7392449</v>
      </c>
      <c r="I140" s="72">
        <v>0.3</v>
      </c>
      <c r="J140" s="72">
        <v>0</v>
      </c>
      <c r="K140" s="83">
        <v>7392449</v>
      </c>
      <c r="L140" s="72">
        <v>0.7</v>
      </c>
      <c r="M140" s="72">
        <f t="shared" si="6"/>
        <v>0</v>
      </c>
      <c r="N140" s="94">
        <f>+(K140/H140)*100</f>
        <v>100</v>
      </c>
    </row>
    <row r="141" spans="1:14" s="3" customFormat="1" ht="12.75" x14ac:dyDescent="0.2">
      <c r="A141" s="2"/>
      <c r="B141" s="22" t="s">
        <v>380</v>
      </c>
      <c r="C141" s="56" t="s">
        <v>381</v>
      </c>
      <c r="D141" s="24">
        <v>0</v>
      </c>
      <c r="E141" s="25">
        <v>0</v>
      </c>
      <c r="F141" s="25">
        <v>14427920</v>
      </c>
      <c r="G141" s="25">
        <v>0.5</v>
      </c>
      <c r="H141" s="97">
        <v>14427920</v>
      </c>
      <c r="I141" s="72">
        <v>0.5</v>
      </c>
      <c r="J141" s="72">
        <v>0</v>
      </c>
      <c r="K141" s="83">
        <v>14427920</v>
      </c>
      <c r="L141" s="72">
        <v>1.4</v>
      </c>
      <c r="M141" s="72">
        <f t="shared" si="6"/>
        <v>0</v>
      </c>
      <c r="N141" s="94">
        <f>+(K141/H141)*100</f>
        <v>100</v>
      </c>
    </row>
    <row r="142" spans="1:14" s="3" customFormat="1" ht="25.5" x14ac:dyDescent="0.2">
      <c r="A142" s="2"/>
      <c r="B142" s="22" t="s">
        <v>382</v>
      </c>
      <c r="C142" s="56" t="s">
        <v>383</v>
      </c>
      <c r="D142" s="24">
        <v>19244282</v>
      </c>
      <c r="E142" s="25">
        <v>0.7</v>
      </c>
      <c r="F142" s="25">
        <v>28866424</v>
      </c>
      <c r="G142" s="25">
        <v>1</v>
      </c>
      <c r="H142" s="97">
        <v>28866424</v>
      </c>
      <c r="I142" s="72">
        <v>1</v>
      </c>
      <c r="J142" s="72">
        <v>0</v>
      </c>
      <c r="K142" s="83">
        <v>28866424</v>
      </c>
      <c r="L142" s="72">
        <v>2.8</v>
      </c>
      <c r="M142" s="72">
        <f t="shared" si="6"/>
        <v>0</v>
      </c>
      <c r="N142" s="94">
        <f>+(K142/H142)*100</f>
        <v>100</v>
      </c>
    </row>
    <row r="143" spans="1:14" s="3" customFormat="1" ht="25.5" x14ac:dyDescent="0.2">
      <c r="A143" s="2"/>
      <c r="B143" s="22" t="s">
        <v>384</v>
      </c>
      <c r="C143" s="56" t="s">
        <v>385</v>
      </c>
      <c r="D143" s="24">
        <v>17799682</v>
      </c>
      <c r="E143" s="25">
        <v>0.7</v>
      </c>
      <c r="F143" s="25">
        <v>26699524</v>
      </c>
      <c r="G143" s="25">
        <v>0.9</v>
      </c>
      <c r="H143" s="97">
        <v>71178731</v>
      </c>
      <c r="I143" s="72">
        <v>0.9</v>
      </c>
      <c r="J143" s="72">
        <v>0</v>
      </c>
      <c r="K143" s="83">
        <v>71178731</v>
      </c>
      <c r="L143" s="72">
        <v>2.6</v>
      </c>
      <c r="M143" s="72">
        <f t="shared" si="6"/>
        <v>0</v>
      </c>
      <c r="N143" s="94">
        <f>+(K143/H143)*100</f>
        <v>100</v>
      </c>
    </row>
    <row r="144" spans="1:14" s="3" customFormat="1" ht="25.5" x14ac:dyDescent="0.2">
      <c r="A144" s="2"/>
      <c r="B144" s="22" t="s">
        <v>386</v>
      </c>
      <c r="C144" s="56" t="s">
        <v>387</v>
      </c>
      <c r="D144" s="24">
        <v>6324332</v>
      </c>
      <c r="E144" s="25">
        <v>0.2</v>
      </c>
      <c r="F144" s="25">
        <v>0</v>
      </c>
      <c r="G144" s="25">
        <v>0</v>
      </c>
      <c r="H144" s="72">
        <v>0</v>
      </c>
      <c r="I144" s="72">
        <v>0</v>
      </c>
      <c r="J144" s="72">
        <v>0</v>
      </c>
      <c r="K144" s="83">
        <v>0</v>
      </c>
      <c r="L144" s="72">
        <v>0</v>
      </c>
      <c r="M144" s="72">
        <f t="shared" si="6"/>
        <v>0</v>
      </c>
      <c r="N144" s="94"/>
    </row>
    <row r="145" spans="1:14" s="3" customFormat="1" ht="25.5" x14ac:dyDescent="0.2">
      <c r="A145" s="2"/>
      <c r="B145" s="22" t="s">
        <v>388</v>
      </c>
      <c r="C145" s="56" t="s">
        <v>389</v>
      </c>
      <c r="D145" s="24">
        <v>0</v>
      </c>
      <c r="E145" s="25">
        <v>0</v>
      </c>
      <c r="F145" s="25">
        <v>15000000</v>
      </c>
      <c r="G145" s="25">
        <v>0.5</v>
      </c>
      <c r="H145" s="72">
        <v>0</v>
      </c>
      <c r="I145" s="72">
        <v>0</v>
      </c>
      <c r="J145" s="72">
        <v>-15000000</v>
      </c>
      <c r="K145" s="83">
        <v>0</v>
      </c>
      <c r="L145" s="72">
        <v>0</v>
      </c>
      <c r="M145" s="72">
        <f t="shared" ref="M145:M159" si="7">+H145-K145</f>
        <v>0</v>
      </c>
      <c r="N145" s="94"/>
    </row>
    <row r="146" spans="1:14" s="3" customFormat="1" ht="12.75" x14ac:dyDescent="0.2">
      <c r="A146" s="2"/>
      <c r="B146" s="22" t="s">
        <v>390</v>
      </c>
      <c r="C146" s="56" t="s">
        <v>391</v>
      </c>
      <c r="D146" s="24">
        <v>0</v>
      </c>
      <c r="E146" s="25">
        <v>0</v>
      </c>
      <c r="F146" s="25">
        <v>34000000</v>
      </c>
      <c r="G146" s="25">
        <v>1.2</v>
      </c>
      <c r="H146" s="72">
        <v>0</v>
      </c>
      <c r="I146" s="72">
        <v>0</v>
      </c>
      <c r="J146" s="72">
        <v>-34000000</v>
      </c>
      <c r="K146" s="83">
        <v>0</v>
      </c>
      <c r="L146" s="72">
        <v>0</v>
      </c>
      <c r="M146" s="72">
        <f t="shared" si="7"/>
        <v>0</v>
      </c>
      <c r="N146" s="94"/>
    </row>
    <row r="147" spans="1:14" s="3" customFormat="1" ht="12.75" x14ac:dyDescent="0.2">
      <c r="A147" s="2"/>
      <c r="B147" s="22" t="s">
        <v>392</v>
      </c>
      <c r="C147" s="56" t="s">
        <v>393</v>
      </c>
      <c r="D147" s="24">
        <v>11880000</v>
      </c>
      <c r="E147" s="25">
        <v>0.4</v>
      </c>
      <c r="F147" s="25">
        <v>18024000</v>
      </c>
      <c r="G147" s="25">
        <v>0.6</v>
      </c>
      <c r="H147" s="97">
        <v>18000000</v>
      </c>
      <c r="I147" s="72">
        <v>0.6</v>
      </c>
      <c r="J147" s="72">
        <v>0</v>
      </c>
      <c r="K147" s="83">
        <v>18000000</v>
      </c>
      <c r="L147" s="72">
        <v>1.7</v>
      </c>
      <c r="M147" s="72">
        <f t="shared" si="7"/>
        <v>0</v>
      </c>
      <c r="N147" s="94">
        <f>+(K147/H147)*100</f>
        <v>100</v>
      </c>
    </row>
    <row r="148" spans="1:14" s="3" customFormat="1" ht="12.75" x14ac:dyDescent="0.2">
      <c r="A148" s="2"/>
      <c r="B148" s="22" t="s">
        <v>394</v>
      </c>
      <c r="C148" s="56" t="s">
        <v>395</v>
      </c>
      <c r="D148" s="24">
        <v>130000000</v>
      </c>
      <c r="E148" s="25">
        <v>4.9000000000000004</v>
      </c>
      <c r="F148" s="25">
        <v>31016000</v>
      </c>
      <c r="G148" s="25">
        <v>1.1000000000000001</v>
      </c>
      <c r="H148" s="97">
        <v>31016000</v>
      </c>
      <c r="I148" s="72">
        <v>1.1000000000000001</v>
      </c>
      <c r="J148" s="72">
        <v>0</v>
      </c>
      <c r="K148" s="83">
        <v>31016000</v>
      </c>
      <c r="L148" s="72">
        <v>3</v>
      </c>
      <c r="M148" s="72">
        <f t="shared" si="7"/>
        <v>0</v>
      </c>
      <c r="N148" s="94">
        <f>+(K148/H148)*100</f>
        <v>100</v>
      </c>
    </row>
    <row r="149" spans="1:14" s="3" customFormat="1" ht="25.5" x14ac:dyDescent="0.2">
      <c r="A149" s="2"/>
      <c r="B149" s="22" t="s">
        <v>396</v>
      </c>
      <c r="C149" s="56" t="s">
        <v>397</v>
      </c>
      <c r="D149" s="24">
        <v>11000000</v>
      </c>
      <c r="E149" s="25">
        <v>0.4</v>
      </c>
      <c r="F149" s="25">
        <v>16000000</v>
      </c>
      <c r="G149" s="25">
        <v>0.6</v>
      </c>
      <c r="H149" s="97">
        <v>16000000</v>
      </c>
      <c r="I149" s="72">
        <v>0.6</v>
      </c>
      <c r="J149" s="72">
        <v>0</v>
      </c>
      <c r="K149" s="83">
        <v>16000000</v>
      </c>
      <c r="L149" s="72">
        <v>1.6</v>
      </c>
      <c r="M149" s="72">
        <f t="shared" si="7"/>
        <v>0</v>
      </c>
      <c r="N149" s="94">
        <f>+(K149/H149)*100</f>
        <v>100</v>
      </c>
    </row>
    <row r="150" spans="1:14" s="3" customFormat="1" ht="12.75" x14ac:dyDescent="0.2">
      <c r="A150" s="2"/>
      <c r="B150" s="22" t="s">
        <v>398</v>
      </c>
      <c r="C150" s="56" t="s">
        <v>399</v>
      </c>
      <c r="D150" s="24">
        <v>0</v>
      </c>
      <c r="E150" s="25">
        <v>0</v>
      </c>
      <c r="F150" s="25">
        <v>26102963</v>
      </c>
      <c r="G150" s="25">
        <v>0.9</v>
      </c>
      <c r="H150" s="97">
        <v>26102963</v>
      </c>
      <c r="I150" s="72">
        <v>0.9</v>
      </c>
      <c r="J150" s="72">
        <v>0</v>
      </c>
      <c r="K150" s="83">
        <v>25779294</v>
      </c>
      <c r="L150" s="72">
        <v>0</v>
      </c>
      <c r="M150" s="72">
        <f t="shared" si="7"/>
        <v>323669</v>
      </c>
      <c r="N150" s="94">
        <f>+(K150/H150)*100</f>
        <v>98.760029656403375</v>
      </c>
    </row>
    <row r="151" spans="1:14" s="3" customFormat="1" ht="25.5" x14ac:dyDescent="0.2">
      <c r="A151" s="2"/>
      <c r="B151" s="22" t="s">
        <v>400</v>
      </c>
      <c r="C151" s="56" t="s">
        <v>401</v>
      </c>
      <c r="D151" s="24">
        <v>0</v>
      </c>
      <c r="E151" s="25">
        <v>0</v>
      </c>
      <c r="F151" s="25">
        <v>100000000</v>
      </c>
      <c r="G151" s="25">
        <v>3.5</v>
      </c>
      <c r="H151" s="97">
        <v>100000000</v>
      </c>
      <c r="I151" s="72">
        <v>3.5</v>
      </c>
      <c r="J151" s="72">
        <v>0</v>
      </c>
      <c r="K151" s="83">
        <v>100000000</v>
      </c>
      <c r="L151" s="72">
        <v>4.0999999999999996</v>
      </c>
      <c r="M151" s="72">
        <f t="shared" si="7"/>
        <v>0</v>
      </c>
      <c r="N151" s="94">
        <f>+(K151/H151)*100</f>
        <v>100</v>
      </c>
    </row>
    <row r="152" spans="1:14" s="3" customFormat="1" ht="12.75" x14ac:dyDescent="0.2">
      <c r="A152" s="2"/>
      <c r="B152" s="22" t="s">
        <v>83</v>
      </c>
      <c r="C152" s="56" t="s">
        <v>84</v>
      </c>
      <c r="D152" s="24">
        <v>0</v>
      </c>
      <c r="E152" s="25">
        <v>0</v>
      </c>
      <c r="F152" s="25">
        <v>106750000</v>
      </c>
      <c r="G152" s="25">
        <v>3.7</v>
      </c>
      <c r="H152" s="72"/>
      <c r="I152" s="72">
        <v>3.6</v>
      </c>
      <c r="J152" s="72">
        <v>-2288013</v>
      </c>
      <c r="K152" s="83">
        <v>0</v>
      </c>
      <c r="L152" s="72">
        <v>0</v>
      </c>
      <c r="M152" s="72">
        <f t="shared" si="7"/>
        <v>0</v>
      </c>
      <c r="N152" s="94"/>
    </row>
    <row r="153" spans="1:14" s="3" customFormat="1" ht="12.75" x14ac:dyDescent="0.2">
      <c r="A153" s="2"/>
      <c r="B153" s="22" t="s">
        <v>402</v>
      </c>
      <c r="C153" s="56" t="s">
        <v>403</v>
      </c>
      <c r="D153" s="24">
        <v>20274227</v>
      </c>
      <c r="E153" s="25">
        <v>0.8</v>
      </c>
      <c r="F153" s="25">
        <v>2102492</v>
      </c>
      <c r="G153" s="25">
        <v>0.1</v>
      </c>
      <c r="H153" s="97">
        <v>20676414</v>
      </c>
      <c r="I153" s="72">
        <v>0.1</v>
      </c>
      <c r="J153" s="72">
        <v>0</v>
      </c>
      <c r="K153" s="83">
        <v>10213822</v>
      </c>
      <c r="L153" s="72">
        <v>0.2</v>
      </c>
      <c r="M153" s="72">
        <f t="shared" si="7"/>
        <v>10462592</v>
      </c>
      <c r="N153" s="94">
        <f t="shared" ref="N153:N159" si="8">+(K153/H153)*100</f>
        <v>49.398420828679477</v>
      </c>
    </row>
    <row r="154" spans="1:14" s="3" customFormat="1" ht="25.5" x14ac:dyDescent="0.2">
      <c r="A154" s="2"/>
      <c r="B154" s="99" t="s">
        <v>404</v>
      </c>
      <c r="C154" s="56" t="s">
        <v>405</v>
      </c>
      <c r="D154" s="24"/>
      <c r="E154" s="25"/>
      <c r="F154" s="25"/>
      <c r="G154" s="25"/>
      <c r="H154" s="97">
        <v>43371893</v>
      </c>
      <c r="I154" s="72"/>
      <c r="J154" s="72"/>
      <c r="K154" s="83">
        <v>41915467</v>
      </c>
      <c r="L154" s="72"/>
      <c r="M154" s="72">
        <f t="shared" si="7"/>
        <v>1456426</v>
      </c>
      <c r="N154" s="94">
        <f t="shared" si="8"/>
        <v>96.642004996184966</v>
      </c>
    </row>
    <row r="155" spans="1:14" s="3" customFormat="1" ht="25.5" x14ac:dyDescent="0.2">
      <c r="A155" s="2"/>
      <c r="B155" s="22" t="s">
        <v>406</v>
      </c>
      <c r="C155" s="56" t="s">
        <v>407</v>
      </c>
      <c r="D155" s="24"/>
      <c r="E155" s="25"/>
      <c r="F155" s="25"/>
      <c r="G155" s="25"/>
      <c r="H155" s="97">
        <v>39409185</v>
      </c>
      <c r="I155" s="72"/>
      <c r="J155" s="72"/>
      <c r="K155" s="83">
        <v>36560975</v>
      </c>
      <c r="L155" s="72"/>
      <c r="M155" s="72">
        <f t="shared" si="7"/>
        <v>2848210</v>
      </c>
      <c r="N155" s="94">
        <f t="shared" si="8"/>
        <v>92.772725444588616</v>
      </c>
    </row>
    <row r="156" spans="1:14" s="3" customFormat="1" ht="12.75" x14ac:dyDescent="0.2">
      <c r="A156" s="2"/>
      <c r="B156" s="22" t="s">
        <v>408</v>
      </c>
      <c r="C156" s="56" t="s">
        <v>409</v>
      </c>
      <c r="D156" s="24"/>
      <c r="E156" s="25"/>
      <c r="F156" s="25"/>
      <c r="G156" s="25"/>
      <c r="H156" s="97">
        <v>0</v>
      </c>
      <c r="I156" s="72"/>
      <c r="J156" s="72"/>
      <c r="K156" s="83">
        <v>0</v>
      </c>
      <c r="L156" s="72"/>
      <c r="M156" s="72">
        <f t="shared" si="7"/>
        <v>0</v>
      </c>
      <c r="N156" s="94" t="e">
        <f t="shared" si="8"/>
        <v>#DIV/0!</v>
      </c>
    </row>
    <row r="157" spans="1:14" s="3" customFormat="1" ht="12.75" x14ac:dyDescent="0.2">
      <c r="A157" s="2"/>
      <c r="B157" s="22" t="s">
        <v>410</v>
      </c>
      <c r="C157" s="56" t="s">
        <v>411</v>
      </c>
      <c r="D157" s="24"/>
      <c r="E157" s="25"/>
      <c r="F157" s="25"/>
      <c r="G157" s="25"/>
      <c r="H157" s="97">
        <v>0</v>
      </c>
      <c r="I157" s="72"/>
      <c r="J157" s="72"/>
      <c r="K157" s="83">
        <v>0</v>
      </c>
      <c r="L157" s="72"/>
      <c r="M157" s="72">
        <f t="shared" si="7"/>
        <v>0</v>
      </c>
      <c r="N157" s="94" t="e">
        <f t="shared" si="8"/>
        <v>#DIV/0!</v>
      </c>
    </row>
    <row r="158" spans="1:14" s="3" customFormat="1" ht="25.5" x14ac:dyDescent="0.2">
      <c r="A158" s="2"/>
      <c r="B158" s="22" t="s">
        <v>412</v>
      </c>
      <c r="C158" s="100" t="s">
        <v>413</v>
      </c>
      <c r="D158" s="24"/>
      <c r="E158" s="25"/>
      <c r="F158" s="25"/>
      <c r="G158" s="25"/>
      <c r="H158" s="97">
        <v>19339882</v>
      </c>
      <c r="I158" s="72"/>
      <c r="J158" s="72"/>
      <c r="K158" s="83">
        <v>19339880</v>
      </c>
      <c r="L158" s="72"/>
      <c r="M158" s="72">
        <f t="shared" si="7"/>
        <v>2</v>
      </c>
      <c r="N158" s="94">
        <f t="shared" si="8"/>
        <v>99.999989658675275</v>
      </c>
    </row>
    <row r="159" spans="1:14" s="3" customFormat="1" ht="12.75" x14ac:dyDescent="0.2">
      <c r="A159" s="2"/>
      <c r="B159" s="101" t="s">
        <v>414</v>
      </c>
      <c r="C159" s="102" t="s">
        <v>415</v>
      </c>
      <c r="D159" s="24"/>
      <c r="E159" s="25"/>
      <c r="F159" s="25"/>
      <c r="G159" s="25"/>
      <c r="H159" s="97">
        <v>1200000</v>
      </c>
      <c r="I159" s="72"/>
      <c r="J159" s="72"/>
      <c r="K159" s="83">
        <v>0</v>
      </c>
      <c r="L159" s="72"/>
      <c r="M159" s="72">
        <f t="shared" si="7"/>
        <v>1200000</v>
      </c>
      <c r="N159" s="94">
        <f t="shared" si="8"/>
        <v>0</v>
      </c>
    </row>
    <row r="160" spans="1:14" s="3" customFormat="1" ht="12.75" x14ac:dyDescent="0.2">
      <c r="A160" s="2"/>
      <c r="B160" s="22"/>
      <c r="C160" s="100"/>
      <c r="D160" s="24"/>
      <c r="E160" s="25"/>
      <c r="F160" s="25"/>
      <c r="G160" s="25"/>
      <c r="H160" s="103"/>
      <c r="I160" s="72"/>
      <c r="J160" s="72"/>
      <c r="K160" s="83"/>
      <c r="L160" s="72"/>
      <c r="M160" s="72"/>
      <c r="N160" s="94"/>
    </row>
    <row r="161" spans="1:14" s="3" customFormat="1" ht="25.5" x14ac:dyDescent="0.2">
      <c r="A161" s="2"/>
      <c r="B161" s="22"/>
      <c r="C161" s="36" t="s">
        <v>56</v>
      </c>
      <c r="D161" s="32">
        <v>1720239627</v>
      </c>
      <c r="E161" s="33">
        <v>65</v>
      </c>
      <c r="F161" s="33">
        <v>1890000000</v>
      </c>
      <c r="G161" s="33">
        <v>65.599999999999994</v>
      </c>
      <c r="H161" s="77">
        <f>SUM(H43:H160)</f>
        <v>2355045000</v>
      </c>
      <c r="I161" s="77">
        <v>65.599999999999994</v>
      </c>
      <c r="J161" s="77">
        <v>0</v>
      </c>
      <c r="K161" s="77">
        <f>SUM(K43:K160)</f>
        <v>2285451932</v>
      </c>
      <c r="L161" s="77">
        <v>67.099999999999994</v>
      </c>
      <c r="M161" s="72">
        <f t="shared" ref="M161:M166" si="9">+H161-K161</f>
        <v>69593068</v>
      </c>
      <c r="N161" s="94">
        <f>+(K161/H161)*100</f>
        <v>97.04493680587845</v>
      </c>
    </row>
    <row r="162" spans="1:14" s="3" customFormat="1" ht="12.75" x14ac:dyDescent="0.2">
      <c r="A162" s="2"/>
      <c r="B162" s="22" t="s">
        <v>66</v>
      </c>
      <c r="C162" s="56" t="s">
        <v>67</v>
      </c>
      <c r="D162" s="24"/>
      <c r="E162" s="25"/>
      <c r="F162" s="25"/>
      <c r="G162" s="25"/>
      <c r="H162" s="72"/>
      <c r="I162" s="72"/>
      <c r="J162" s="72"/>
      <c r="K162" s="83"/>
      <c r="L162" s="72"/>
      <c r="M162" s="72">
        <f t="shared" si="9"/>
        <v>0</v>
      </c>
      <c r="N162" s="94"/>
    </row>
    <row r="163" spans="1:14" s="3" customFormat="1" ht="12.75" x14ac:dyDescent="0.2">
      <c r="A163" s="2"/>
      <c r="B163" s="22"/>
      <c r="C163" s="36" t="s">
        <v>57</v>
      </c>
      <c r="D163" s="32">
        <v>0</v>
      </c>
      <c r="E163" s="33">
        <v>0</v>
      </c>
      <c r="F163" s="33">
        <v>0</v>
      </c>
      <c r="G163" s="33">
        <v>0</v>
      </c>
      <c r="H163" s="77">
        <v>0</v>
      </c>
      <c r="I163" s="77">
        <v>0</v>
      </c>
      <c r="J163" s="77">
        <v>0</v>
      </c>
      <c r="K163" s="95">
        <v>0</v>
      </c>
      <c r="L163" s="77">
        <v>0</v>
      </c>
      <c r="M163" s="72">
        <f t="shared" si="9"/>
        <v>0</v>
      </c>
      <c r="N163" s="94"/>
    </row>
    <row r="164" spans="1:14" s="3" customFormat="1" ht="12.75" x14ac:dyDescent="0.2">
      <c r="A164" s="2"/>
      <c r="B164" s="22" t="s">
        <v>66</v>
      </c>
      <c r="C164" s="56" t="s">
        <v>67</v>
      </c>
      <c r="D164" s="24"/>
      <c r="E164" s="25"/>
      <c r="F164" s="25"/>
      <c r="G164" s="25"/>
      <c r="H164" s="72"/>
      <c r="I164" s="72"/>
      <c r="J164" s="72"/>
      <c r="K164" s="83"/>
      <c r="L164" s="72"/>
      <c r="M164" s="72">
        <f t="shared" si="9"/>
        <v>0</v>
      </c>
      <c r="N164" s="94"/>
    </row>
    <row r="165" spans="1:14" s="3" customFormat="1" ht="12.75" x14ac:dyDescent="0.2">
      <c r="A165" s="2"/>
      <c r="B165" s="22" t="s">
        <v>66</v>
      </c>
      <c r="C165" s="56" t="s">
        <v>67</v>
      </c>
      <c r="D165" s="24"/>
      <c r="E165" s="25"/>
      <c r="F165" s="25"/>
      <c r="G165" s="25"/>
      <c r="H165" s="72"/>
      <c r="I165" s="72"/>
      <c r="J165" s="72"/>
      <c r="K165" s="83"/>
      <c r="L165" s="72"/>
      <c r="M165" s="72">
        <f t="shared" si="9"/>
        <v>0</v>
      </c>
      <c r="N165" s="94"/>
    </row>
    <row r="166" spans="1:14" s="3" customFormat="1" ht="12.75" x14ac:dyDescent="0.2">
      <c r="A166" s="2"/>
      <c r="B166" s="22"/>
      <c r="C166" s="61" t="s">
        <v>62</v>
      </c>
      <c r="D166" s="62">
        <v>2645598347</v>
      </c>
      <c r="E166" s="63"/>
      <c r="F166" s="63">
        <v>2881476000</v>
      </c>
      <c r="G166" s="63"/>
      <c r="H166" s="104">
        <f>+H161+H36</f>
        <v>3431563142</v>
      </c>
      <c r="I166" s="104"/>
      <c r="J166" s="104">
        <v>1400000</v>
      </c>
      <c r="K166" s="104">
        <f>+K161+K22</f>
        <v>3330279439</v>
      </c>
      <c r="L166" s="104"/>
      <c r="M166" s="105">
        <f t="shared" si="9"/>
        <v>101283703</v>
      </c>
      <c r="N166" s="106">
        <f>+(K166/H166)*100</f>
        <v>97.048467453203585</v>
      </c>
    </row>
    <row r="167" spans="1:14" s="3" customFormat="1" ht="12.75" x14ac:dyDescent="0.2">
      <c r="A167" s="2"/>
      <c r="B167" s="1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</row>
  </sheetData>
  <mergeCells count="20">
    <mergeCell ref="C8:E8"/>
    <mergeCell ref="F8:G8"/>
    <mergeCell ref="H8:N8"/>
    <mergeCell ref="B13:C13"/>
    <mergeCell ref="B34:C34"/>
    <mergeCell ref="B9:C12"/>
    <mergeCell ref="D9:N9"/>
    <mergeCell ref="F10:G10"/>
    <mergeCell ref="H10:I10"/>
    <mergeCell ref="K10:L10"/>
    <mergeCell ref="M10:M11"/>
    <mergeCell ref="N10:N11"/>
    <mergeCell ref="B2:N2"/>
    <mergeCell ref="B3:N3"/>
    <mergeCell ref="B4:N4"/>
    <mergeCell ref="A5:A6"/>
    <mergeCell ref="B6:B7"/>
    <mergeCell ref="C6:E7"/>
    <mergeCell ref="F6:G7"/>
    <mergeCell ref="H6:N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96"/>
  <sheetViews>
    <sheetView workbookViewId="0">
      <selection activeCell="H99" sqref="H99"/>
    </sheetView>
  </sheetViews>
  <sheetFormatPr defaultRowHeight="15" x14ac:dyDescent="0.25"/>
  <cols>
    <col min="2" max="2" width="13.42578125" bestFit="1" customWidth="1"/>
    <col min="3" max="3" width="48.42578125" bestFit="1" customWidth="1"/>
    <col min="4" max="4" width="14.85546875" bestFit="1" customWidth="1"/>
    <col min="5" max="5" width="9" bestFit="1" customWidth="1"/>
    <col min="6" max="6" width="14.85546875" bestFit="1" customWidth="1"/>
    <col min="7" max="7" width="9" bestFit="1" customWidth="1"/>
    <col min="8" max="8" width="14.85546875" bestFit="1" customWidth="1"/>
    <col min="9" max="9" width="9" bestFit="1" customWidth="1"/>
    <col min="10" max="10" width="17.28515625" bestFit="1" customWidth="1"/>
    <col min="11" max="11" width="14.85546875" bestFit="1" customWidth="1"/>
    <col min="12" max="12" width="9" bestFit="1" customWidth="1"/>
    <col min="13" max="13" width="14.42578125" customWidth="1"/>
    <col min="14" max="14" width="12.5703125" bestFit="1" customWidth="1"/>
  </cols>
  <sheetData>
    <row r="3" spans="1:16" s="3" customFormat="1" ht="12.75" x14ac:dyDescent="0.2">
      <c r="A3" s="2"/>
      <c r="B3" s="137" t="s">
        <v>416</v>
      </c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</row>
    <row r="4" spans="1:16" s="3" customFormat="1" ht="12.75" x14ac:dyDescent="0.2">
      <c r="A4" s="2"/>
      <c r="B4" s="138" t="s">
        <v>1</v>
      </c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</row>
    <row r="5" spans="1:16" s="3" customFormat="1" ht="12.75" x14ac:dyDescent="0.2">
      <c r="A5" s="2"/>
      <c r="B5" s="144" t="s">
        <v>2</v>
      </c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</row>
    <row r="6" spans="1:16" s="3" customFormat="1" ht="13.5" thickBot="1" x14ac:dyDescent="0.25">
      <c r="A6" s="139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6" s="3" customFormat="1" ht="13.5" customHeight="1" thickTop="1" thickBot="1" x14ac:dyDescent="0.25">
      <c r="A7" s="139"/>
      <c r="B7" s="140" t="s">
        <v>3</v>
      </c>
      <c r="C7" s="141" t="s">
        <v>4</v>
      </c>
      <c r="D7" s="141"/>
      <c r="E7" s="141"/>
      <c r="F7" s="142" t="s">
        <v>5</v>
      </c>
      <c r="G7" s="142"/>
      <c r="H7" s="143" t="s">
        <v>6</v>
      </c>
      <c r="I7" s="143"/>
      <c r="J7" s="143"/>
      <c r="K7" s="143"/>
      <c r="L7" s="143"/>
      <c r="M7" s="143"/>
      <c r="N7" s="143"/>
    </row>
    <row r="8" spans="1:16" s="3" customFormat="1" ht="12" customHeight="1" thickTop="1" x14ac:dyDescent="0.2">
      <c r="A8" s="2"/>
      <c r="B8" s="140"/>
      <c r="C8" s="141"/>
      <c r="D8" s="141"/>
      <c r="E8" s="141"/>
      <c r="F8" s="142"/>
      <c r="G8" s="142"/>
      <c r="H8" s="143"/>
      <c r="I8" s="143"/>
      <c r="J8" s="143"/>
      <c r="K8" s="143"/>
      <c r="L8" s="143"/>
      <c r="M8" s="143"/>
      <c r="N8" s="143"/>
    </row>
    <row r="9" spans="1:16" s="3" customFormat="1" ht="12.75" x14ac:dyDescent="0.2">
      <c r="A9" s="2"/>
      <c r="B9" s="4" t="s">
        <v>7</v>
      </c>
      <c r="C9" s="129" t="s">
        <v>417</v>
      </c>
      <c r="D9" s="129"/>
      <c r="E9" s="129"/>
      <c r="F9" s="130" t="s">
        <v>9</v>
      </c>
      <c r="G9" s="130"/>
      <c r="H9" s="131" t="s">
        <v>418</v>
      </c>
      <c r="I9" s="131"/>
      <c r="J9" s="131"/>
      <c r="K9" s="131"/>
      <c r="L9" s="131"/>
      <c r="M9" s="131"/>
      <c r="N9" s="131"/>
    </row>
    <row r="10" spans="1:16" s="3" customFormat="1" ht="13.5" thickBot="1" x14ac:dyDescent="0.25">
      <c r="A10" s="2"/>
      <c r="B10" s="132" t="s">
        <v>11</v>
      </c>
      <c r="C10" s="132"/>
      <c r="D10" s="133" t="s">
        <v>12</v>
      </c>
      <c r="E10" s="133"/>
      <c r="F10" s="133"/>
      <c r="G10" s="133"/>
      <c r="H10" s="133"/>
      <c r="I10" s="133"/>
      <c r="J10" s="133"/>
      <c r="K10" s="133"/>
      <c r="L10" s="133"/>
      <c r="M10" s="133"/>
      <c r="N10" s="133"/>
    </row>
    <row r="11" spans="1:16" s="3" customFormat="1" ht="14.25" thickTop="1" thickBot="1" x14ac:dyDescent="0.25">
      <c r="A11" s="2"/>
      <c r="B11" s="132"/>
      <c r="C11" s="132"/>
      <c r="D11" s="5" t="s">
        <v>13</v>
      </c>
      <c r="E11" s="6">
        <v>2024</v>
      </c>
      <c r="F11" s="134" t="s">
        <v>14</v>
      </c>
      <c r="G11" s="134"/>
      <c r="H11" s="134" t="s">
        <v>14</v>
      </c>
      <c r="I11" s="134"/>
      <c r="J11" s="66" t="s">
        <v>14</v>
      </c>
      <c r="K11" s="134" t="s">
        <v>14</v>
      </c>
      <c r="L11" s="134"/>
      <c r="M11" s="135" t="s">
        <v>88</v>
      </c>
      <c r="N11" s="136" t="s">
        <v>16</v>
      </c>
    </row>
    <row r="12" spans="1:16" s="3" customFormat="1" ht="65.25" thickTop="1" thickBot="1" x14ac:dyDescent="0.25">
      <c r="A12" s="2"/>
      <c r="B12" s="132"/>
      <c r="C12" s="132"/>
      <c r="D12" s="8" t="s">
        <v>17</v>
      </c>
      <c r="E12" s="9" t="s">
        <v>18</v>
      </c>
      <c r="F12" s="10" t="s">
        <v>19</v>
      </c>
      <c r="G12" s="11" t="s">
        <v>18</v>
      </c>
      <c r="H12" s="10" t="s">
        <v>20</v>
      </c>
      <c r="I12" s="11" t="s">
        <v>18</v>
      </c>
      <c r="J12" s="12" t="s">
        <v>21</v>
      </c>
      <c r="K12" s="10" t="s">
        <v>89</v>
      </c>
      <c r="L12" s="11" t="s">
        <v>18</v>
      </c>
      <c r="M12" s="135"/>
      <c r="N12" s="136"/>
    </row>
    <row r="13" spans="1:16" s="3" customFormat="1" ht="14.25" thickTop="1" thickBot="1" x14ac:dyDescent="0.25">
      <c r="A13" s="2"/>
      <c r="B13" s="132"/>
      <c r="C13" s="132"/>
      <c r="D13" s="13" t="s">
        <v>23</v>
      </c>
      <c r="E13" s="13" t="s">
        <v>24</v>
      </c>
      <c r="F13" s="13" t="s">
        <v>25</v>
      </c>
      <c r="G13" s="13" t="s">
        <v>26</v>
      </c>
      <c r="H13" s="13" t="s">
        <v>27</v>
      </c>
      <c r="I13" s="13" t="s">
        <v>28</v>
      </c>
      <c r="J13" s="13" t="s">
        <v>29</v>
      </c>
      <c r="K13" s="13" t="s">
        <v>30</v>
      </c>
      <c r="L13" s="13" t="s">
        <v>31</v>
      </c>
      <c r="M13" s="13" t="s">
        <v>32</v>
      </c>
      <c r="N13" s="14" t="s">
        <v>33</v>
      </c>
    </row>
    <row r="14" spans="1:16" s="3" customFormat="1" ht="13.5" thickTop="1" x14ac:dyDescent="0.2">
      <c r="A14" s="2"/>
      <c r="B14" s="126" t="s">
        <v>34</v>
      </c>
      <c r="C14" s="126"/>
      <c r="D14" s="15"/>
      <c r="E14" s="16"/>
      <c r="F14" s="15"/>
      <c r="G14" s="16"/>
      <c r="H14" s="15"/>
      <c r="I14" s="16"/>
      <c r="J14" s="17"/>
      <c r="K14" s="15"/>
      <c r="L14" s="16"/>
      <c r="M14" s="15"/>
      <c r="N14" s="18"/>
    </row>
    <row r="15" spans="1:16" s="3" customFormat="1" ht="12.75" x14ac:dyDescent="0.2">
      <c r="A15" s="2"/>
      <c r="B15" s="52" t="s">
        <v>35</v>
      </c>
      <c r="C15" s="20" t="s">
        <v>36</v>
      </c>
      <c r="D15" s="15"/>
      <c r="E15" s="16"/>
      <c r="F15" s="15"/>
      <c r="G15" s="16"/>
      <c r="H15" s="15"/>
      <c r="I15" s="16"/>
      <c r="J15" s="21"/>
      <c r="K15" s="15"/>
      <c r="L15" s="16"/>
      <c r="M15" s="15"/>
      <c r="N15" s="18"/>
    </row>
    <row r="16" spans="1:16" s="3" customFormat="1" ht="12.75" x14ac:dyDescent="0.2">
      <c r="A16" s="2"/>
      <c r="B16" s="22" t="s">
        <v>37</v>
      </c>
      <c r="C16" s="23" t="s">
        <v>38</v>
      </c>
      <c r="D16" s="24">
        <v>317584938</v>
      </c>
      <c r="E16" s="107">
        <v>41.3</v>
      </c>
      <c r="F16" s="25">
        <v>329600000</v>
      </c>
      <c r="G16" s="107">
        <v>41.3</v>
      </c>
      <c r="H16" s="25">
        <v>344403250</v>
      </c>
      <c r="I16" s="107">
        <f t="shared" ref="I16:I31" si="0">H16/$H$31*100</f>
        <v>4.2832069774325374</v>
      </c>
      <c r="J16" s="25">
        <f t="shared" ref="J16:J22" si="1">H16-F16</f>
        <v>14803250</v>
      </c>
      <c r="K16" s="24">
        <v>343443722</v>
      </c>
      <c r="L16" s="107">
        <f t="shared" ref="L16:L31" si="2">K16/$K$31*100</f>
        <v>4.8404358843919715</v>
      </c>
      <c r="M16" s="25">
        <f t="shared" ref="M16:M22" si="3">H16-K16</f>
        <v>959528</v>
      </c>
      <c r="N16" s="108">
        <f>K16/H16*100</f>
        <v>99.721394034463955</v>
      </c>
      <c r="P16" s="76"/>
    </row>
    <row r="17" spans="1:14" s="3" customFormat="1" ht="12.75" x14ac:dyDescent="0.2">
      <c r="A17" s="2"/>
      <c r="B17" s="22" t="s">
        <v>39</v>
      </c>
      <c r="C17" s="23" t="s">
        <v>40</v>
      </c>
      <c r="D17" s="24">
        <v>51506462</v>
      </c>
      <c r="E17" s="107">
        <v>36.299999999999997</v>
      </c>
      <c r="F17" s="25">
        <v>52809000</v>
      </c>
      <c r="G17" s="107">
        <v>36.299999999999997</v>
      </c>
      <c r="H17" s="25">
        <v>57080743</v>
      </c>
      <c r="I17" s="107">
        <f t="shared" si="0"/>
        <v>0.70989062006422265</v>
      </c>
      <c r="J17" s="25">
        <f t="shared" si="1"/>
        <v>4271743</v>
      </c>
      <c r="K17" s="24">
        <v>57043702</v>
      </c>
      <c r="L17" s="107">
        <f t="shared" si="2"/>
        <v>0.80396398143903791</v>
      </c>
      <c r="M17" s="25">
        <f t="shared" si="3"/>
        <v>37041</v>
      </c>
      <c r="N17" s="108">
        <f>K17/H17*100</f>
        <v>99.93510771224544</v>
      </c>
    </row>
    <row r="18" spans="1:14" s="3" customFormat="1" ht="12.75" x14ac:dyDescent="0.2">
      <c r="A18" s="2"/>
      <c r="B18" s="22" t="s">
        <v>41</v>
      </c>
      <c r="C18" s="23" t="s">
        <v>42</v>
      </c>
      <c r="D18" s="24">
        <v>179206982.19999999</v>
      </c>
      <c r="E18" s="107">
        <v>15.3</v>
      </c>
      <c r="F18" s="25">
        <v>250000000</v>
      </c>
      <c r="G18" s="107">
        <v>15.3</v>
      </c>
      <c r="H18" s="25">
        <v>192787007</v>
      </c>
      <c r="I18" s="107">
        <f t="shared" si="0"/>
        <v>2.3976157412589325</v>
      </c>
      <c r="J18" s="25">
        <f t="shared" si="1"/>
        <v>-57212993</v>
      </c>
      <c r="K18" s="24">
        <v>168311283</v>
      </c>
      <c r="L18" s="107">
        <f t="shared" si="2"/>
        <v>2.3721498510351351</v>
      </c>
      <c r="M18" s="25">
        <f t="shared" si="3"/>
        <v>24475724</v>
      </c>
      <c r="N18" s="108">
        <f>K18/H18*100</f>
        <v>87.304266827483872</v>
      </c>
    </row>
    <row r="19" spans="1:14" s="3" customFormat="1" ht="12.75" x14ac:dyDescent="0.2">
      <c r="A19" s="2"/>
      <c r="B19" s="22" t="s">
        <v>43</v>
      </c>
      <c r="C19" s="23" t="s">
        <v>44</v>
      </c>
      <c r="D19" s="24">
        <v>0</v>
      </c>
      <c r="E19" s="107">
        <v>0</v>
      </c>
      <c r="F19" s="25">
        <v>0</v>
      </c>
      <c r="G19" s="107">
        <v>0</v>
      </c>
      <c r="H19" s="25">
        <v>0</v>
      </c>
      <c r="I19" s="107">
        <f t="shared" si="0"/>
        <v>0</v>
      </c>
      <c r="J19" s="25">
        <f t="shared" si="1"/>
        <v>0</v>
      </c>
      <c r="K19" s="24">
        <v>0</v>
      </c>
      <c r="L19" s="107">
        <f t="shared" si="2"/>
        <v>0</v>
      </c>
      <c r="M19" s="25">
        <f t="shared" si="3"/>
        <v>0</v>
      </c>
      <c r="N19" s="108">
        <v>0</v>
      </c>
    </row>
    <row r="20" spans="1:14" s="3" customFormat="1" ht="12.75" x14ac:dyDescent="0.2">
      <c r="A20" s="2"/>
      <c r="B20" s="22" t="s">
        <v>45</v>
      </c>
      <c r="C20" s="23" t="s">
        <v>46</v>
      </c>
      <c r="D20" s="24">
        <v>0</v>
      </c>
      <c r="E20" s="107">
        <v>0</v>
      </c>
      <c r="F20" s="25">
        <v>0</v>
      </c>
      <c r="G20" s="107">
        <v>0</v>
      </c>
      <c r="H20" s="25">
        <v>0</v>
      </c>
      <c r="I20" s="107">
        <f t="shared" si="0"/>
        <v>0</v>
      </c>
      <c r="J20" s="25">
        <f t="shared" si="1"/>
        <v>0</v>
      </c>
      <c r="K20" s="24">
        <v>0</v>
      </c>
      <c r="L20" s="107">
        <f t="shared" si="2"/>
        <v>0</v>
      </c>
      <c r="M20" s="25">
        <f t="shared" si="3"/>
        <v>0</v>
      </c>
      <c r="N20" s="108">
        <v>0</v>
      </c>
    </row>
    <row r="21" spans="1:14" s="3" customFormat="1" ht="12.75" x14ac:dyDescent="0.2">
      <c r="A21" s="2"/>
      <c r="B21" s="22" t="s">
        <v>47</v>
      </c>
      <c r="C21" s="23" t="s">
        <v>48</v>
      </c>
      <c r="D21" s="24">
        <v>0</v>
      </c>
      <c r="E21" s="107">
        <v>0</v>
      </c>
      <c r="F21" s="25">
        <v>0</v>
      </c>
      <c r="G21" s="107">
        <v>0</v>
      </c>
      <c r="H21" s="25">
        <v>0</v>
      </c>
      <c r="I21" s="107">
        <f t="shared" si="0"/>
        <v>0</v>
      </c>
      <c r="J21" s="25">
        <f t="shared" si="1"/>
        <v>0</v>
      </c>
      <c r="K21" s="24">
        <v>0</v>
      </c>
      <c r="L21" s="107">
        <f t="shared" si="2"/>
        <v>0</v>
      </c>
      <c r="M21" s="25">
        <f t="shared" si="3"/>
        <v>0</v>
      </c>
      <c r="N21" s="108">
        <v>0</v>
      </c>
    </row>
    <row r="22" spans="1:14" s="3" customFormat="1" ht="12.75" x14ac:dyDescent="0.2">
      <c r="A22" s="2"/>
      <c r="B22" s="22" t="s">
        <v>49</v>
      </c>
      <c r="C22" s="23" t="s">
        <v>50</v>
      </c>
      <c r="D22" s="24">
        <v>5201977794.8999996</v>
      </c>
      <c r="E22" s="107">
        <v>0.6</v>
      </c>
      <c r="F22" s="25">
        <v>4399000000</v>
      </c>
      <c r="G22" s="107">
        <v>0.6</v>
      </c>
      <c r="H22" s="25">
        <v>6360054000</v>
      </c>
      <c r="I22" s="107">
        <f t="shared" si="0"/>
        <v>79.097475618037066</v>
      </c>
      <c r="J22" s="25">
        <f t="shared" si="1"/>
        <v>1961054000</v>
      </c>
      <c r="K22" s="24">
        <v>5543535523</v>
      </c>
      <c r="L22" s="107">
        <f t="shared" si="2"/>
        <v>78.129622273109462</v>
      </c>
      <c r="M22" s="25">
        <f t="shared" si="3"/>
        <v>816518477</v>
      </c>
      <c r="N22" s="108">
        <f>K22/H22*100</f>
        <v>87.161768170521825</v>
      </c>
    </row>
    <row r="23" spans="1:14" s="3" customFormat="1" ht="12.75" x14ac:dyDescent="0.2">
      <c r="A23" s="2"/>
      <c r="B23" s="30"/>
      <c r="C23" s="31" t="s">
        <v>51</v>
      </c>
      <c r="D23" s="32">
        <f>SUM(D16:D22)</f>
        <v>5750276177.0999994</v>
      </c>
      <c r="E23" s="109">
        <v>4.5</v>
      </c>
      <c r="F23" s="32">
        <f>SUM(F16:F22)</f>
        <v>5031409000</v>
      </c>
      <c r="G23" s="109">
        <v>4.5</v>
      </c>
      <c r="H23" s="32">
        <f>SUM(H16:H22)</f>
        <v>6954325000</v>
      </c>
      <c r="I23" s="109">
        <f t="shared" si="0"/>
        <v>86.48818895679274</v>
      </c>
      <c r="J23" s="32">
        <f>SUM(J16:J22)</f>
        <v>1922916000</v>
      </c>
      <c r="K23" s="32">
        <f>SUM(K16:K22)</f>
        <v>6112334230</v>
      </c>
      <c r="L23" s="109">
        <f t="shared" si="2"/>
        <v>86.146171989975613</v>
      </c>
      <c r="M23" s="32">
        <f>SUM(M16:M22)</f>
        <v>841990770</v>
      </c>
      <c r="N23" s="110">
        <f>K23/H23*100</f>
        <v>87.892559378516239</v>
      </c>
    </row>
    <row r="24" spans="1:14" s="3" customFormat="1" ht="12.75" x14ac:dyDescent="0.2">
      <c r="A24" s="2"/>
      <c r="B24" s="22" t="s">
        <v>52</v>
      </c>
      <c r="C24" s="23" t="s">
        <v>53</v>
      </c>
      <c r="D24" s="24">
        <v>0</v>
      </c>
      <c r="E24" s="107">
        <v>0</v>
      </c>
      <c r="F24" s="25">
        <v>25000000</v>
      </c>
      <c r="G24" s="107">
        <v>0</v>
      </c>
      <c r="H24" s="25">
        <v>19542000</v>
      </c>
      <c r="I24" s="107">
        <f t="shared" si="0"/>
        <v>0.24303612336116645</v>
      </c>
      <c r="J24" s="25">
        <f>H24-F24</f>
        <v>-5458000</v>
      </c>
      <c r="K24" s="24">
        <v>19542000</v>
      </c>
      <c r="L24" s="107">
        <f t="shared" si="2"/>
        <v>0.27542153777610151</v>
      </c>
      <c r="M24" s="25">
        <f>H24-K24</f>
        <v>0</v>
      </c>
      <c r="N24" s="108">
        <f>K24/H24*100</f>
        <v>100</v>
      </c>
    </row>
    <row r="25" spans="1:14" s="3" customFormat="1" ht="12.75" x14ac:dyDescent="0.2">
      <c r="A25" s="2"/>
      <c r="B25" s="22" t="s">
        <v>54</v>
      </c>
      <c r="C25" s="23" t="s">
        <v>55</v>
      </c>
      <c r="D25" s="24">
        <v>188971444.47999999</v>
      </c>
      <c r="E25" s="107">
        <v>5</v>
      </c>
      <c r="F25" s="25">
        <f>363858000+222142000+32363000</f>
        <v>618363000</v>
      </c>
      <c r="G25" s="107">
        <v>5</v>
      </c>
      <c r="H25" s="25">
        <v>469505000</v>
      </c>
      <c r="I25" s="107">
        <f t="shared" si="0"/>
        <v>5.8390479530592803</v>
      </c>
      <c r="J25" s="25">
        <f>H25-F25</f>
        <v>-148858000</v>
      </c>
      <c r="K25" s="24">
        <v>448720489</v>
      </c>
      <c r="L25" s="107">
        <f t="shared" si="2"/>
        <v>6.3241882669135316</v>
      </c>
      <c r="M25" s="25">
        <f>H25-K25</f>
        <v>20784511</v>
      </c>
      <c r="N25" s="108">
        <f>K25/H25*100</f>
        <v>95.573101244928168</v>
      </c>
    </row>
    <row r="26" spans="1:14" s="3" customFormat="1" ht="12.75" x14ac:dyDescent="0.2">
      <c r="A26" s="2"/>
      <c r="B26" s="30"/>
      <c r="C26" s="31" t="s">
        <v>56</v>
      </c>
      <c r="D26" s="32">
        <f>SUM(D24:D25)</f>
        <v>188971444.47999999</v>
      </c>
      <c r="E26" s="109">
        <v>4.8</v>
      </c>
      <c r="F26" s="32">
        <f>SUM(F24:F25)</f>
        <v>643363000</v>
      </c>
      <c r="G26" s="109">
        <v>4.8</v>
      </c>
      <c r="H26" s="32">
        <f>SUM(H24:H25)</f>
        <v>489047000</v>
      </c>
      <c r="I26" s="109">
        <f t="shared" si="0"/>
        <v>6.0820840764204469</v>
      </c>
      <c r="J26" s="32">
        <f>SUM(J24:J25)</f>
        <v>-154316000</v>
      </c>
      <c r="K26" s="32">
        <f>SUM(K24:K25)</f>
        <v>468262489</v>
      </c>
      <c r="L26" s="109">
        <f t="shared" si="2"/>
        <v>6.5996098046896341</v>
      </c>
      <c r="M26" s="32">
        <f>SUM(M24:M25)</f>
        <v>20784511</v>
      </c>
      <c r="N26" s="110">
        <f>K26/H26*100</f>
        <v>95.749997239529122</v>
      </c>
    </row>
    <row r="27" spans="1:14" s="3" customFormat="1" ht="12.75" x14ac:dyDescent="0.2">
      <c r="A27" s="2"/>
      <c r="B27" s="22" t="s">
        <v>52</v>
      </c>
      <c r="C27" s="23" t="s">
        <v>53</v>
      </c>
      <c r="D27" s="24">
        <v>63556780</v>
      </c>
      <c r="E27" s="107">
        <v>0</v>
      </c>
      <c r="F27" s="25">
        <v>0</v>
      </c>
      <c r="G27" s="107">
        <v>0</v>
      </c>
      <c r="H27" s="25">
        <v>0</v>
      </c>
      <c r="I27" s="107">
        <f t="shared" si="0"/>
        <v>0</v>
      </c>
      <c r="J27" s="25">
        <f>H27-F27</f>
        <v>0</v>
      </c>
      <c r="K27" s="24">
        <v>2300</v>
      </c>
      <c r="L27" s="107">
        <f t="shared" si="2"/>
        <v>3.2415798632946139E-5</v>
      </c>
      <c r="M27" s="25">
        <f>H27-K27</f>
        <v>-2300</v>
      </c>
      <c r="N27" s="108">
        <v>0</v>
      </c>
    </row>
    <row r="28" spans="1:14" s="3" customFormat="1" ht="12.75" x14ac:dyDescent="0.2">
      <c r="A28" s="2"/>
      <c r="B28" s="22" t="s">
        <v>54</v>
      </c>
      <c r="C28" s="23" t="s">
        <v>55</v>
      </c>
      <c r="D28" s="24">
        <v>664484830</v>
      </c>
      <c r="E28" s="107">
        <v>7</v>
      </c>
      <c r="F28" s="25">
        <v>1569408000</v>
      </c>
      <c r="G28" s="107">
        <v>7</v>
      </c>
      <c r="H28" s="25">
        <v>597408000</v>
      </c>
      <c r="I28" s="107">
        <f t="shared" si="0"/>
        <v>7.429726966786804</v>
      </c>
      <c r="J28" s="25">
        <f>H28-F28</f>
        <v>-972000000</v>
      </c>
      <c r="K28" s="24">
        <v>514706656</v>
      </c>
      <c r="L28" s="107">
        <f t="shared" si="2"/>
        <v>7.2541857895361215</v>
      </c>
      <c r="M28" s="25">
        <f>H28-K28</f>
        <v>82701344</v>
      </c>
      <c r="N28" s="108">
        <f>K28/H28*100</f>
        <v>86.156639348652845</v>
      </c>
    </row>
    <row r="29" spans="1:14" s="3" customFormat="1" ht="12.75" x14ac:dyDescent="0.2">
      <c r="A29" s="2"/>
      <c r="B29" s="30"/>
      <c r="C29" s="31" t="s">
        <v>57</v>
      </c>
      <c r="D29" s="32">
        <f>SUM(D27:D28)</f>
        <v>728041610</v>
      </c>
      <c r="E29" s="109">
        <v>7.5</v>
      </c>
      <c r="F29" s="32">
        <f>SUM(F27:F28)</f>
        <v>1569408000</v>
      </c>
      <c r="G29" s="109">
        <v>7.5</v>
      </c>
      <c r="H29" s="32">
        <f>SUM(H27:H28)</f>
        <v>597408000</v>
      </c>
      <c r="I29" s="109">
        <f t="shared" si="0"/>
        <v>7.429726966786804</v>
      </c>
      <c r="J29" s="33">
        <v>0</v>
      </c>
      <c r="K29" s="32">
        <f>SUM(K27:K28)</f>
        <v>514708956</v>
      </c>
      <c r="L29" s="109">
        <f t="shared" si="2"/>
        <v>7.2542182053347544</v>
      </c>
      <c r="M29" s="32">
        <f>SUM(M27:M28)</f>
        <v>82699044</v>
      </c>
      <c r="N29" s="110">
        <f>K29/H29*100</f>
        <v>86.157024345171138</v>
      </c>
    </row>
    <row r="30" spans="1:14" s="3" customFormat="1" ht="12.75" x14ac:dyDescent="0.2">
      <c r="A30" s="2"/>
      <c r="B30" s="39"/>
      <c r="C30" s="40" t="s">
        <v>58</v>
      </c>
      <c r="D30" s="41">
        <f>D26+D29</f>
        <v>917013054.48000002</v>
      </c>
      <c r="E30" s="111">
        <v>6.7</v>
      </c>
      <c r="F30" s="42">
        <f>F26+F29</f>
        <v>2212771000</v>
      </c>
      <c r="G30" s="111">
        <v>6.7</v>
      </c>
      <c r="H30" s="42">
        <f>H26+H29</f>
        <v>1086455000</v>
      </c>
      <c r="I30" s="111">
        <f t="shared" si="0"/>
        <v>13.511811043207251</v>
      </c>
      <c r="J30" s="42">
        <f>J26+J29</f>
        <v>-154316000</v>
      </c>
      <c r="K30" s="41">
        <f>K26+K29</f>
        <v>982971445</v>
      </c>
      <c r="L30" s="111">
        <f t="shared" si="2"/>
        <v>13.853828010024388</v>
      </c>
      <c r="M30" s="42">
        <f>M26+M29</f>
        <v>103483555</v>
      </c>
      <c r="N30" s="112">
        <f>K30/H30*100</f>
        <v>90.4751181595188</v>
      </c>
    </row>
    <row r="31" spans="1:14" s="3" customFormat="1" ht="12.75" x14ac:dyDescent="0.2">
      <c r="A31" s="2"/>
      <c r="B31" s="39"/>
      <c r="C31" s="40" t="s">
        <v>59</v>
      </c>
      <c r="D31" s="41">
        <f>D23+D30</f>
        <v>6667289231.5799999</v>
      </c>
      <c r="E31" s="111">
        <v>5.2</v>
      </c>
      <c r="F31" s="42">
        <f>F23+F30</f>
        <v>7244180000</v>
      </c>
      <c r="G31" s="111">
        <v>5.2</v>
      </c>
      <c r="H31" s="42">
        <f>H23+H30</f>
        <v>8040780000</v>
      </c>
      <c r="I31" s="111">
        <f t="shared" si="0"/>
        <v>100</v>
      </c>
      <c r="J31" s="42">
        <f>J23+J30</f>
        <v>1768600000</v>
      </c>
      <c r="K31" s="41">
        <f>K23+K30</f>
        <v>7095305675</v>
      </c>
      <c r="L31" s="111">
        <f t="shared" si="2"/>
        <v>100</v>
      </c>
      <c r="M31" s="42">
        <f>M23+M30</f>
        <v>945474325</v>
      </c>
      <c r="N31" s="112">
        <f>K31/H31*100</f>
        <v>88.241509841085062</v>
      </c>
    </row>
    <row r="32" spans="1:14" s="3" customFormat="1" ht="12.75" x14ac:dyDescent="0.2">
      <c r="A32" s="2"/>
      <c r="B32" s="30"/>
      <c r="C32" s="31" t="s">
        <v>60</v>
      </c>
      <c r="D32" s="32">
        <v>0</v>
      </c>
      <c r="E32" s="33"/>
      <c r="F32" s="33"/>
      <c r="G32" s="33"/>
      <c r="H32" s="33"/>
      <c r="I32" s="33"/>
      <c r="J32" s="33"/>
      <c r="K32" s="32">
        <v>0</v>
      </c>
      <c r="L32" s="33"/>
      <c r="M32" s="33"/>
      <c r="N32" s="44"/>
    </row>
    <row r="33" spans="1:14" s="3" customFormat="1" ht="12.75" x14ac:dyDescent="0.2">
      <c r="A33" s="2"/>
      <c r="B33" s="30"/>
      <c r="C33" s="31" t="s">
        <v>61</v>
      </c>
      <c r="D33" s="32">
        <v>0</v>
      </c>
      <c r="E33" s="33"/>
      <c r="F33" s="81"/>
      <c r="G33" s="33"/>
      <c r="H33" s="33"/>
      <c r="I33" s="33"/>
      <c r="J33" s="33"/>
      <c r="K33" s="32">
        <v>0</v>
      </c>
      <c r="L33" s="33"/>
      <c r="M33" s="33"/>
      <c r="N33" s="44"/>
    </row>
    <row r="34" spans="1:14" s="3" customFormat="1" ht="13.5" thickBot="1" x14ac:dyDescent="0.25">
      <c r="A34" s="2"/>
      <c r="B34" s="39"/>
      <c r="C34" s="40" t="s">
        <v>62</v>
      </c>
      <c r="D34" s="41">
        <v>6667289231.5799999</v>
      </c>
      <c r="E34" s="42"/>
      <c r="F34" s="42"/>
      <c r="G34" s="42"/>
      <c r="H34" s="42"/>
      <c r="I34" s="42"/>
      <c r="J34" s="42"/>
      <c r="K34" s="41">
        <f>K31</f>
        <v>7095305675</v>
      </c>
      <c r="L34" s="42"/>
      <c r="M34" s="42"/>
      <c r="N34" s="46"/>
    </row>
    <row r="35" spans="1:14" s="3" customFormat="1" ht="13.5" thickTop="1" x14ac:dyDescent="0.2">
      <c r="A35" s="2"/>
      <c r="B35" s="127" t="s">
        <v>63</v>
      </c>
      <c r="C35" s="127"/>
      <c r="D35" s="47"/>
      <c r="E35" s="48"/>
      <c r="F35" s="47"/>
      <c r="G35" s="48"/>
      <c r="H35" s="47"/>
      <c r="I35" s="48"/>
      <c r="J35" s="50"/>
      <c r="K35" s="47"/>
      <c r="L35" s="48"/>
      <c r="M35" s="47"/>
      <c r="N35" s="51"/>
    </row>
    <row r="36" spans="1:14" s="3" customFormat="1" ht="12.75" x14ac:dyDescent="0.2">
      <c r="A36" s="2"/>
      <c r="B36" s="52" t="s">
        <v>64</v>
      </c>
      <c r="C36" s="20" t="s">
        <v>36</v>
      </c>
      <c r="D36" s="15"/>
      <c r="E36" s="16"/>
      <c r="F36" s="15"/>
      <c r="G36" s="16"/>
      <c r="H36" s="15"/>
      <c r="I36" s="16"/>
      <c r="J36" s="21"/>
      <c r="K36" s="15"/>
      <c r="L36" s="16"/>
      <c r="M36" s="15"/>
      <c r="N36" s="18"/>
    </row>
    <row r="37" spans="1:14" s="3" customFormat="1" ht="12.75" x14ac:dyDescent="0.2">
      <c r="A37" s="2"/>
      <c r="B37" s="22"/>
      <c r="C37" s="54" t="s">
        <v>65</v>
      </c>
      <c r="D37" s="41">
        <f>SUM(D39:D49)</f>
        <v>5750276177.1000004</v>
      </c>
      <c r="E37" s="111">
        <v>86.2</v>
      </c>
      <c r="F37" s="42">
        <f>SUM(F39:F49)</f>
        <v>5031409000</v>
      </c>
      <c r="G37" s="111">
        <f>(F37/$F$94)*100</f>
        <v>69.454500026227947</v>
      </c>
      <c r="H37" s="42">
        <f>SUM(H39:H49)</f>
        <v>6954325000</v>
      </c>
      <c r="I37" s="111">
        <f>(H37/$H$94)*100</f>
        <v>86.48818895679274</v>
      </c>
      <c r="J37" s="42">
        <f>SUM(J39:J49)</f>
        <v>1922916000</v>
      </c>
      <c r="K37" s="41">
        <f>SUM(K39:K49)</f>
        <v>6112334230</v>
      </c>
      <c r="L37" s="111">
        <f>(K37/$K$94)*100</f>
        <v>86.146171989975613</v>
      </c>
      <c r="M37" s="42">
        <f>SUM(M39:M49)</f>
        <v>841990770</v>
      </c>
      <c r="N37" s="111">
        <f>(M37/$M$94)*100</f>
        <v>89.054852970227401</v>
      </c>
    </row>
    <row r="38" spans="1:14" s="3" customFormat="1" ht="12.75" x14ac:dyDescent="0.2">
      <c r="A38" s="2"/>
      <c r="B38" s="22" t="s">
        <v>66</v>
      </c>
      <c r="C38" s="56" t="s">
        <v>67</v>
      </c>
      <c r="D38" s="24"/>
      <c r="E38" s="107"/>
      <c r="F38" s="25"/>
      <c r="G38" s="107"/>
      <c r="H38" s="25"/>
      <c r="I38" s="107"/>
      <c r="J38" s="25"/>
      <c r="K38" s="24"/>
      <c r="L38" s="107"/>
      <c r="M38" s="25"/>
      <c r="N38" s="107"/>
    </row>
    <row r="39" spans="1:14" s="3" customFormat="1" ht="25.5" x14ac:dyDescent="0.2">
      <c r="A39" s="2"/>
      <c r="B39" s="22" t="s">
        <v>419</v>
      </c>
      <c r="C39" s="56" t="s">
        <v>420</v>
      </c>
      <c r="D39" s="24">
        <v>3364108504.1999998</v>
      </c>
      <c r="E39" s="107">
        <v>50.5</v>
      </c>
      <c r="F39" s="25">
        <v>3502624000</v>
      </c>
      <c r="G39" s="107">
        <f t="shared" ref="G39:G70" si="4">(F39/$F$94)*100</f>
        <v>48.350869249521686</v>
      </c>
      <c r="H39" s="25">
        <v>3812177150</v>
      </c>
      <c r="I39" s="107">
        <f t="shared" ref="I39:I70" si="5">(H39/$H$94)*100</f>
        <v>47.410539151674342</v>
      </c>
      <c r="J39" s="25">
        <f t="shared" ref="J39:J49" si="6">H39-F39</f>
        <v>309553150</v>
      </c>
      <c r="K39" s="25">
        <v>3437449830</v>
      </c>
      <c r="L39" s="107">
        <f t="shared" ref="L39:L70" si="7">(K39/$K$94)*100</f>
        <v>48.446818043536929</v>
      </c>
      <c r="M39" s="25">
        <f t="shared" ref="M39:M49" si="8">H39-K39</f>
        <v>374727320</v>
      </c>
      <c r="N39" s="107">
        <f t="shared" ref="N39:N70" si="9">(M39/$M$94)*100</f>
        <v>39.633791219026492</v>
      </c>
    </row>
    <row r="40" spans="1:14" s="3" customFormat="1" ht="25.5" x14ac:dyDescent="0.2">
      <c r="A40" s="2"/>
      <c r="B40" s="22" t="s">
        <v>421</v>
      </c>
      <c r="C40" s="56" t="s">
        <v>422</v>
      </c>
      <c r="D40" s="24">
        <v>6392596</v>
      </c>
      <c r="E40" s="107">
        <v>0.1</v>
      </c>
      <c r="F40" s="25">
        <v>18000000</v>
      </c>
      <c r="G40" s="107">
        <f t="shared" si="4"/>
        <v>0.2484753277803699</v>
      </c>
      <c r="H40" s="25">
        <v>18000000</v>
      </c>
      <c r="I40" s="107">
        <f t="shared" si="5"/>
        <v>0.22385887936244991</v>
      </c>
      <c r="J40" s="25">
        <f t="shared" si="6"/>
        <v>0</v>
      </c>
      <c r="K40" s="25">
        <v>13445692</v>
      </c>
      <c r="L40" s="107">
        <f t="shared" si="7"/>
        <v>0.18950123667504995</v>
      </c>
      <c r="M40" s="25">
        <f t="shared" si="8"/>
        <v>4554308</v>
      </c>
      <c r="N40" s="107">
        <f t="shared" si="9"/>
        <v>0.48169557645047639</v>
      </c>
    </row>
    <row r="41" spans="1:14" s="3" customFormat="1" ht="12.75" x14ac:dyDescent="0.2">
      <c r="A41" s="2"/>
      <c r="B41" s="22" t="s">
        <v>423</v>
      </c>
      <c r="C41" s="56" t="s">
        <v>424</v>
      </c>
      <c r="D41" s="24">
        <v>60000</v>
      </c>
      <c r="E41" s="107">
        <v>0</v>
      </c>
      <c r="F41" s="25">
        <v>0</v>
      </c>
      <c r="G41" s="107">
        <f t="shared" si="4"/>
        <v>0</v>
      </c>
      <c r="H41" s="25"/>
      <c r="I41" s="107">
        <f t="shared" si="5"/>
        <v>0</v>
      </c>
      <c r="J41" s="25">
        <f t="shared" si="6"/>
        <v>0</v>
      </c>
      <c r="K41" s="25"/>
      <c r="L41" s="107">
        <f t="shared" si="7"/>
        <v>0</v>
      </c>
      <c r="M41" s="25">
        <f t="shared" si="8"/>
        <v>0</v>
      </c>
      <c r="N41" s="107">
        <f t="shared" si="9"/>
        <v>0</v>
      </c>
    </row>
    <row r="42" spans="1:14" s="3" customFormat="1" ht="12.75" x14ac:dyDescent="0.2">
      <c r="A42" s="2"/>
      <c r="B42" s="22" t="s">
        <v>425</v>
      </c>
      <c r="C42" s="56" t="s">
        <v>426</v>
      </c>
      <c r="D42" s="24">
        <v>1240000</v>
      </c>
      <c r="E42" s="107">
        <v>0</v>
      </c>
      <c r="F42" s="25">
        <v>0</v>
      </c>
      <c r="G42" s="107">
        <f t="shared" si="4"/>
        <v>0</v>
      </c>
      <c r="H42" s="25">
        <v>1160000</v>
      </c>
      <c r="I42" s="107">
        <f t="shared" si="5"/>
        <v>1.4426461114468993E-2</v>
      </c>
      <c r="J42" s="25">
        <f t="shared" si="6"/>
        <v>1160000</v>
      </c>
      <c r="K42" s="25">
        <v>1160000</v>
      </c>
      <c r="L42" s="107">
        <f t="shared" si="7"/>
        <v>1.6348837571398923E-2</v>
      </c>
      <c r="M42" s="25">
        <f t="shared" si="8"/>
        <v>0</v>
      </c>
      <c r="N42" s="107">
        <f t="shared" si="9"/>
        <v>0</v>
      </c>
    </row>
    <row r="43" spans="1:14" s="3" customFormat="1" ht="25.5" x14ac:dyDescent="0.2">
      <c r="A43" s="2"/>
      <c r="B43" s="22" t="s">
        <v>427</v>
      </c>
      <c r="C43" s="56" t="s">
        <v>428</v>
      </c>
      <c r="D43" s="24">
        <v>31632524</v>
      </c>
      <c r="E43" s="107">
        <v>0.5</v>
      </c>
      <c r="F43" s="25">
        <v>45323000</v>
      </c>
      <c r="G43" s="107">
        <f t="shared" si="4"/>
        <v>0.62564707116609475</v>
      </c>
      <c r="H43" s="25">
        <v>36907400</v>
      </c>
      <c r="I43" s="107">
        <f t="shared" si="5"/>
        <v>0.45900273356564913</v>
      </c>
      <c r="J43" s="25">
        <f t="shared" si="6"/>
        <v>-8415600</v>
      </c>
      <c r="K43" s="25">
        <v>35420666</v>
      </c>
      <c r="L43" s="107">
        <f t="shared" si="7"/>
        <v>0.49921268543514868</v>
      </c>
      <c r="M43" s="25">
        <f t="shared" si="8"/>
        <v>1486734</v>
      </c>
      <c r="N43" s="107">
        <f t="shared" si="9"/>
        <v>0.15724742181655751</v>
      </c>
    </row>
    <row r="44" spans="1:14" s="3" customFormat="1" ht="25.5" x14ac:dyDescent="0.2">
      <c r="A44" s="2"/>
      <c r="B44" s="22" t="s">
        <v>429</v>
      </c>
      <c r="C44" s="56" t="s">
        <v>430</v>
      </c>
      <c r="D44" s="24">
        <v>17901306</v>
      </c>
      <c r="E44" s="107">
        <v>0.3</v>
      </c>
      <c r="F44" s="25">
        <v>22000000</v>
      </c>
      <c r="G44" s="107">
        <f t="shared" si="4"/>
        <v>0.30369206728711878</v>
      </c>
      <c r="H44" s="25">
        <v>19500000</v>
      </c>
      <c r="I44" s="107">
        <f t="shared" si="5"/>
        <v>0.24251378597598738</v>
      </c>
      <c r="J44" s="25">
        <f t="shared" si="6"/>
        <v>-2500000</v>
      </c>
      <c r="K44" s="25">
        <v>19179889</v>
      </c>
      <c r="L44" s="107">
        <f t="shared" si="7"/>
        <v>0.27031800853315596</v>
      </c>
      <c r="M44" s="25">
        <f t="shared" si="8"/>
        <v>320111</v>
      </c>
      <c r="N44" s="107">
        <f t="shared" si="9"/>
        <v>3.3857185915651386E-2</v>
      </c>
    </row>
    <row r="45" spans="1:14" s="3" customFormat="1" ht="12.75" x14ac:dyDescent="0.2">
      <c r="A45" s="2"/>
      <c r="B45" s="22" t="s">
        <v>431</v>
      </c>
      <c r="C45" s="56" t="s">
        <v>432</v>
      </c>
      <c r="D45" s="24">
        <v>34616185</v>
      </c>
      <c r="E45" s="107">
        <v>0.5</v>
      </c>
      <c r="F45" s="25">
        <v>32962000</v>
      </c>
      <c r="G45" s="107">
        <f t="shared" si="4"/>
        <v>0.45501354190536403</v>
      </c>
      <c r="H45" s="25">
        <v>32962000</v>
      </c>
      <c r="I45" s="107">
        <f t="shared" si="5"/>
        <v>0.40993535453028185</v>
      </c>
      <c r="J45" s="25">
        <f t="shared" si="6"/>
        <v>0</v>
      </c>
      <c r="K45" s="25">
        <v>27110101</v>
      </c>
      <c r="L45" s="107">
        <f t="shared" si="7"/>
        <v>0.38208503258036164</v>
      </c>
      <c r="M45" s="25">
        <f t="shared" si="8"/>
        <v>5851899</v>
      </c>
      <c r="N45" s="107">
        <f t="shared" si="9"/>
        <v>0.61893790717161989</v>
      </c>
    </row>
    <row r="46" spans="1:14" s="3" customFormat="1" ht="12.75" x14ac:dyDescent="0.2">
      <c r="A46" s="2"/>
      <c r="B46" s="22" t="s">
        <v>433</v>
      </c>
      <c r="C46" s="56" t="s">
        <v>434</v>
      </c>
      <c r="D46" s="24">
        <v>2282499946.9000001</v>
      </c>
      <c r="E46" s="107">
        <v>34.200000000000003</v>
      </c>
      <c r="F46" s="25">
        <v>0</v>
      </c>
      <c r="G46" s="107">
        <f t="shared" si="4"/>
        <v>0</v>
      </c>
      <c r="H46" s="25">
        <v>2348119166</v>
      </c>
      <c r="I46" s="107">
        <f t="shared" si="5"/>
        <v>29.202629172791696</v>
      </c>
      <c r="J46" s="25">
        <f t="shared" si="6"/>
        <v>2348119166</v>
      </c>
      <c r="K46" s="25">
        <v>2187174863</v>
      </c>
      <c r="L46" s="107">
        <f t="shared" si="7"/>
        <v>30.825660840891118</v>
      </c>
      <c r="M46" s="25">
        <f t="shared" si="8"/>
        <v>160944303</v>
      </c>
      <c r="N46" s="107">
        <f t="shared" si="9"/>
        <v>17.022599000771386</v>
      </c>
    </row>
    <row r="47" spans="1:14" s="3" customFormat="1" ht="25.5" x14ac:dyDescent="0.2">
      <c r="A47" s="2"/>
      <c r="B47" s="22" t="s">
        <v>435</v>
      </c>
      <c r="C47" s="56" t="s">
        <v>436</v>
      </c>
      <c r="D47" s="24">
        <v>375700</v>
      </c>
      <c r="E47" s="107">
        <v>0</v>
      </c>
      <c r="F47" s="25">
        <v>2500000</v>
      </c>
      <c r="G47" s="107">
        <f t="shared" si="4"/>
        <v>3.4510462191718043E-2</v>
      </c>
      <c r="H47" s="25">
        <v>2500000</v>
      </c>
      <c r="I47" s="107">
        <f t="shared" si="5"/>
        <v>3.1091511022562489E-2</v>
      </c>
      <c r="J47" s="25">
        <f t="shared" si="6"/>
        <v>0</v>
      </c>
      <c r="K47" s="25">
        <v>697000</v>
      </c>
      <c r="L47" s="107">
        <f t="shared" si="7"/>
        <v>9.8233963683319395E-3</v>
      </c>
      <c r="M47" s="25">
        <f t="shared" si="8"/>
        <v>1803000</v>
      </c>
      <c r="N47" s="107">
        <f t="shared" si="9"/>
        <v>0.19069793354779888</v>
      </c>
    </row>
    <row r="48" spans="1:14" s="3" customFormat="1" ht="12.75" x14ac:dyDescent="0.2">
      <c r="A48" s="2"/>
      <c r="B48" s="22" t="s">
        <v>437</v>
      </c>
      <c r="C48" s="56" t="s">
        <v>438</v>
      </c>
      <c r="D48" s="24">
        <v>0</v>
      </c>
      <c r="E48" s="107">
        <v>0</v>
      </c>
      <c r="F48" s="25">
        <v>8000000</v>
      </c>
      <c r="G48" s="107">
        <f t="shared" si="4"/>
        <v>0.11043347901349775</v>
      </c>
      <c r="H48" s="25">
        <v>0</v>
      </c>
      <c r="I48" s="107">
        <f t="shared" si="5"/>
        <v>0</v>
      </c>
      <c r="J48" s="25">
        <f t="shared" si="6"/>
        <v>-8000000</v>
      </c>
      <c r="K48" s="25">
        <v>0</v>
      </c>
      <c r="L48" s="107">
        <f t="shared" si="7"/>
        <v>0</v>
      </c>
      <c r="M48" s="25">
        <f t="shared" si="8"/>
        <v>0</v>
      </c>
      <c r="N48" s="107">
        <f t="shared" si="9"/>
        <v>0</v>
      </c>
    </row>
    <row r="49" spans="1:14" s="3" customFormat="1" ht="12.75" x14ac:dyDescent="0.2">
      <c r="A49" s="2"/>
      <c r="B49" s="22" t="s">
        <v>439</v>
      </c>
      <c r="C49" s="56" t="s">
        <v>440</v>
      </c>
      <c r="D49" s="24">
        <v>11449415</v>
      </c>
      <c r="E49" s="107">
        <v>0.2</v>
      </c>
      <c r="F49" s="25">
        <v>1400000000</v>
      </c>
      <c r="G49" s="107">
        <f t="shared" si="4"/>
        <v>19.325858827362101</v>
      </c>
      <c r="H49" s="25">
        <v>682999284</v>
      </c>
      <c r="I49" s="107">
        <f t="shared" si="5"/>
        <v>8.4941919067553151</v>
      </c>
      <c r="J49" s="25">
        <f t="shared" si="6"/>
        <v>-717000716</v>
      </c>
      <c r="K49" s="25">
        <v>390696189</v>
      </c>
      <c r="L49" s="107">
        <f t="shared" si="7"/>
        <v>5.506403908384117</v>
      </c>
      <c r="M49" s="25">
        <f t="shared" si="8"/>
        <v>292303095</v>
      </c>
      <c r="N49" s="107">
        <f t="shared" si="9"/>
        <v>30.916026725527423</v>
      </c>
    </row>
    <row r="50" spans="1:14" s="3" customFormat="1" ht="12.75" x14ac:dyDescent="0.2">
      <c r="A50" s="2"/>
      <c r="B50" s="22"/>
      <c r="C50" s="54" t="s">
        <v>78</v>
      </c>
      <c r="D50" s="41">
        <v>917013054.48000002</v>
      </c>
      <c r="E50" s="111">
        <v>13.8</v>
      </c>
      <c r="F50" s="42">
        <f>F74+F91</f>
        <v>2212771000</v>
      </c>
      <c r="G50" s="111">
        <f t="shared" si="4"/>
        <v>30.545499973772049</v>
      </c>
      <c r="H50" s="42">
        <f>H74+H91</f>
        <v>1086455000</v>
      </c>
      <c r="I50" s="111">
        <f t="shared" si="5"/>
        <v>13.511811043207251</v>
      </c>
      <c r="J50" s="41">
        <f>J74+J91</f>
        <v>-1126316000</v>
      </c>
      <c r="K50" s="111">
        <f>K74+K91</f>
        <v>982971445</v>
      </c>
      <c r="L50" s="111">
        <f t="shared" si="7"/>
        <v>13.853828010024388</v>
      </c>
      <c r="M50" s="42">
        <f>M74+M91</f>
        <v>103483555</v>
      </c>
      <c r="N50" s="111">
        <f t="shared" si="9"/>
        <v>10.945147029772597</v>
      </c>
    </row>
    <row r="51" spans="1:14" s="3" customFormat="1" ht="12.75" x14ac:dyDescent="0.2">
      <c r="A51" s="2"/>
      <c r="B51" s="22" t="s">
        <v>66</v>
      </c>
      <c r="C51" s="56" t="s">
        <v>67</v>
      </c>
      <c r="D51" s="24"/>
      <c r="E51" s="107"/>
      <c r="F51" s="25"/>
      <c r="G51" s="107">
        <f t="shared" si="4"/>
        <v>0</v>
      </c>
      <c r="H51" s="25"/>
      <c r="I51" s="107">
        <f t="shared" si="5"/>
        <v>0</v>
      </c>
      <c r="J51" s="25"/>
      <c r="K51" s="24"/>
      <c r="L51" s="107">
        <f t="shared" si="7"/>
        <v>0</v>
      </c>
      <c r="M51" s="25"/>
      <c r="N51" s="107">
        <f t="shared" si="9"/>
        <v>0</v>
      </c>
    </row>
    <row r="52" spans="1:14" s="3" customFormat="1" ht="12.75" x14ac:dyDescent="0.2">
      <c r="A52" s="2"/>
      <c r="B52" s="22" t="s">
        <v>441</v>
      </c>
      <c r="C52" s="56" t="s">
        <v>442</v>
      </c>
      <c r="D52" s="24">
        <v>6084720</v>
      </c>
      <c r="E52" s="107">
        <v>0.1</v>
      </c>
      <c r="F52" s="25">
        <v>10000000</v>
      </c>
      <c r="G52" s="107">
        <f t="shared" si="4"/>
        <v>0.13804184876687217</v>
      </c>
      <c r="H52" s="72">
        <v>8544000</v>
      </c>
      <c r="I52" s="107">
        <f t="shared" si="5"/>
        <v>0.10625834807070957</v>
      </c>
      <c r="J52" s="25">
        <f t="shared" ref="J52:J73" si="10">H52-F52</f>
        <v>-1456000</v>
      </c>
      <c r="K52" s="25">
        <v>8544000</v>
      </c>
      <c r="L52" s="107">
        <f t="shared" si="7"/>
        <v>0.12041764500864863</v>
      </c>
      <c r="M52" s="25">
        <f t="shared" ref="M52:M73" si="11">H52-K52</f>
        <v>0</v>
      </c>
      <c r="N52" s="107">
        <f t="shared" si="9"/>
        <v>0</v>
      </c>
    </row>
    <row r="53" spans="1:14" s="3" customFormat="1" ht="12.75" x14ac:dyDescent="0.2">
      <c r="A53" s="2"/>
      <c r="B53" s="22" t="s">
        <v>443</v>
      </c>
      <c r="C53" s="56" t="s">
        <v>444</v>
      </c>
      <c r="D53" s="24">
        <v>0</v>
      </c>
      <c r="E53" s="107">
        <v>0</v>
      </c>
      <c r="F53" s="25">
        <v>7000000</v>
      </c>
      <c r="G53" s="107">
        <f t="shared" si="4"/>
        <v>9.6629294136810512E-2</v>
      </c>
      <c r="H53" s="72">
        <v>7000000</v>
      </c>
      <c r="I53" s="107">
        <f t="shared" si="5"/>
        <v>8.7056230863174974E-2</v>
      </c>
      <c r="J53" s="25">
        <f t="shared" si="10"/>
        <v>0</v>
      </c>
      <c r="K53" s="25">
        <v>5011212</v>
      </c>
      <c r="L53" s="107">
        <f t="shared" si="7"/>
        <v>7.0627147434349266E-2</v>
      </c>
      <c r="M53" s="25">
        <f t="shared" si="11"/>
        <v>1988788</v>
      </c>
      <c r="N53" s="107">
        <f t="shared" si="9"/>
        <v>0.21034817629764826</v>
      </c>
    </row>
    <row r="54" spans="1:14" s="3" customFormat="1" ht="25.5" x14ac:dyDescent="0.2">
      <c r="A54" s="2"/>
      <c r="B54" s="22" t="s">
        <v>445</v>
      </c>
      <c r="C54" s="56" t="s">
        <v>446</v>
      </c>
      <c r="D54" s="24">
        <v>0</v>
      </c>
      <c r="E54" s="107">
        <v>0</v>
      </c>
      <c r="F54" s="25">
        <v>33190000</v>
      </c>
      <c r="G54" s="107">
        <f t="shared" si="4"/>
        <v>0.45816089605724869</v>
      </c>
      <c r="H54" s="72">
        <v>0</v>
      </c>
      <c r="I54" s="107">
        <f t="shared" si="5"/>
        <v>0</v>
      </c>
      <c r="J54" s="25">
        <f t="shared" si="10"/>
        <v>-33190000</v>
      </c>
      <c r="K54" s="25">
        <v>0</v>
      </c>
      <c r="L54" s="107">
        <f t="shared" si="7"/>
        <v>0</v>
      </c>
      <c r="M54" s="25">
        <f t="shared" si="11"/>
        <v>0</v>
      </c>
      <c r="N54" s="107">
        <f t="shared" si="9"/>
        <v>0</v>
      </c>
    </row>
    <row r="55" spans="1:14" s="3" customFormat="1" ht="25.5" x14ac:dyDescent="0.2">
      <c r="A55" s="2"/>
      <c r="B55" s="22" t="s">
        <v>447</v>
      </c>
      <c r="C55" s="56" t="s">
        <v>448</v>
      </c>
      <c r="D55" s="24">
        <v>0</v>
      </c>
      <c r="E55" s="107">
        <v>0</v>
      </c>
      <c r="F55" s="25">
        <v>50000000</v>
      </c>
      <c r="G55" s="107">
        <f t="shared" si="4"/>
        <v>0.69020924383436077</v>
      </c>
      <c r="H55" s="72">
        <v>0</v>
      </c>
      <c r="I55" s="107">
        <f t="shared" si="5"/>
        <v>0</v>
      </c>
      <c r="J55" s="25">
        <f t="shared" si="10"/>
        <v>-50000000</v>
      </c>
      <c r="K55" s="25">
        <v>0</v>
      </c>
      <c r="L55" s="107">
        <f t="shared" si="7"/>
        <v>0</v>
      </c>
      <c r="M55" s="25">
        <f t="shared" si="11"/>
        <v>0</v>
      </c>
      <c r="N55" s="107">
        <f t="shared" si="9"/>
        <v>0</v>
      </c>
    </row>
    <row r="56" spans="1:14" s="3" customFormat="1" ht="12.75" x14ac:dyDescent="0.2">
      <c r="A56" s="2"/>
      <c r="B56" s="22" t="s">
        <v>449</v>
      </c>
      <c r="C56" s="56" t="s">
        <v>450</v>
      </c>
      <c r="D56" s="24">
        <v>0</v>
      </c>
      <c r="E56" s="107">
        <v>0</v>
      </c>
      <c r="F56" s="25">
        <v>8500000</v>
      </c>
      <c r="G56" s="107">
        <f t="shared" si="4"/>
        <v>0.11733557145184134</v>
      </c>
      <c r="H56" s="72">
        <v>8280000</v>
      </c>
      <c r="I56" s="107">
        <f t="shared" si="5"/>
        <v>0.10297508450672697</v>
      </c>
      <c r="J56" s="25">
        <f t="shared" si="10"/>
        <v>-220000</v>
      </c>
      <c r="K56" s="25">
        <v>8280000</v>
      </c>
      <c r="L56" s="107">
        <f t="shared" si="7"/>
        <v>0.11669687507860611</v>
      </c>
      <c r="M56" s="25">
        <f t="shared" si="11"/>
        <v>0</v>
      </c>
      <c r="N56" s="107">
        <f t="shared" si="9"/>
        <v>0</v>
      </c>
    </row>
    <row r="57" spans="1:14" s="3" customFormat="1" ht="25.5" x14ac:dyDescent="0.2">
      <c r="A57" s="2"/>
      <c r="B57" s="22" t="s">
        <v>451</v>
      </c>
      <c r="C57" s="56" t="s">
        <v>452</v>
      </c>
      <c r="D57" s="24">
        <v>0</v>
      </c>
      <c r="E57" s="107">
        <v>0</v>
      </c>
      <c r="F57" s="25">
        <v>192408000</v>
      </c>
      <c r="G57" s="107">
        <f t="shared" si="4"/>
        <v>2.6560356037536339</v>
      </c>
      <c r="H57" s="72">
        <v>192408000</v>
      </c>
      <c r="I57" s="107">
        <f t="shared" si="5"/>
        <v>2.3929021811316815</v>
      </c>
      <c r="J57" s="25">
        <f t="shared" si="10"/>
        <v>0</v>
      </c>
      <c r="K57" s="25">
        <v>192408000</v>
      </c>
      <c r="L57" s="107">
        <f t="shared" si="7"/>
        <v>2.7117647753773482</v>
      </c>
      <c r="M57" s="25">
        <f t="shared" si="11"/>
        <v>0</v>
      </c>
      <c r="N57" s="107">
        <f t="shared" si="9"/>
        <v>0</v>
      </c>
    </row>
    <row r="58" spans="1:14" s="3" customFormat="1" ht="12.75" x14ac:dyDescent="0.2">
      <c r="A58" s="2"/>
      <c r="B58" s="22" t="s">
        <v>453</v>
      </c>
      <c r="C58" s="56" t="s">
        <v>454</v>
      </c>
      <c r="D58" s="24">
        <v>0</v>
      </c>
      <c r="E58" s="107">
        <v>0</v>
      </c>
      <c r="F58" s="25">
        <v>1200000</v>
      </c>
      <c r="G58" s="107">
        <f t="shared" si="4"/>
        <v>1.6565021852024658E-2</v>
      </c>
      <c r="H58" s="72">
        <v>1006000</v>
      </c>
      <c r="I58" s="107">
        <f t="shared" si="5"/>
        <v>1.2511224035479144E-2</v>
      </c>
      <c r="J58" s="25">
        <f t="shared" si="10"/>
        <v>-194000</v>
      </c>
      <c r="K58" s="25">
        <v>1005463</v>
      </c>
      <c r="L58" s="107">
        <f t="shared" si="7"/>
        <v>1.4170820061251274E-2</v>
      </c>
      <c r="M58" s="25">
        <f t="shared" si="11"/>
        <v>537</v>
      </c>
      <c r="N58" s="107">
        <f t="shared" si="9"/>
        <v>5.6796888693936769E-5</v>
      </c>
    </row>
    <row r="59" spans="1:14" s="3" customFormat="1" ht="12.75" x14ac:dyDescent="0.2">
      <c r="A59" s="2"/>
      <c r="B59" s="22" t="s">
        <v>455</v>
      </c>
      <c r="C59" s="56" t="s">
        <v>456</v>
      </c>
      <c r="D59" s="24">
        <v>0</v>
      </c>
      <c r="E59" s="107">
        <v>0</v>
      </c>
      <c r="F59" s="25">
        <v>3560000</v>
      </c>
      <c r="G59" s="107">
        <f t="shared" si="4"/>
        <v>4.9142898161006497E-2</v>
      </c>
      <c r="H59" s="72">
        <v>3560000</v>
      </c>
      <c r="I59" s="107">
        <f t="shared" si="5"/>
        <v>4.4274311696128985E-2</v>
      </c>
      <c r="J59" s="25">
        <f t="shared" si="10"/>
        <v>0</v>
      </c>
      <c r="K59" s="25">
        <v>3237600</v>
      </c>
      <c r="L59" s="107">
        <f t="shared" si="7"/>
        <v>4.56301694147941E-2</v>
      </c>
      <c r="M59" s="25">
        <f t="shared" si="11"/>
        <v>322400</v>
      </c>
      <c r="N59" s="107">
        <f t="shared" si="9"/>
        <v>3.4099286619972469E-2</v>
      </c>
    </row>
    <row r="60" spans="1:14" s="3" customFormat="1" ht="12.75" x14ac:dyDescent="0.2">
      <c r="A60" s="2"/>
      <c r="B60" s="22" t="s">
        <v>457</v>
      </c>
      <c r="C60" s="56" t="s">
        <v>458</v>
      </c>
      <c r="D60" s="24">
        <v>0</v>
      </c>
      <c r="E60" s="107">
        <v>0</v>
      </c>
      <c r="F60" s="25">
        <v>30000000</v>
      </c>
      <c r="G60" s="107">
        <f t="shared" si="4"/>
        <v>0.41412554630061649</v>
      </c>
      <c r="H60" s="72">
        <v>0</v>
      </c>
      <c r="I60" s="107">
        <f t="shared" si="5"/>
        <v>0</v>
      </c>
      <c r="J60" s="25">
        <f t="shared" si="10"/>
        <v>-30000000</v>
      </c>
      <c r="K60" s="25">
        <v>0</v>
      </c>
      <c r="L60" s="107">
        <f t="shared" si="7"/>
        <v>0</v>
      </c>
      <c r="M60" s="25">
        <f t="shared" si="11"/>
        <v>0</v>
      </c>
      <c r="N60" s="107">
        <f t="shared" si="9"/>
        <v>0</v>
      </c>
    </row>
    <row r="61" spans="1:14" s="3" customFormat="1" ht="12.75" x14ac:dyDescent="0.2">
      <c r="A61" s="2"/>
      <c r="B61" s="22" t="s">
        <v>459</v>
      </c>
      <c r="C61" s="56" t="s">
        <v>460</v>
      </c>
      <c r="D61" s="24">
        <v>0</v>
      </c>
      <c r="E61" s="107">
        <v>0</v>
      </c>
      <c r="F61" s="25">
        <v>0</v>
      </c>
      <c r="G61" s="107">
        <f t="shared" si="4"/>
        <v>0</v>
      </c>
      <c r="H61" s="72"/>
      <c r="I61" s="107">
        <f t="shared" si="5"/>
        <v>0</v>
      </c>
      <c r="J61" s="25">
        <f t="shared" si="10"/>
        <v>0</v>
      </c>
      <c r="K61" s="25"/>
      <c r="L61" s="107">
        <f t="shared" si="7"/>
        <v>0</v>
      </c>
      <c r="M61" s="25">
        <f t="shared" si="11"/>
        <v>0</v>
      </c>
      <c r="N61" s="107">
        <f t="shared" si="9"/>
        <v>0</v>
      </c>
    </row>
    <row r="62" spans="1:14" s="3" customFormat="1" ht="12.75" x14ac:dyDescent="0.2">
      <c r="A62" s="2"/>
      <c r="B62" s="22" t="s">
        <v>461</v>
      </c>
      <c r="C62" s="56" t="s">
        <v>462</v>
      </c>
      <c r="D62" s="24">
        <v>0</v>
      </c>
      <c r="E62" s="107">
        <v>0</v>
      </c>
      <c r="F62" s="25">
        <v>0</v>
      </c>
      <c r="G62" s="107">
        <f t="shared" si="4"/>
        <v>0</v>
      </c>
      <c r="H62" s="72"/>
      <c r="I62" s="107">
        <f t="shared" si="5"/>
        <v>0</v>
      </c>
      <c r="J62" s="25">
        <f t="shared" si="10"/>
        <v>0</v>
      </c>
      <c r="K62" s="25"/>
      <c r="L62" s="107">
        <f t="shared" si="7"/>
        <v>0</v>
      </c>
      <c r="M62" s="25">
        <f t="shared" si="11"/>
        <v>0</v>
      </c>
      <c r="N62" s="107">
        <f t="shared" si="9"/>
        <v>0</v>
      </c>
    </row>
    <row r="63" spans="1:14" s="3" customFormat="1" ht="12.75" x14ac:dyDescent="0.2">
      <c r="A63" s="2"/>
      <c r="B63" s="22" t="s">
        <v>463</v>
      </c>
      <c r="C63" s="56" t="s">
        <v>464</v>
      </c>
      <c r="D63" s="24">
        <v>0</v>
      </c>
      <c r="E63" s="107">
        <v>0</v>
      </c>
      <c r="F63" s="25">
        <v>25000000</v>
      </c>
      <c r="G63" s="107">
        <f t="shared" si="4"/>
        <v>0.34510462191718039</v>
      </c>
      <c r="H63" s="72">
        <v>19542000</v>
      </c>
      <c r="I63" s="107">
        <f t="shared" si="5"/>
        <v>0.24303612336116645</v>
      </c>
      <c r="J63" s="25">
        <f t="shared" si="10"/>
        <v>-5458000</v>
      </c>
      <c r="K63" s="25">
        <v>19542000</v>
      </c>
      <c r="L63" s="107">
        <f t="shared" si="7"/>
        <v>0.27542153777610151</v>
      </c>
      <c r="M63" s="25">
        <f t="shared" si="11"/>
        <v>0</v>
      </c>
      <c r="N63" s="107">
        <f t="shared" si="9"/>
        <v>0</v>
      </c>
    </row>
    <row r="64" spans="1:14" s="3" customFormat="1" ht="25.5" x14ac:dyDescent="0.2">
      <c r="A64" s="2"/>
      <c r="B64" s="22" t="s">
        <v>465</v>
      </c>
      <c r="C64" s="56" t="s">
        <v>466</v>
      </c>
      <c r="D64" s="24">
        <v>0</v>
      </c>
      <c r="E64" s="107">
        <v>0</v>
      </c>
      <c r="F64" s="25">
        <v>0</v>
      </c>
      <c r="G64" s="107">
        <f t="shared" si="4"/>
        <v>0</v>
      </c>
      <c r="H64" s="25"/>
      <c r="I64" s="107">
        <f t="shared" si="5"/>
        <v>0</v>
      </c>
      <c r="J64" s="25">
        <f t="shared" si="10"/>
        <v>0</v>
      </c>
      <c r="K64" s="25"/>
      <c r="L64" s="107">
        <f t="shared" si="7"/>
        <v>0</v>
      </c>
      <c r="M64" s="25">
        <f t="shared" si="11"/>
        <v>0</v>
      </c>
      <c r="N64" s="107">
        <f t="shared" si="9"/>
        <v>0</v>
      </c>
    </row>
    <row r="65" spans="1:14" s="3" customFormat="1" ht="25.5" x14ac:dyDescent="0.2">
      <c r="A65" s="2"/>
      <c r="B65" s="22" t="s">
        <v>467</v>
      </c>
      <c r="C65" s="56" t="s">
        <v>468</v>
      </c>
      <c r="D65" s="24">
        <v>0</v>
      </c>
      <c r="E65" s="107">
        <v>0</v>
      </c>
      <c r="F65" s="25">
        <v>0</v>
      </c>
      <c r="G65" s="107">
        <f t="shared" si="4"/>
        <v>0</v>
      </c>
      <c r="H65" s="25"/>
      <c r="I65" s="107">
        <f t="shared" si="5"/>
        <v>0</v>
      </c>
      <c r="J65" s="25">
        <f t="shared" si="10"/>
        <v>0</v>
      </c>
      <c r="K65" s="25"/>
      <c r="L65" s="107">
        <f t="shared" si="7"/>
        <v>0</v>
      </c>
      <c r="M65" s="25">
        <f t="shared" si="11"/>
        <v>0</v>
      </c>
      <c r="N65" s="107">
        <f t="shared" si="9"/>
        <v>0</v>
      </c>
    </row>
    <row r="66" spans="1:14" s="3" customFormat="1" ht="12.75" x14ac:dyDescent="0.2">
      <c r="A66" s="2"/>
      <c r="B66" s="22" t="s">
        <v>469</v>
      </c>
      <c r="C66" s="56" t="s">
        <v>470</v>
      </c>
      <c r="D66" s="24">
        <v>152094010.47999999</v>
      </c>
      <c r="E66" s="107">
        <v>2.2999999999999998</v>
      </c>
      <c r="F66" s="25">
        <v>207142000</v>
      </c>
      <c r="G66" s="107">
        <f t="shared" si="4"/>
        <v>2.8594264637267433</v>
      </c>
      <c r="H66" s="25">
        <v>207787602</v>
      </c>
      <c r="I66" s="107">
        <f t="shared" si="5"/>
        <v>2.584172207173931</v>
      </c>
      <c r="J66" s="25">
        <f t="shared" si="10"/>
        <v>645602</v>
      </c>
      <c r="K66" s="25">
        <v>201791882</v>
      </c>
      <c r="L66" s="107">
        <f t="shared" si="7"/>
        <v>2.8440195707283604</v>
      </c>
      <c r="M66" s="25">
        <f t="shared" si="11"/>
        <v>5995720</v>
      </c>
      <c r="N66" s="107">
        <f t="shared" si="9"/>
        <v>0.63414942547488007</v>
      </c>
    </row>
    <row r="67" spans="1:14" s="3" customFormat="1" ht="12.75" x14ac:dyDescent="0.2">
      <c r="A67" s="2"/>
      <c r="B67" s="22" t="s">
        <v>471</v>
      </c>
      <c r="C67" s="56" t="s">
        <v>472</v>
      </c>
      <c r="D67" s="24">
        <v>223380</v>
      </c>
      <c r="E67" s="107">
        <v>0</v>
      </c>
      <c r="F67" s="25">
        <v>0</v>
      </c>
      <c r="G67" s="107">
        <f t="shared" si="4"/>
        <v>0</v>
      </c>
      <c r="H67" s="25"/>
      <c r="I67" s="107">
        <f t="shared" si="5"/>
        <v>0</v>
      </c>
      <c r="J67" s="25">
        <f t="shared" si="10"/>
        <v>0</v>
      </c>
      <c r="K67" s="25"/>
      <c r="L67" s="107">
        <f t="shared" si="7"/>
        <v>0</v>
      </c>
      <c r="M67" s="25">
        <f t="shared" si="11"/>
        <v>0</v>
      </c>
      <c r="N67" s="107">
        <f t="shared" si="9"/>
        <v>0</v>
      </c>
    </row>
    <row r="68" spans="1:14" s="3" customFormat="1" ht="12.75" x14ac:dyDescent="0.2">
      <c r="A68" s="2"/>
      <c r="B68" s="22" t="s">
        <v>473</v>
      </c>
      <c r="C68" s="56" t="s">
        <v>474</v>
      </c>
      <c r="D68" s="24">
        <v>22386918</v>
      </c>
      <c r="E68" s="107">
        <v>0.3</v>
      </c>
      <c r="F68" s="25">
        <v>27400000</v>
      </c>
      <c r="G68" s="107">
        <f t="shared" si="4"/>
        <v>0.37823466562122976</v>
      </c>
      <c r="H68" s="25">
        <v>27400000</v>
      </c>
      <c r="I68" s="107">
        <f t="shared" si="5"/>
        <v>0.34076296080728485</v>
      </c>
      <c r="J68" s="25">
        <f t="shared" si="10"/>
        <v>0</v>
      </c>
      <c r="K68" s="25">
        <v>15223837</v>
      </c>
      <c r="L68" s="107">
        <f t="shared" si="7"/>
        <v>0.21456210200556297</v>
      </c>
      <c r="M68" s="25">
        <f t="shared" si="11"/>
        <v>12176163</v>
      </c>
      <c r="N68" s="107">
        <f t="shared" si="9"/>
        <v>1.287836451825384</v>
      </c>
    </row>
    <row r="69" spans="1:14" s="3" customFormat="1" ht="12.75" x14ac:dyDescent="0.2">
      <c r="A69" s="2"/>
      <c r="B69" s="22" t="s">
        <v>475</v>
      </c>
      <c r="C69" s="56" t="s">
        <v>476</v>
      </c>
      <c r="D69" s="24">
        <v>3307416</v>
      </c>
      <c r="E69" s="107">
        <v>0</v>
      </c>
      <c r="F69" s="25">
        <v>19963000</v>
      </c>
      <c r="G69" s="107">
        <f t="shared" si="4"/>
        <v>0.2755729426933069</v>
      </c>
      <c r="H69" s="25">
        <v>9799398</v>
      </c>
      <c r="I69" s="107">
        <f t="shared" si="5"/>
        <v>0.1218712363725907</v>
      </c>
      <c r="J69" s="25">
        <f t="shared" si="10"/>
        <v>-10163602</v>
      </c>
      <c r="K69" s="25">
        <v>9498495</v>
      </c>
      <c r="L69" s="107">
        <f t="shared" si="7"/>
        <v>0.1338701309721938</v>
      </c>
      <c r="M69" s="25">
        <f t="shared" si="11"/>
        <v>300903</v>
      </c>
      <c r="N69" s="107">
        <f t="shared" si="9"/>
        <v>3.1825613032908109E-2</v>
      </c>
    </row>
    <row r="70" spans="1:14" s="3" customFormat="1" ht="12.75" x14ac:dyDescent="0.2">
      <c r="A70" s="2"/>
      <c r="B70" s="22" t="s">
        <v>131</v>
      </c>
      <c r="C70" s="56" t="s">
        <v>132</v>
      </c>
      <c r="D70" s="24">
        <v>4875000</v>
      </c>
      <c r="E70" s="107">
        <v>0.1</v>
      </c>
      <c r="F70" s="25">
        <v>0</v>
      </c>
      <c r="G70" s="107">
        <f t="shared" si="4"/>
        <v>0</v>
      </c>
      <c r="H70" s="25"/>
      <c r="I70" s="107">
        <f t="shared" si="5"/>
        <v>0</v>
      </c>
      <c r="J70" s="25">
        <f t="shared" si="10"/>
        <v>0</v>
      </c>
      <c r="K70" s="25"/>
      <c r="L70" s="107">
        <f t="shared" si="7"/>
        <v>0</v>
      </c>
      <c r="M70" s="25">
        <f t="shared" si="11"/>
        <v>0</v>
      </c>
      <c r="N70" s="107">
        <f t="shared" si="9"/>
        <v>0</v>
      </c>
    </row>
    <row r="71" spans="1:14" s="3" customFormat="1" ht="12.75" x14ac:dyDescent="0.2">
      <c r="A71" s="2"/>
      <c r="B71" s="22" t="s">
        <v>83</v>
      </c>
      <c r="C71" s="56" t="s">
        <v>84</v>
      </c>
      <c r="D71" s="24">
        <v>0</v>
      </c>
      <c r="E71" s="107">
        <v>0</v>
      </c>
      <c r="F71" s="25">
        <v>24000000</v>
      </c>
      <c r="G71" s="107">
        <f t="shared" ref="G71:G102" si="12">(F71/$F$94)*100</f>
        <v>0.33130043704049322</v>
      </c>
      <c r="H71" s="25">
        <v>0</v>
      </c>
      <c r="I71" s="107">
        <f t="shared" ref="I71:I102" si="13">(H71/$H$94)*100</f>
        <v>0</v>
      </c>
      <c r="J71" s="25">
        <f t="shared" si="10"/>
        <v>-24000000</v>
      </c>
      <c r="K71" s="25">
        <v>0</v>
      </c>
      <c r="L71" s="107">
        <f t="shared" ref="L71:L102" si="14">(K71/$K$94)*100</f>
        <v>0</v>
      </c>
      <c r="M71" s="25">
        <f t="shared" si="11"/>
        <v>0</v>
      </c>
      <c r="N71" s="107">
        <f t="shared" ref="N71:N102" si="15">(M71/$M$94)*100</f>
        <v>0</v>
      </c>
    </row>
    <row r="72" spans="1:14" s="3" customFormat="1" ht="12.75" x14ac:dyDescent="0.2">
      <c r="A72" s="2"/>
      <c r="B72" s="22" t="s">
        <v>171</v>
      </c>
      <c r="C72" s="56" t="s">
        <v>172</v>
      </c>
      <c r="D72" s="24">
        <v>0</v>
      </c>
      <c r="E72" s="107">
        <v>0</v>
      </c>
      <c r="F72" s="25">
        <v>4000000</v>
      </c>
      <c r="G72" s="107">
        <f t="shared" si="12"/>
        <v>5.5216739506748873E-2</v>
      </c>
      <c r="H72" s="25">
        <v>3720000</v>
      </c>
      <c r="I72" s="107">
        <f t="shared" si="13"/>
        <v>4.6264168401572985E-2</v>
      </c>
      <c r="J72" s="25">
        <f t="shared" si="10"/>
        <v>-280000</v>
      </c>
      <c r="K72" s="25">
        <v>3720000</v>
      </c>
      <c r="L72" s="107">
        <f t="shared" si="14"/>
        <v>5.2429030832417234E-2</v>
      </c>
      <c r="M72" s="25">
        <f t="shared" si="11"/>
        <v>0</v>
      </c>
      <c r="N72" s="107">
        <f t="shared" si="15"/>
        <v>0</v>
      </c>
    </row>
    <row r="73" spans="1:14" s="3" customFormat="1" ht="25.5" x14ac:dyDescent="0.2">
      <c r="A73" s="2"/>
      <c r="B73" s="22" t="s">
        <v>477</v>
      </c>
      <c r="C73" s="56" t="s">
        <v>478</v>
      </c>
      <c r="D73" s="24">
        <v>0</v>
      </c>
      <c r="E73" s="107">
        <v>0</v>
      </c>
      <c r="F73" s="25">
        <v>0</v>
      </c>
      <c r="G73" s="107">
        <f t="shared" si="12"/>
        <v>0</v>
      </c>
      <c r="H73" s="25"/>
      <c r="I73" s="107">
        <f t="shared" si="13"/>
        <v>0</v>
      </c>
      <c r="J73" s="25">
        <f t="shared" si="10"/>
        <v>0</v>
      </c>
      <c r="K73" s="25"/>
      <c r="L73" s="107">
        <f t="shared" si="14"/>
        <v>0</v>
      </c>
      <c r="M73" s="25">
        <f t="shared" si="11"/>
        <v>0</v>
      </c>
      <c r="N73" s="107">
        <f t="shared" si="15"/>
        <v>0</v>
      </c>
    </row>
    <row r="74" spans="1:14" s="3" customFormat="1" ht="12.75" x14ac:dyDescent="0.2">
      <c r="A74" s="2"/>
      <c r="B74" s="22"/>
      <c r="C74" s="36" t="s">
        <v>56</v>
      </c>
      <c r="D74" s="32">
        <v>188971444.47999999</v>
      </c>
      <c r="E74" s="109">
        <v>2.8</v>
      </c>
      <c r="F74" s="33">
        <f>SUM(F52:F73)</f>
        <v>643363000</v>
      </c>
      <c r="G74" s="109">
        <f t="shared" si="12"/>
        <v>8.8811017948201183</v>
      </c>
      <c r="H74" s="33">
        <f>SUM(H52:H73)</f>
        <v>489047000</v>
      </c>
      <c r="I74" s="109">
        <f t="shared" si="13"/>
        <v>6.0820840764204469</v>
      </c>
      <c r="J74" s="32">
        <f>SUM(J52:J73)</f>
        <v>-154316000</v>
      </c>
      <c r="K74" s="33">
        <f>SUM(K52:K73)</f>
        <v>468262489</v>
      </c>
      <c r="L74" s="109">
        <f t="shared" si="14"/>
        <v>6.5996098046896341</v>
      </c>
      <c r="M74" s="33">
        <f>SUM(M52:M73)</f>
        <v>20784511</v>
      </c>
      <c r="N74" s="109">
        <f t="shared" si="15"/>
        <v>2.198315750139487</v>
      </c>
    </row>
    <row r="75" spans="1:14" s="3" customFormat="1" ht="12.75" x14ac:dyDescent="0.2">
      <c r="A75" s="2"/>
      <c r="B75" s="22" t="s">
        <v>66</v>
      </c>
      <c r="C75" s="56" t="s">
        <v>67</v>
      </c>
      <c r="D75" s="24"/>
      <c r="E75" s="107"/>
      <c r="F75" s="25"/>
      <c r="G75" s="107">
        <f t="shared" si="12"/>
        <v>0</v>
      </c>
      <c r="H75" s="25"/>
      <c r="I75" s="107">
        <f t="shared" si="13"/>
        <v>0</v>
      </c>
      <c r="J75" s="25"/>
      <c r="K75" s="24"/>
      <c r="L75" s="107">
        <f t="shared" si="14"/>
        <v>0</v>
      </c>
      <c r="M75" s="25"/>
      <c r="N75" s="107">
        <f t="shared" si="15"/>
        <v>0</v>
      </c>
    </row>
    <row r="76" spans="1:14" s="3" customFormat="1" ht="12.75" x14ac:dyDescent="0.2">
      <c r="A76" s="2"/>
      <c r="B76" s="22" t="s">
        <v>461</v>
      </c>
      <c r="C76" s="56" t="s">
        <v>462</v>
      </c>
      <c r="D76" s="24">
        <v>2480</v>
      </c>
      <c r="E76" s="107">
        <v>0</v>
      </c>
      <c r="F76" s="25">
        <v>7448000</v>
      </c>
      <c r="G76" s="107">
        <f t="shared" si="12"/>
        <v>0.10281356896156639</v>
      </c>
      <c r="H76" s="25">
        <v>0</v>
      </c>
      <c r="I76" s="107">
        <f t="shared" si="13"/>
        <v>0</v>
      </c>
      <c r="J76" s="25">
        <f t="shared" ref="J76:J90" si="16">H76-F76</f>
        <v>-7448000</v>
      </c>
      <c r="K76" s="25">
        <v>0</v>
      </c>
      <c r="L76" s="107">
        <f t="shared" si="14"/>
        <v>0</v>
      </c>
      <c r="M76" s="25">
        <f t="shared" ref="M76:M90" si="17">H76-K76</f>
        <v>0</v>
      </c>
      <c r="N76" s="107">
        <f t="shared" si="15"/>
        <v>0</v>
      </c>
    </row>
    <row r="77" spans="1:14" s="3" customFormat="1" ht="25.5" x14ac:dyDescent="0.2">
      <c r="A77" s="2"/>
      <c r="B77" s="22" t="s">
        <v>479</v>
      </c>
      <c r="C77" s="56" t="s">
        <v>480</v>
      </c>
      <c r="D77" s="24">
        <v>18798860</v>
      </c>
      <c r="E77" s="107">
        <v>0.3</v>
      </c>
      <c r="F77" s="25">
        <v>1040100000</v>
      </c>
      <c r="G77" s="107">
        <f t="shared" si="12"/>
        <v>14.357732690242376</v>
      </c>
      <c r="H77" s="25">
        <v>97363000</v>
      </c>
      <c r="I77" s="107">
        <f t="shared" si="13"/>
        <v>1.2108651150759007</v>
      </c>
      <c r="J77" s="25">
        <f t="shared" si="16"/>
        <v>-942737000</v>
      </c>
      <c r="K77" s="25">
        <v>50263120</v>
      </c>
      <c r="L77" s="107">
        <f t="shared" si="14"/>
        <v>0.70839964199287297</v>
      </c>
      <c r="M77" s="25">
        <f t="shared" si="17"/>
        <v>47099880</v>
      </c>
      <c r="N77" s="107">
        <f t="shared" si="15"/>
        <v>4.9816138582081537</v>
      </c>
    </row>
    <row r="78" spans="1:14" s="3" customFormat="1" ht="25.5" x14ac:dyDescent="0.2">
      <c r="A78" s="2"/>
      <c r="B78" s="22" t="s">
        <v>465</v>
      </c>
      <c r="C78" s="56" t="s">
        <v>466</v>
      </c>
      <c r="D78" s="24">
        <v>0</v>
      </c>
      <c r="E78" s="107">
        <v>0</v>
      </c>
      <c r="F78" s="25">
        <v>37274000</v>
      </c>
      <c r="G78" s="107">
        <f t="shared" si="12"/>
        <v>0.51453718709363938</v>
      </c>
      <c r="H78" s="25">
        <v>0</v>
      </c>
      <c r="I78" s="107">
        <f t="shared" si="13"/>
        <v>0</v>
      </c>
      <c r="J78" s="25">
        <f t="shared" si="16"/>
        <v>-37274000</v>
      </c>
      <c r="K78" s="25">
        <v>0</v>
      </c>
      <c r="L78" s="107">
        <f t="shared" si="14"/>
        <v>0</v>
      </c>
      <c r="M78" s="25">
        <f t="shared" si="17"/>
        <v>0</v>
      </c>
      <c r="N78" s="107">
        <f t="shared" si="15"/>
        <v>0</v>
      </c>
    </row>
    <row r="79" spans="1:14" s="3" customFormat="1" ht="25.5" x14ac:dyDescent="0.2">
      <c r="A79" s="2"/>
      <c r="B79" s="22" t="s">
        <v>481</v>
      </c>
      <c r="C79" s="56" t="s">
        <v>482</v>
      </c>
      <c r="D79" s="24">
        <v>0</v>
      </c>
      <c r="E79" s="107">
        <v>0</v>
      </c>
      <c r="F79" s="25">
        <v>2545000</v>
      </c>
      <c r="G79" s="107">
        <f t="shared" si="12"/>
        <v>3.5131650511168969E-2</v>
      </c>
      <c r="H79" s="25">
        <v>2545000</v>
      </c>
      <c r="I79" s="107">
        <f t="shared" si="13"/>
        <v>3.165115822096861E-2</v>
      </c>
      <c r="J79" s="25">
        <f t="shared" si="16"/>
        <v>0</v>
      </c>
      <c r="K79" s="25">
        <v>1935201</v>
      </c>
      <c r="L79" s="107">
        <f t="shared" si="14"/>
        <v>2.7274385187076526E-2</v>
      </c>
      <c r="M79" s="25">
        <f t="shared" si="17"/>
        <v>609799</v>
      </c>
      <c r="N79" s="107">
        <f t="shared" si="15"/>
        <v>6.449662184110605E-2</v>
      </c>
    </row>
    <row r="80" spans="1:14" s="3" customFormat="1" ht="25.5" x14ac:dyDescent="0.2">
      <c r="A80" s="2"/>
      <c r="B80" s="22" t="s">
        <v>483</v>
      </c>
      <c r="C80" s="56" t="s">
        <v>484</v>
      </c>
      <c r="D80" s="24">
        <v>0</v>
      </c>
      <c r="E80" s="107">
        <v>0</v>
      </c>
      <c r="F80" s="25">
        <v>5000000</v>
      </c>
      <c r="G80" s="107">
        <f t="shared" si="12"/>
        <v>6.9020924383436086E-2</v>
      </c>
      <c r="H80" s="25">
        <v>0</v>
      </c>
      <c r="I80" s="107">
        <f t="shared" si="13"/>
        <v>0</v>
      </c>
      <c r="J80" s="25">
        <f t="shared" si="16"/>
        <v>-5000000</v>
      </c>
      <c r="K80" s="25">
        <v>83966</v>
      </c>
      <c r="L80" s="107">
        <f t="shared" si="14"/>
        <v>1.1834021513104154E-3</v>
      </c>
      <c r="M80" s="25">
        <f t="shared" si="17"/>
        <v>-83966</v>
      </c>
      <c r="N80" s="107">
        <f t="shared" si="15"/>
        <v>-8.88083343775623E-3</v>
      </c>
    </row>
    <row r="81" spans="1:14" s="3" customFormat="1" ht="25.5" x14ac:dyDescent="0.2">
      <c r="A81" s="2"/>
      <c r="B81" s="22" t="s">
        <v>485</v>
      </c>
      <c r="C81" s="56" t="s">
        <v>486</v>
      </c>
      <c r="D81" s="24">
        <v>0</v>
      </c>
      <c r="E81" s="107">
        <v>0</v>
      </c>
      <c r="F81" s="25">
        <v>5000000</v>
      </c>
      <c r="G81" s="107">
        <f t="shared" si="12"/>
        <v>6.9020924383436086E-2</v>
      </c>
      <c r="H81" s="25">
        <v>0</v>
      </c>
      <c r="I81" s="107">
        <f t="shared" si="13"/>
        <v>0</v>
      </c>
      <c r="J81" s="25">
        <f t="shared" si="16"/>
        <v>-5000000</v>
      </c>
      <c r="K81" s="25">
        <v>65989</v>
      </c>
      <c r="L81" s="107">
        <f t="shared" si="14"/>
        <v>9.3003745043020994E-4</v>
      </c>
      <c r="M81" s="25">
        <f t="shared" si="17"/>
        <v>-65989</v>
      </c>
      <c r="N81" s="107">
        <f t="shared" si="15"/>
        <v>-6.9794597542349969E-3</v>
      </c>
    </row>
    <row r="82" spans="1:14" s="3" customFormat="1" ht="12.75" x14ac:dyDescent="0.2">
      <c r="A82" s="2"/>
      <c r="B82" s="22" t="s">
        <v>487</v>
      </c>
      <c r="C82" s="56" t="s">
        <v>488</v>
      </c>
      <c r="D82" s="24">
        <v>0</v>
      </c>
      <c r="E82" s="107">
        <v>0</v>
      </c>
      <c r="F82" s="25">
        <v>5000000</v>
      </c>
      <c r="G82" s="107">
        <f t="shared" si="12"/>
        <v>6.9020924383436086E-2</v>
      </c>
      <c r="H82" s="25">
        <v>0</v>
      </c>
      <c r="I82" s="107">
        <f t="shared" si="13"/>
        <v>0</v>
      </c>
      <c r="J82" s="25">
        <f t="shared" si="16"/>
        <v>-5000000</v>
      </c>
      <c r="K82" s="25">
        <v>0</v>
      </c>
      <c r="L82" s="107">
        <f t="shared" si="14"/>
        <v>0</v>
      </c>
      <c r="M82" s="25">
        <f t="shared" si="17"/>
        <v>0</v>
      </c>
      <c r="N82" s="107">
        <f t="shared" si="15"/>
        <v>0</v>
      </c>
    </row>
    <row r="83" spans="1:14" s="3" customFormat="1" ht="25.5" x14ac:dyDescent="0.2">
      <c r="A83" s="2"/>
      <c r="B83" s="22" t="s">
        <v>489</v>
      </c>
      <c r="C83" s="56" t="s">
        <v>490</v>
      </c>
      <c r="D83" s="24">
        <v>0</v>
      </c>
      <c r="E83" s="107">
        <v>0</v>
      </c>
      <c r="F83" s="25">
        <v>87500000</v>
      </c>
      <c r="G83" s="107">
        <f t="shared" si="12"/>
        <v>1.2078661767101313</v>
      </c>
      <c r="H83" s="25">
        <v>87500000</v>
      </c>
      <c r="I83" s="107">
        <f t="shared" si="13"/>
        <v>1.088202885789687</v>
      </c>
      <c r="J83" s="25">
        <f t="shared" si="16"/>
        <v>0</v>
      </c>
      <c r="K83" s="25">
        <v>55000000</v>
      </c>
      <c r="L83" s="107">
        <f t="shared" si="14"/>
        <v>0.77516040209219039</v>
      </c>
      <c r="M83" s="25">
        <f t="shared" si="17"/>
        <v>32500000</v>
      </c>
      <c r="N83" s="107">
        <f t="shared" si="15"/>
        <v>3.4374280866907725</v>
      </c>
    </row>
    <row r="84" spans="1:14" s="3" customFormat="1" ht="12.75" x14ac:dyDescent="0.2">
      <c r="A84" s="2"/>
      <c r="B84" s="22" t="s">
        <v>491</v>
      </c>
      <c r="C84" s="56" t="s">
        <v>492</v>
      </c>
      <c r="D84" s="24">
        <v>0</v>
      </c>
      <c r="E84" s="107">
        <v>0</v>
      </c>
      <c r="F84" s="25">
        <v>0</v>
      </c>
      <c r="G84" s="107">
        <f t="shared" si="12"/>
        <v>0</v>
      </c>
      <c r="H84" s="25">
        <v>0</v>
      </c>
      <c r="I84" s="107">
        <f t="shared" si="13"/>
        <v>0</v>
      </c>
      <c r="J84" s="25">
        <f t="shared" si="16"/>
        <v>0</v>
      </c>
      <c r="K84" s="25">
        <v>0</v>
      </c>
      <c r="L84" s="107">
        <f t="shared" si="14"/>
        <v>0</v>
      </c>
      <c r="M84" s="25">
        <f t="shared" si="17"/>
        <v>0</v>
      </c>
      <c r="N84" s="107">
        <f t="shared" si="15"/>
        <v>0</v>
      </c>
    </row>
    <row r="85" spans="1:14" s="3" customFormat="1" ht="12.75" x14ac:dyDescent="0.2">
      <c r="A85" s="2"/>
      <c r="B85" s="22" t="s">
        <v>469</v>
      </c>
      <c r="C85" s="56" t="s">
        <v>470</v>
      </c>
      <c r="D85" s="24">
        <v>0</v>
      </c>
      <c r="E85" s="107">
        <v>0</v>
      </c>
      <c r="F85" s="25">
        <v>0</v>
      </c>
      <c r="G85" s="107">
        <f t="shared" si="12"/>
        <v>0</v>
      </c>
      <c r="H85" s="25"/>
      <c r="I85" s="107">
        <f t="shared" si="13"/>
        <v>0</v>
      </c>
      <c r="J85" s="25">
        <f t="shared" si="16"/>
        <v>0</v>
      </c>
      <c r="K85" s="25"/>
      <c r="L85" s="107">
        <f t="shared" si="14"/>
        <v>0</v>
      </c>
      <c r="M85" s="25">
        <f t="shared" si="17"/>
        <v>0</v>
      </c>
      <c r="N85" s="107">
        <f t="shared" si="15"/>
        <v>0</v>
      </c>
    </row>
    <row r="86" spans="1:14" s="3" customFormat="1" ht="12.75" x14ac:dyDescent="0.2">
      <c r="A86" s="2"/>
      <c r="B86" s="22" t="s">
        <v>493</v>
      </c>
      <c r="C86" s="56" t="s">
        <v>494</v>
      </c>
      <c r="D86" s="24">
        <v>356597430</v>
      </c>
      <c r="E86" s="107">
        <v>5.3</v>
      </c>
      <c r="F86" s="25">
        <v>0</v>
      </c>
      <c r="G86" s="107">
        <f t="shared" si="12"/>
        <v>0</v>
      </c>
      <c r="H86" s="25"/>
      <c r="I86" s="107">
        <f t="shared" si="13"/>
        <v>0</v>
      </c>
      <c r="J86" s="25">
        <f t="shared" si="16"/>
        <v>0</v>
      </c>
      <c r="K86" s="25"/>
      <c r="L86" s="107">
        <f t="shared" si="14"/>
        <v>0</v>
      </c>
      <c r="M86" s="25">
        <f t="shared" si="17"/>
        <v>0</v>
      </c>
      <c r="N86" s="107">
        <f t="shared" si="15"/>
        <v>0</v>
      </c>
    </row>
    <row r="87" spans="1:14" s="3" customFormat="1" ht="12.75" x14ac:dyDescent="0.2">
      <c r="A87" s="2"/>
      <c r="B87" s="22" t="s">
        <v>471</v>
      </c>
      <c r="C87" s="56" t="s">
        <v>472</v>
      </c>
      <c r="D87" s="24">
        <v>2316680</v>
      </c>
      <c r="E87" s="107">
        <v>0</v>
      </c>
      <c r="F87" s="25">
        <v>0</v>
      </c>
      <c r="G87" s="107">
        <f t="shared" si="12"/>
        <v>0</v>
      </c>
      <c r="H87" s="25"/>
      <c r="I87" s="107">
        <f t="shared" si="13"/>
        <v>0</v>
      </c>
      <c r="J87" s="25">
        <f t="shared" si="16"/>
        <v>0</v>
      </c>
      <c r="K87" s="25">
        <v>5900</v>
      </c>
      <c r="L87" s="107">
        <f t="shared" si="14"/>
        <v>8.315357040625315E-5</v>
      </c>
      <c r="M87" s="25">
        <f t="shared" si="17"/>
        <v>-5900</v>
      </c>
      <c r="N87" s="107">
        <f t="shared" si="15"/>
        <v>-6.2402540650694036E-4</v>
      </c>
    </row>
    <row r="88" spans="1:14" s="3" customFormat="1" ht="25.5" x14ac:dyDescent="0.2">
      <c r="A88" s="2"/>
      <c r="B88" s="22" t="s">
        <v>495</v>
      </c>
      <c r="C88" s="56" t="s">
        <v>496</v>
      </c>
      <c r="D88" s="24">
        <v>350326160</v>
      </c>
      <c r="E88" s="107">
        <v>5.3</v>
      </c>
      <c r="F88" s="25">
        <v>260000000</v>
      </c>
      <c r="G88" s="107">
        <f t="shared" si="12"/>
        <v>3.5890880679386763</v>
      </c>
      <c r="H88" s="25">
        <v>410000000</v>
      </c>
      <c r="I88" s="107">
        <f t="shared" si="13"/>
        <v>5.0990078077002483</v>
      </c>
      <c r="J88" s="25">
        <f t="shared" si="16"/>
        <v>150000000</v>
      </c>
      <c r="K88" s="25">
        <v>407354780</v>
      </c>
      <c r="L88" s="107">
        <f t="shared" si="14"/>
        <v>5.7411871828904681</v>
      </c>
      <c r="M88" s="25">
        <f t="shared" si="17"/>
        <v>2645220</v>
      </c>
      <c r="N88" s="107">
        <f t="shared" si="15"/>
        <v>0.27977703149157435</v>
      </c>
    </row>
    <row r="89" spans="1:14" s="3" customFormat="1" ht="12.75" x14ac:dyDescent="0.2">
      <c r="A89" s="2"/>
      <c r="B89" s="22" t="s">
        <v>497</v>
      </c>
      <c r="C89" s="56" t="s">
        <v>498</v>
      </c>
      <c r="D89" s="24">
        <v>0</v>
      </c>
      <c r="E89" s="107">
        <v>0</v>
      </c>
      <c r="F89" s="25">
        <v>119541000</v>
      </c>
      <c r="G89" s="107">
        <f t="shared" si="12"/>
        <v>1.6501660643440668</v>
      </c>
      <c r="H89" s="25">
        <v>0</v>
      </c>
      <c r="I89" s="107">
        <f t="shared" si="13"/>
        <v>0</v>
      </c>
      <c r="J89" s="25">
        <f t="shared" si="16"/>
        <v>-119541000</v>
      </c>
      <c r="K89" s="25">
        <v>0</v>
      </c>
      <c r="L89" s="107">
        <f t="shared" si="14"/>
        <v>0</v>
      </c>
      <c r="M89" s="25">
        <f t="shared" si="17"/>
        <v>0</v>
      </c>
      <c r="N89" s="107">
        <f t="shared" si="15"/>
        <v>0</v>
      </c>
    </row>
    <row r="90" spans="1:14" s="3" customFormat="1" ht="25.5" x14ac:dyDescent="0.2">
      <c r="A90" s="2"/>
      <c r="B90" s="22" t="s">
        <v>499</v>
      </c>
      <c r="C90" s="56" t="s">
        <v>500</v>
      </c>
      <c r="D90" s="24">
        <v>0</v>
      </c>
      <c r="E90" s="107">
        <v>0</v>
      </c>
      <c r="F90" s="25">
        <v>0</v>
      </c>
      <c r="G90" s="107">
        <f t="shared" si="12"/>
        <v>0</v>
      </c>
      <c r="H90" s="25"/>
      <c r="I90" s="107">
        <f t="shared" si="13"/>
        <v>0</v>
      </c>
      <c r="J90" s="25">
        <f t="shared" si="16"/>
        <v>0</v>
      </c>
      <c r="K90" s="25"/>
      <c r="L90" s="107">
        <f t="shared" si="14"/>
        <v>0</v>
      </c>
      <c r="M90" s="25">
        <f t="shared" si="17"/>
        <v>0</v>
      </c>
      <c r="N90" s="107">
        <f t="shared" si="15"/>
        <v>0</v>
      </c>
    </row>
    <row r="91" spans="1:14" s="3" customFormat="1" ht="12.75" x14ac:dyDescent="0.2">
      <c r="A91" s="2"/>
      <c r="B91" s="22"/>
      <c r="C91" s="36" t="s">
        <v>57</v>
      </c>
      <c r="D91" s="32">
        <v>728041610</v>
      </c>
      <c r="E91" s="109">
        <v>10.9</v>
      </c>
      <c r="F91" s="33">
        <f>SUM(F76:F90)</f>
        <v>1569408000</v>
      </c>
      <c r="G91" s="109">
        <f t="shared" si="12"/>
        <v>21.664398178951931</v>
      </c>
      <c r="H91" s="33">
        <f>SUM(H76:H90)</f>
        <v>597408000</v>
      </c>
      <c r="I91" s="109">
        <f t="shared" si="13"/>
        <v>7.429726966786804</v>
      </c>
      <c r="J91" s="32">
        <f>SUM(J76:J90)</f>
        <v>-972000000</v>
      </c>
      <c r="K91" s="33">
        <f>SUM(K76:K90)</f>
        <v>514708956</v>
      </c>
      <c r="L91" s="109">
        <f t="shared" si="14"/>
        <v>7.2542182053347544</v>
      </c>
      <c r="M91" s="33">
        <f>SUM(M76:M90)</f>
        <v>82699044</v>
      </c>
      <c r="N91" s="109">
        <f t="shared" si="15"/>
        <v>8.7468312796331098</v>
      </c>
    </row>
    <row r="92" spans="1:14" s="3" customFormat="1" ht="12.75" x14ac:dyDescent="0.2">
      <c r="A92" s="2"/>
      <c r="B92" s="22" t="s">
        <v>66</v>
      </c>
      <c r="C92" s="56" t="s">
        <v>67</v>
      </c>
      <c r="D92" s="24"/>
      <c r="E92" s="25"/>
      <c r="F92" s="25"/>
      <c r="G92" s="25"/>
      <c r="H92" s="25"/>
      <c r="I92" s="25"/>
      <c r="J92" s="25"/>
      <c r="K92" s="24"/>
      <c r="L92" s="25"/>
      <c r="M92" s="25"/>
      <c r="N92" s="29"/>
    </row>
    <row r="93" spans="1:14" s="3" customFormat="1" ht="12.75" x14ac:dyDescent="0.2">
      <c r="A93" s="2"/>
      <c r="B93" s="22" t="s">
        <v>66</v>
      </c>
      <c r="C93" s="56" t="s">
        <v>67</v>
      </c>
      <c r="D93" s="24"/>
      <c r="E93" s="25"/>
      <c r="F93" s="25"/>
      <c r="G93" s="25"/>
      <c r="H93" s="25"/>
      <c r="I93" s="25"/>
      <c r="J93" s="25"/>
      <c r="K93" s="24"/>
      <c r="L93" s="25"/>
      <c r="M93" s="25"/>
      <c r="N93" s="29"/>
    </row>
    <row r="94" spans="1:14" s="3" customFormat="1" ht="13.5" thickBot="1" x14ac:dyDescent="0.25">
      <c r="A94" s="2"/>
      <c r="B94" s="22"/>
      <c r="C94" s="61" t="s">
        <v>62</v>
      </c>
      <c r="D94" s="62">
        <v>6667289231.5799999</v>
      </c>
      <c r="E94" s="63"/>
      <c r="F94" s="63">
        <f>F37+F50</f>
        <v>7244180000</v>
      </c>
      <c r="G94" s="63"/>
      <c r="H94" s="63">
        <f>H37+H50</f>
        <v>8040780000</v>
      </c>
      <c r="I94" s="63"/>
      <c r="J94" s="63">
        <f>J37+J50</f>
        <v>796600000</v>
      </c>
      <c r="K94" s="62">
        <f>K37+K50</f>
        <v>7095305675</v>
      </c>
      <c r="L94" s="63"/>
      <c r="M94" s="63">
        <f>M37+M50</f>
        <v>945474325</v>
      </c>
      <c r="N94" s="65"/>
    </row>
    <row r="95" spans="1:14" s="3" customFormat="1" ht="13.5" thickTop="1" x14ac:dyDescent="0.2">
      <c r="A95" s="2"/>
      <c r="B95" s="128"/>
      <c r="C95" s="128"/>
      <c r="D95" s="128"/>
      <c r="E95" s="128"/>
      <c r="F95" s="128"/>
      <c r="G95" s="128"/>
      <c r="H95" s="128"/>
      <c r="I95" s="128"/>
      <c r="J95" s="128"/>
      <c r="K95" s="128"/>
      <c r="L95" s="128"/>
      <c r="M95" s="128"/>
      <c r="N95" s="128"/>
    </row>
    <row r="96" spans="1:14" s="3" customFormat="1" ht="12.75" x14ac:dyDescent="0.2">
      <c r="A96" s="2"/>
      <c r="B96" s="1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</sheetData>
  <mergeCells count="21">
    <mergeCell ref="B14:C14"/>
    <mergeCell ref="B35:C35"/>
    <mergeCell ref="B95:N95"/>
    <mergeCell ref="C9:E9"/>
    <mergeCell ref="F9:G9"/>
    <mergeCell ref="H9:N9"/>
    <mergeCell ref="B10:C13"/>
    <mergeCell ref="D10:N10"/>
    <mergeCell ref="F11:G11"/>
    <mergeCell ref="H11:I11"/>
    <mergeCell ref="K11:L11"/>
    <mergeCell ref="M11:M12"/>
    <mergeCell ref="N11:N12"/>
    <mergeCell ref="B3:N3"/>
    <mergeCell ref="B4:N4"/>
    <mergeCell ref="B5:N5"/>
    <mergeCell ref="A6:A7"/>
    <mergeCell ref="B7:B8"/>
    <mergeCell ref="C7:E8"/>
    <mergeCell ref="F7:G8"/>
    <mergeCell ref="H7:N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84"/>
  <sheetViews>
    <sheetView workbookViewId="0">
      <selection activeCell="C39" sqref="C39"/>
    </sheetView>
  </sheetViews>
  <sheetFormatPr defaultRowHeight="15" x14ac:dyDescent="0.25"/>
  <cols>
    <col min="2" max="2" width="13.42578125" bestFit="1" customWidth="1"/>
    <col min="3" max="3" width="48.42578125" bestFit="1" customWidth="1"/>
    <col min="4" max="4" width="13.42578125" bestFit="1" customWidth="1"/>
    <col min="5" max="5" width="9" bestFit="1" customWidth="1"/>
    <col min="6" max="6" width="10.85546875" bestFit="1" customWidth="1"/>
    <col min="7" max="7" width="9" bestFit="1" customWidth="1"/>
    <col min="8" max="8" width="10.85546875" bestFit="1" customWidth="1"/>
    <col min="9" max="9" width="9" bestFit="1" customWidth="1"/>
    <col min="10" max="10" width="14.7109375" customWidth="1"/>
    <col min="11" max="11" width="13.42578125" bestFit="1" customWidth="1"/>
    <col min="12" max="12" width="9" bestFit="1" customWidth="1"/>
    <col min="13" max="13" width="14.85546875" customWidth="1"/>
    <col min="14" max="14" width="12.5703125" bestFit="1" customWidth="1"/>
  </cols>
  <sheetData>
    <row r="3" spans="1:14" s="3" customFormat="1" ht="12.75" x14ac:dyDescent="0.2">
      <c r="A3" s="2"/>
      <c r="B3" s="137" t="s">
        <v>501</v>
      </c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</row>
    <row r="4" spans="1:14" s="3" customFormat="1" ht="12.75" x14ac:dyDescent="0.2">
      <c r="A4" s="2"/>
      <c r="B4" s="138" t="s">
        <v>1</v>
      </c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</row>
    <row r="5" spans="1:14" s="3" customFormat="1" ht="12.75" x14ac:dyDescent="0.2">
      <c r="A5" s="2"/>
      <c r="B5" s="144" t="s">
        <v>2</v>
      </c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</row>
    <row r="6" spans="1:14" s="3" customFormat="1" ht="13.5" thickBot="1" x14ac:dyDescent="0.25">
      <c r="A6" s="139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s="3" customFormat="1" ht="14.25" thickTop="1" thickBot="1" x14ac:dyDescent="0.25">
      <c r="A7" s="139"/>
      <c r="B7" s="140" t="s">
        <v>3</v>
      </c>
      <c r="C7" s="141" t="s">
        <v>4</v>
      </c>
      <c r="D7" s="141"/>
      <c r="E7" s="141"/>
      <c r="F7" s="142" t="s">
        <v>5</v>
      </c>
      <c r="G7" s="142"/>
      <c r="H7" s="143" t="s">
        <v>6</v>
      </c>
      <c r="I7" s="143"/>
      <c r="J7" s="143"/>
      <c r="K7" s="143"/>
      <c r="L7" s="143"/>
      <c r="M7" s="143"/>
      <c r="N7" s="143"/>
    </row>
    <row r="8" spans="1:14" s="3" customFormat="1" ht="13.5" thickTop="1" x14ac:dyDescent="0.2">
      <c r="A8" s="2"/>
      <c r="B8" s="140"/>
      <c r="C8" s="141"/>
      <c r="D8" s="141"/>
      <c r="E8" s="141"/>
      <c r="F8" s="142"/>
      <c r="G8" s="142"/>
      <c r="H8" s="143"/>
      <c r="I8" s="143"/>
      <c r="J8" s="143"/>
      <c r="K8" s="143"/>
      <c r="L8" s="143"/>
      <c r="M8" s="143"/>
      <c r="N8" s="143"/>
    </row>
    <row r="9" spans="1:14" s="3" customFormat="1" ht="12.75" x14ac:dyDescent="0.2">
      <c r="A9" s="2"/>
      <c r="B9" s="4" t="s">
        <v>7</v>
      </c>
      <c r="C9" s="129" t="s">
        <v>502</v>
      </c>
      <c r="D9" s="129"/>
      <c r="E9" s="129"/>
      <c r="F9" s="130" t="s">
        <v>9</v>
      </c>
      <c r="G9" s="130"/>
      <c r="H9" s="131" t="s">
        <v>503</v>
      </c>
      <c r="I9" s="131"/>
      <c r="J9" s="131"/>
      <c r="K9" s="131"/>
      <c r="L9" s="131"/>
      <c r="M9" s="131"/>
      <c r="N9" s="131"/>
    </row>
    <row r="10" spans="1:14" s="3" customFormat="1" ht="13.5" thickBot="1" x14ac:dyDescent="0.25">
      <c r="A10" s="2"/>
      <c r="B10" s="132" t="s">
        <v>11</v>
      </c>
      <c r="C10" s="132"/>
      <c r="D10" s="133" t="s">
        <v>12</v>
      </c>
      <c r="E10" s="133"/>
      <c r="F10" s="133"/>
      <c r="G10" s="133"/>
      <c r="H10" s="133"/>
      <c r="I10" s="133"/>
      <c r="J10" s="133"/>
      <c r="K10" s="133"/>
      <c r="L10" s="133"/>
      <c r="M10" s="133"/>
      <c r="N10" s="133"/>
    </row>
    <row r="11" spans="1:14" s="3" customFormat="1" ht="14.25" thickTop="1" thickBot="1" x14ac:dyDescent="0.25">
      <c r="A11" s="2"/>
      <c r="B11" s="132"/>
      <c r="C11" s="132"/>
      <c r="D11" s="5" t="s">
        <v>13</v>
      </c>
      <c r="E11" s="6">
        <v>2024</v>
      </c>
      <c r="F11" s="134" t="s">
        <v>14</v>
      </c>
      <c r="G11" s="134"/>
      <c r="H11" s="134" t="s">
        <v>14</v>
      </c>
      <c r="I11" s="134"/>
      <c r="J11" s="66" t="s">
        <v>14</v>
      </c>
      <c r="K11" s="134" t="s">
        <v>14</v>
      </c>
      <c r="L11" s="134"/>
      <c r="M11" s="135" t="s">
        <v>88</v>
      </c>
      <c r="N11" s="136" t="s">
        <v>16</v>
      </c>
    </row>
    <row r="12" spans="1:14" s="3" customFormat="1" ht="65.25" thickTop="1" thickBot="1" x14ac:dyDescent="0.25">
      <c r="A12" s="2"/>
      <c r="B12" s="132"/>
      <c r="C12" s="132"/>
      <c r="D12" s="8" t="s">
        <v>17</v>
      </c>
      <c r="E12" s="9" t="s">
        <v>18</v>
      </c>
      <c r="F12" s="10" t="s">
        <v>19</v>
      </c>
      <c r="G12" s="11" t="s">
        <v>18</v>
      </c>
      <c r="H12" s="10" t="s">
        <v>20</v>
      </c>
      <c r="I12" s="11" t="s">
        <v>18</v>
      </c>
      <c r="J12" s="12" t="s">
        <v>21</v>
      </c>
      <c r="K12" s="10" t="s">
        <v>89</v>
      </c>
      <c r="L12" s="11" t="s">
        <v>18</v>
      </c>
      <c r="M12" s="135"/>
      <c r="N12" s="136"/>
    </row>
    <row r="13" spans="1:14" s="3" customFormat="1" ht="14.25" thickTop="1" thickBot="1" x14ac:dyDescent="0.25">
      <c r="A13" s="2"/>
      <c r="B13" s="132"/>
      <c r="C13" s="132"/>
      <c r="D13" s="13" t="s">
        <v>23</v>
      </c>
      <c r="E13" s="13" t="s">
        <v>24</v>
      </c>
      <c r="F13" s="13" t="s">
        <v>25</v>
      </c>
      <c r="G13" s="13" t="s">
        <v>26</v>
      </c>
      <c r="H13" s="13" t="s">
        <v>27</v>
      </c>
      <c r="I13" s="13" t="s">
        <v>28</v>
      </c>
      <c r="J13" s="13" t="s">
        <v>29</v>
      </c>
      <c r="K13" s="13" t="s">
        <v>30</v>
      </c>
      <c r="L13" s="13" t="s">
        <v>31</v>
      </c>
      <c r="M13" s="13" t="s">
        <v>32</v>
      </c>
      <c r="N13" s="14" t="s">
        <v>33</v>
      </c>
    </row>
    <row r="14" spans="1:14" s="3" customFormat="1" ht="13.5" thickTop="1" x14ac:dyDescent="0.2">
      <c r="A14" s="2"/>
      <c r="B14" s="126" t="s">
        <v>34</v>
      </c>
      <c r="C14" s="126"/>
      <c r="D14" s="15"/>
      <c r="E14" s="16"/>
      <c r="F14" s="15"/>
      <c r="G14" s="16"/>
      <c r="H14" s="15"/>
      <c r="I14" s="16"/>
      <c r="J14" s="17"/>
      <c r="K14" s="15"/>
      <c r="L14" s="16"/>
      <c r="M14" s="15"/>
      <c r="N14" s="18"/>
    </row>
    <row r="15" spans="1:14" s="3" customFormat="1" ht="12.75" x14ac:dyDescent="0.2">
      <c r="A15" s="2"/>
      <c r="B15" s="52" t="s">
        <v>35</v>
      </c>
      <c r="C15" s="20" t="s">
        <v>36</v>
      </c>
      <c r="D15" s="15"/>
      <c r="E15" s="16"/>
      <c r="F15" s="15"/>
      <c r="G15" s="16"/>
      <c r="H15" s="15"/>
      <c r="I15" s="16"/>
      <c r="J15" s="21"/>
      <c r="K15" s="15"/>
      <c r="L15" s="16"/>
      <c r="M15" s="15"/>
      <c r="N15" s="18"/>
    </row>
    <row r="16" spans="1:14" s="3" customFormat="1" ht="12.75" x14ac:dyDescent="0.2">
      <c r="A16" s="2"/>
      <c r="B16" s="22" t="s">
        <v>37</v>
      </c>
      <c r="C16" s="23" t="s">
        <v>38</v>
      </c>
      <c r="D16" s="24">
        <v>439049974</v>
      </c>
      <c r="E16" s="67">
        <v>0.68711547265806017</v>
      </c>
      <c r="F16" s="25">
        <v>510999000</v>
      </c>
      <c r="G16" s="67">
        <v>0.67498801266496622</v>
      </c>
      <c r="H16" s="25">
        <v>511969000</v>
      </c>
      <c r="I16" s="67">
        <v>0.66935933634546707</v>
      </c>
      <c r="J16" s="25">
        <v>970000</v>
      </c>
      <c r="K16" s="24">
        <v>499935921</v>
      </c>
      <c r="L16" s="80">
        <v>0.69712245848620291</v>
      </c>
      <c r="M16" s="25">
        <v>12033079</v>
      </c>
      <c r="N16" s="68">
        <v>0.25214936381161335</v>
      </c>
    </row>
    <row r="17" spans="1:14" s="3" customFormat="1" ht="12.75" x14ac:dyDescent="0.2">
      <c r="A17" s="2"/>
      <c r="B17" s="22" t="s">
        <v>39</v>
      </c>
      <c r="C17" s="23" t="s">
        <v>40</v>
      </c>
      <c r="D17" s="24">
        <v>73274873</v>
      </c>
      <c r="E17" s="67">
        <v>0.11467555398455469</v>
      </c>
      <c r="F17" s="25">
        <v>82050000</v>
      </c>
      <c r="G17" s="67">
        <v>0.10838135972704541</v>
      </c>
      <c r="H17" s="25">
        <v>86500000</v>
      </c>
      <c r="I17" s="67">
        <v>0.11309196961902558</v>
      </c>
      <c r="J17" s="25">
        <v>4450000</v>
      </c>
      <c r="K17" s="24">
        <v>83176929</v>
      </c>
      <c r="L17" s="80">
        <v>0.11598387472904223</v>
      </c>
      <c r="M17" s="25">
        <v>3323071</v>
      </c>
      <c r="N17" s="68">
        <v>6.9633901560092956E-2</v>
      </c>
    </row>
    <row r="18" spans="1:14" s="3" customFormat="1" ht="12.75" x14ac:dyDescent="0.2">
      <c r="A18" s="2"/>
      <c r="B18" s="22" t="s">
        <v>41</v>
      </c>
      <c r="C18" s="23" t="s">
        <v>42</v>
      </c>
      <c r="D18" s="24">
        <v>103880809</v>
      </c>
      <c r="E18" s="67">
        <v>0.16257400160132265</v>
      </c>
      <c r="F18" s="25">
        <v>114000000</v>
      </c>
      <c r="G18" s="67">
        <v>0.15058470455677242</v>
      </c>
      <c r="H18" s="25">
        <v>118380000</v>
      </c>
      <c r="I18" s="67">
        <v>0.1547717600749027</v>
      </c>
      <c r="J18" s="25">
        <v>4379380</v>
      </c>
      <c r="K18" s="24">
        <v>112985730</v>
      </c>
      <c r="L18" s="80">
        <v>0.15754997103210419</v>
      </c>
      <c r="M18" s="25">
        <v>5393650</v>
      </c>
      <c r="N18" s="68">
        <v>0.11302222948278728</v>
      </c>
    </row>
    <row r="19" spans="1:14" s="3" customFormat="1" ht="12.75" x14ac:dyDescent="0.2">
      <c r="A19" s="2"/>
      <c r="B19" s="22" t="s">
        <v>43</v>
      </c>
      <c r="C19" s="23" t="s">
        <v>44</v>
      </c>
      <c r="D19" s="24">
        <v>0</v>
      </c>
      <c r="E19" s="67">
        <v>0</v>
      </c>
      <c r="F19" s="25">
        <v>0</v>
      </c>
      <c r="G19" s="67">
        <v>0</v>
      </c>
      <c r="H19" s="25">
        <v>0</v>
      </c>
      <c r="I19" s="67">
        <v>0</v>
      </c>
      <c r="J19" s="25">
        <v>0</v>
      </c>
      <c r="K19" s="24">
        <v>0</v>
      </c>
      <c r="L19" s="80">
        <v>0</v>
      </c>
      <c r="M19" s="25">
        <v>0</v>
      </c>
      <c r="N19" s="68">
        <v>0</v>
      </c>
    </row>
    <row r="20" spans="1:14" s="3" customFormat="1" ht="12.75" x14ac:dyDescent="0.2">
      <c r="A20" s="2"/>
      <c r="B20" s="22" t="s">
        <v>45</v>
      </c>
      <c r="C20" s="23" t="s">
        <v>46</v>
      </c>
      <c r="D20" s="24">
        <v>0</v>
      </c>
      <c r="E20" s="67">
        <v>0</v>
      </c>
      <c r="F20" s="25">
        <v>0</v>
      </c>
      <c r="G20" s="67">
        <v>0</v>
      </c>
      <c r="H20" s="25">
        <v>0</v>
      </c>
      <c r="I20" s="67">
        <v>0</v>
      </c>
      <c r="J20" s="25">
        <v>0</v>
      </c>
      <c r="K20" s="24">
        <v>0</v>
      </c>
      <c r="L20" s="80">
        <v>0</v>
      </c>
      <c r="M20" s="25">
        <v>0</v>
      </c>
      <c r="N20" s="68">
        <v>0</v>
      </c>
    </row>
    <row r="21" spans="1:14" s="3" customFormat="1" ht="12.75" x14ac:dyDescent="0.2">
      <c r="A21" s="2"/>
      <c r="B21" s="22" t="s">
        <v>47</v>
      </c>
      <c r="C21" s="23" t="s">
        <v>48</v>
      </c>
      <c r="D21" s="24">
        <v>0</v>
      </c>
      <c r="E21" s="67">
        <v>0</v>
      </c>
      <c r="F21" s="25">
        <v>0</v>
      </c>
      <c r="G21" s="67">
        <v>0</v>
      </c>
      <c r="H21" s="25">
        <v>0</v>
      </c>
      <c r="I21" s="67">
        <v>0</v>
      </c>
      <c r="J21" s="25">
        <v>0</v>
      </c>
      <c r="K21" s="24">
        <v>0</v>
      </c>
      <c r="L21" s="80">
        <v>0</v>
      </c>
      <c r="M21" s="25">
        <v>0</v>
      </c>
      <c r="N21" s="68">
        <v>0</v>
      </c>
    </row>
    <row r="22" spans="1:14" s="3" customFormat="1" ht="12.75" x14ac:dyDescent="0.2">
      <c r="A22" s="2"/>
      <c r="B22" s="22" t="s">
        <v>49</v>
      </c>
      <c r="C22" s="23" t="s">
        <v>50</v>
      </c>
      <c r="D22" s="24">
        <v>4466791</v>
      </c>
      <c r="E22" s="67">
        <v>6.990550941769944E-3</v>
      </c>
      <c r="F22" s="25">
        <v>0</v>
      </c>
      <c r="G22" s="67">
        <v>0</v>
      </c>
      <c r="H22" s="25">
        <v>5860830</v>
      </c>
      <c r="I22" s="67">
        <v>7.6625758185233954E-3</v>
      </c>
      <c r="J22" s="25">
        <v>5860830</v>
      </c>
      <c r="K22" s="24">
        <v>4008458</v>
      </c>
      <c r="L22" s="80">
        <v>5.5894885290682849E-3</v>
      </c>
      <c r="M22" s="25">
        <v>1852372</v>
      </c>
      <c r="N22" s="68">
        <v>3.8815869266913806E-2</v>
      </c>
    </row>
    <row r="23" spans="1:14" s="3" customFormat="1" ht="12.75" x14ac:dyDescent="0.2">
      <c r="A23" s="2"/>
      <c r="B23" s="30"/>
      <c r="C23" s="31" t="s">
        <v>51</v>
      </c>
      <c r="D23" s="32">
        <v>620672447</v>
      </c>
      <c r="E23" s="69">
        <v>0.97135557918570747</v>
      </c>
      <c r="F23" s="33">
        <v>707049000</v>
      </c>
      <c r="G23" s="69">
        <v>0.93395407694878407</v>
      </c>
      <c r="H23" s="33">
        <f>H16+H17+H18+H19+H20+H21+H22</f>
        <v>722709830</v>
      </c>
      <c r="I23" s="69">
        <v>0.94488564185791879</v>
      </c>
      <c r="J23" s="33">
        <v>15660210</v>
      </c>
      <c r="K23" s="33">
        <v>700107038</v>
      </c>
      <c r="L23" s="81">
        <v>0.97624579277641765</v>
      </c>
      <c r="M23" s="33">
        <v>22602172</v>
      </c>
      <c r="N23" s="81">
        <v>0.47362136412140743</v>
      </c>
    </row>
    <row r="24" spans="1:14" s="3" customFormat="1" ht="12.75" x14ac:dyDescent="0.2">
      <c r="A24" s="2"/>
      <c r="B24" s="22" t="s">
        <v>52</v>
      </c>
      <c r="C24" s="23" t="s">
        <v>53</v>
      </c>
      <c r="D24" s="24">
        <v>99990</v>
      </c>
      <c r="E24" s="67">
        <v>1.5648486545879954E-4</v>
      </c>
      <c r="F24" s="25">
        <v>0</v>
      </c>
      <c r="G24" s="67">
        <v>0</v>
      </c>
      <c r="H24" s="25">
        <v>999000</v>
      </c>
      <c r="I24" s="67">
        <v>1.3061141924786885E-3</v>
      </c>
      <c r="J24" s="25">
        <v>999000</v>
      </c>
      <c r="K24" s="24">
        <v>998112</v>
      </c>
      <c r="L24" s="80">
        <v>1.3917909517139517E-3</v>
      </c>
      <c r="M24" s="25">
        <v>888</v>
      </c>
      <c r="N24" s="68">
        <v>1.8607759083499135E-5</v>
      </c>
    </row>
    <row r="25" spans="1:14" s="3" customFormat="1" ht="12.75" x14ac:dyDescent="0.2">
      <c r="A25" s="2"/>
      <c r="B25" s="22" t="s">
        <v>54</v>
      </c>
      <c r="C25" s="23" t="s">
        <v>55</v>
      </c>
      <c r="D25" s="24">
        <v>18199494</v>
      </c>
      <c r="E25" s="67">
        <v>2.8482301930275324E-2</v>
      </c>
      <c r="F25" s="25">
        <v>50000000</v>
      </c>
      <c r="G25" s="67">
        <v>6.6045923051215968E-2</v>
      </c>
      <c r="H25" s="25">
        <v>41156000</v>
      </c>
      <c r="I25" s="67">
        <v>5.3808243949602506E-2</v>
      </c>
      <c r="J25" s="25">
        <v>-8844000</v>
      </c>
      <c r="K25" s="24">
        <v>16037032</v>
      </c>
      <c r="L25" s="80">
        <v>2.2362416271868385E-2</v>
      </c>
      <c r="M25" s="25">
        <v>25118968</v>
      </c>
      <c r="N25" s="68">
        <v>0.5263600281195091</v>
      </c>
    </row>
    <row r="26" spans="1:14" s="3" customFormat="1" ht="12.75" x14ac:dyDescent="0.2">
      <c r="A26" s="2"/>
      <c r="B26" s="30"/>
      <c r="C26" s="31" t="s">
        <v>56</v>
      </c>
      <c r="D26" s="32">
        <v>18299484</v>
      </c>
      <c r="E26" s="69">
        <v>2.8638786795734124E-2</v>
      </c>
      <c r="F26" s="33">
        <v>50000000</v>
      </c>
      <c r="G26" s="69">
        <v>6.6045923051215968E-2</v>
      </c>
      <c r="H26" s="33">
        <v>42155000</v>
      </c>
      <c r="I26" s="69">
        <v>5.5114358142081196E-2</v>
      </c>
      <c r="J26" s="33">
        <v>-7845000</v>
      </c>
      <c r="K26" s="32">
        <v>17035144</v>
      </c>
      <c r="L26" s="81">
        <v>2.375420722358234E-2</v>
      </c>
      <c r="M26" s="33">
        <v>25119856</v>
      </c>
      <c r="N26" s="70">
        <v>0.52637863587859257</v>
      </c>
    </row>
    <row r="27" spans="1:14" s="3" customFormat="1" ht="12.75" x14ac:dyDescent="0.2">
      <c r="A27" s="2"/>
      <c r="B27" s="22" t="s">
        <v>52</v>
      </c>
      <c r="C27" s="23" t="s">
        <v>53</v>
      </c>
      <c r="D27" s="24">
        <v>0</v>
      </c>
      <c r="E27" s="67">
        <v>0</v>
      </c>
      <c r="F27" s="25">
        <v>0</v>
      </c>
      <c r="G27" s="67">
        <v>0</v>
      </c>
      <c r="H27" s="25">
        <v>0</v>
      </c>
      <c r="I27" s="67">
        <v>0</v>
      </c>
      <c r="J27" s="25">
        <v>0</v>
      </c>
      <c r="K27" s="83">
        <v>0</v>
      </c>
      <c r="L27" s="80">
        <v>0</v>
      </c>
      <c r="M27" s="25">
        <v>0</v>
      </c>
      <c r="N27" s="68">
        <v>0</v>
      </c>
    </row>
    <row r="28" spans="1:14" s="3" customFormat="1" ht="12.75" x14ac:dyDescent="0.2">
      <c r="A28" s="2"/>
      <c r="B28" s="22" t="s">
        <v>54</v>
      </c>
      <c r="C28" s="23" t="s">
        <v>55</v>
      </c>
      <c r="D28" s="24">
        <v>3600</v>
      </c>
      <c r="E28" s="67">
        <v>5.6340185583726212E-6</v>
      </c>
      <c r="F28" s="25">
        <v>0</v>
      </c>
      <c r="G28" s="67">
        <v>0</v>
      </c>
      <c r="H28" s="25">
        <v>0</v>
      </c>
      <c r="I28" s="67">
        <v>0</v>
      </c>
      <c r="J28" s="25">
        <v>0</v>
      </c>
      <c r="K28" s="83">
        <v>3600</v>
      </c>
      <c r="L28" s="80">
        <v>0</v>
      </c>
      <c r="M28" s="25">
        <v>0</v>
      </c>
      <c r="N28" s="68">
        <v>0</v>
      </c>
    </row>
    <row r="29" spans="1:14" s="3" customFormat="1" ht="12.75" x14ac:dyDescent="0.2">
      <c r="A29" s="2"/>
      <c r="B29" s="30"/>
      <c r="C29" s="31" t="s">
        <v>57</v>
      </c>
      <c r="D29" s="32">
        <v>3600</v>
      </c>
      <c r="E29" s="69">
        <v>5.6340185583726212E-6</v>
      </c>
      <c r="F29" s="33">
        <v>0</v>
      </c>
      <c r="G29" s="69">
        <v>0</v>
      </c>
      <c r="H29" s="33">
        <v>0</v>
      </c>
      <c r="I29" s="69">
        <v>0</v>
      </c>
      <c r="J29" s="33">
        <v>0</v>
      </c>
      <c r="K29" s="95">
        <f>K28</f>
        <v>3600</v>
      </c>
      <c r="L29" s="81">
        <f>K29/K34</f>
        <v>5.0198998451335798E-6</v>
      </c>
      <c r="M29" s="33">
        <v>0</v>
      </c>
      <c r="N29" s="70">
        <v>0</v>
      </c>
    </row>
    <row r="30" spans="1:14" s="3" customFormat="1" ht="12.75" x14ac:dyDescent="0.2">
      <c r="A30" s="2"/>
      <c r="B30" s="39"/>
      <c r="C30" s="40" t="s">
        <v>58</v>
      </c>
      <c r="D30" s="41">
        <v>18303084</v>
      </c>
      <c r="E30" s="74">
        <v>2.8644420814292495E-2</v>
      </c>
      <c r="F30" s="42">
        <v>50000000</v>
      </c>
      <c r="G30" s="74">
        <v>6.6045923051215968E-2</v>
      </c>
      <c r="H30" s="42">
        <v>42155000</v>
      </c>
      <c r="I30" s="74">
        <v>5.5114358142081196E-2</v>
      </c>
      <c r="J30" s="42">
        <v>-7845000</v>
      </c>
      <c r="K30" s="41">
        <f>K26+K29</f>
        <v>17038744</v>
      </c>
      <c r="L30" s="79">
        <v>2.375420722358234E-2</v>
      </c>
      <c r="M30" s="42">
        <v>25119856</v>
      </c>
      <c r="N30" s="75">
        <v>0.52637863587859257</v>
      </c>
    </row>
    <row r="31" spans="1:14" s="3" customFormat="1" ht="12.75" x14ac:dyDescent="0.2">
      <c r="A31" s="2"/>
      <c r="B31" s="39"/>
      <c r="C31" s="40" t="s">
        <v>59</v>
      </c>
      <c r="D31" s="41">
        <v>638975531</v>
      </c>
      <c r="E31" s="74">
        <v>0.99999436598144165</v>
      </c>
      <c r="F31" s="42">
        <v>757049000</v>
      </c>
      <c r="G31" s="74">
        <v>1</v>
      </c>
      <c r="H31" s="42">
        <f>H23+H26</f>
        <v>764864830</v>
      </c>
      <c r="I31" s="74">
        <v>1</v>
      </c>
      <c r="J31" s="42">
        <v>7815210</v>
      </c>
      <c r="K31" s="41">
        <f>K30+K23</f>
        <v>717145782</v>
      </c>
      <c r="L31" s="79">
        <v>1</v>
      </c>
      <c r="M31" s="42">
        <v>47722028</v>
      </c>
      <c r="N31" s="75">
        <v>1</v>
      </c>
    </row>
    <row r="32" spans="1:14" s="3" customFormat="1" ht="12.75" x14ac:dyDescent="0.2">
      <c r="A32" s="2"/>
      <c r="B32" s="30"/>
      <c r="C32" s="31" t="s">
        <v>60</v>
      </c>
      <c r="D32" s="32">
        <v>691771</v>
      </c>
      <c r="E32" s="33"/>
      <c r="F32" s="33"/>
      <c r="G32" s="33"/>
      <c r="H32" s="33"/>
      <c r="I32" s="33"/>
      <c r="J32" s="33"/>
      <c r="K32" s="32">
        <v>0</v>
      </c>
      <c r="L32" s="33"/>
      <c r="M32" s="33"/>
      <c r="N32" s="44"/>
    </row>
    <row r="33" spans="1:16" s="3" customFormat="1" ht="12.75" x14ac:dyDescent="0.2">
      <c r="A33" s="2"/>
      <c r="B33" s="30"/>
      <c r="C33" s="31" t="s">
        <v>61</v>
      </c>
      <c r="D33" s="32">
        <v>0</v>
      </c>
      <c r="E33" s="33"/>
      <c r="F33" s="33"/>
      <c r="G33" s="33"/>
      <c r="H33" s="33"/>
      <c r="I33" s="33"/>
      <c r="J33" s="33"/>
      <c r="K33" s="32">
        <v>0</v>
      </c>
      <c r="L33" s="33"/>
      <c r="M33" s="33"/>
      <c r="N33" s="44"/>
    </row>
    <row r="34" spans="1:16" s="3" customFormat="1" ht="13.5" thickBot="1" x14ac:dyDescent="0.25">
      <c r="A34" s="2"/>
      <c r="B34" s="39"/>
      <c r="C34" s="40" t="s">
        <v>62</v>
      </c>
      <c r="D34" s="41">
        <v>639667302</v>
      </c>
      <c r="E34" s="42"/>
      <c r="F34" s="42"/>
      <c r="G34" s="42"/>
      <c r="H34" s="42"/>
      <c r="I34" s="42"/>
      <c r="J34" s="42"/>
      <c r="K34" s="41">
        <f>K31</f>
        <v>717145782</v>
      </c>
      <c r="L34" s="42"/>
      <c r="M34" s="42"/>
      <c r="N34" s="46"/>
      <c r="P34" s="71"/>
    </row>
    <row r="35" spans="1:16" s="3" customFormat="1" ht="13.5" thickTop="1" x14ac:dyDescent="0.2">
      <c r="A35" s="2"/>
      <c r="B35" s="127" t="s">
        <v>63</v>
      </c>
      <c r="C35" s="127"/>
      <c r="D35" s="47"/>
      <c r="E35" s="48"/>
      <c r="F35" s="47"/>
      <c r="G35" s="48"/>
      <c r="H35" s="47"/>
      <c r="I35" s="48"/>
      <c r="J35" s="50"/>
      <c r="K35" s="47"/>
      <c r="L35" s="48"/>
      <c r="M35" s="47"/>
      <c r="N35" s="51"/>
    </row>
    <row r="36" spans="1:16" s="3" customFormat="1" ht="12.75" x14ac:dyDescent="0.2">
      <c r="A36" s="2"/>
      <c r="B36" s="52" t="s">
        <v>64</v>
      </c>
      <c r="C36" s="20" t="s">
        <v>36</v>
      </c>
      <c r="D36" s="15"/>
      <c r="E36" s="16"/>
      <c r="F36" s="15"/>
      <c r="G36" s="16"/>
      <c r="H36" s="15"/>
      <c r="I36" s="16"/>
      <c r="J36" s="21"/>
      <c r="K36" s="15"/>
      <c r="L36" s="16"/>
      <c r="M36" s="15"/>
      <c r="N36" s="18"/>
    </row>
    <row r="37" spans="1:16" s="3" customFormat="1" ht="12.75" x14ac:dyDescent="0.2">
      <c r="A37" s="2"/>
      <c r="B37" s="22"/>
      <c r="C37" s="54" t="s">
        <v>65</v>
      </c>
      <c r="D37" s="41">
        <v>620672447</v>
      </c>
      <c r="E37" s="79">
        <v>0.97030510244839741</v>
      </c>
      <c r="F37" s="42">
        <v>707049000</v>
      </c>
      <c r="G37" s="79">
        <v>0.93395407694878396</v>
      </c>
      <c r="H37" s="42">
        <f>H39+H40+H41+H42+H43</f>
        <v>722709830</v>
      </c>
      <c r="I37" s="74">
        <v>0.94488564185791879</v>
      </c>
      <c r="J37" s="42">
        <v>15660210</v>
      </c>
      <c r="K37" s="41">
        <v>700107038</v>
      </c>
      <c r="L37" s="74">
        <v>0.97624579277641765</v>
      </c>
      <c r="M37" s="42">
        <v>22602172</v>
      </c>
      <c r="N37" s="113">
        <v>3.1274227154238145E-2</v>
      </c>
    </row>
    <row r="38" spans="1:16" s="3" customFormat="1" ht="12.75" x14ac:dyDescent="0.2">
      <c r="A38" s="2"/>
      <c r="B38" s="22" t="s">
        <v>66</v>
      </c>
      <c r="C38" s="56" t="s">
        <v>67</v>
      </c>
      <c r="D38" s="24"/>
      <c r="E38" s="80"/>
      <c r="F38" s="25"/>
      <c r="G38" s="80"/>
      <c r="H38" s="25"/>
      <c r="I38" s="25"/>
      <c r="J38" s="25"/>
      <c r="K38" s="24"/>
      <c r="L38" s="25"/>
      <c r="M38" s="25"/>
      <c r="N38" s="114"/>
    </row>
    <row r="39" spans="1:16" s="3" customFormat="1" ht="25.5" x14ac:dyDescent="0.2">
      <c r="A39" s="2"/>
      <c r="B39" s="22" t="s">
        <v>504</v>
      </c>
      <c r="C39" s="56" t="s">
        <v>505</v>
      </c>
      <c r="D39" s="24">
        <v>196104144</v>
      </c>
      <c r="E39" s="80">
        <v>0.30657209362875953</v>
      </c>
      <c r="F39" s="25">
        <v>272399000</v>
      </c>
      <c r="G39" s="80">
        <v>0.35981686786456357</v>
      </c>
      <c r="H39" s="25">
        <v>228352970</v>
      </c>
      <c r="I39" s="80">
        <v>0.29855360862028046</v>
      </c>
      <c r="J39" s="25">
        <v>-44046030</v>
      </c>
      <c r="K39" s="24">
        <v>215708127</v>
      </c>
      <c r="L39" s="80">
        <v>0.30078850807300583</v>
      </c>
      <c r="M39" s="25">
        <v>12644843</v>
      </c>
      <c r="N39" s="114">
        <v>0.94462588772110123</v>
      </c>
    </row>
    <row r="40" spans="1:16" s="3" customFormat="1" ht="25.5" x14ac:dyDescent="0.2">
      <c r="A40" s="2"/>
      <c r="B40" s="22" t="s">
        <v>506</v>
      </c>
      <c r="C40" s="56" t="s">
        <v>507</v>
      </c>
      <c r="D40" s="24">
        <v>67487887</v>
      </c>
      <c r="E40" s="80">
        <v>0.10550466905059969</v>
      </c>
      <c r="F40" s="25">
        <v>74520000</v>
      </c>
      <c r="G40" s="80">
        <v>9.843484371553228E-2</v>
      </c>
      <c r="H40" s="72">
        <v>78720000</v>
      </c>
      <c r="I40" s="80">
        <v>0.102919418859983</v>
      </c>
      <c r="J40" s="25">
        <v>4199380</v>
      </c>
      <c r="K40" s="24">
        <v>74137534</v>
      </c>
      <c r="L40" s="80">
        <v>0.10337912879875751</v>
      </c>
      <c r="M40" s="25">
        <v>4581846</v>
      </c>
      <c r="N40" s="114">
        <v>0.94179519706583059</v>
      </c>
    </row>
    <row r="41" spans="1:16" s="3" customFormat="1" ht="25.5" x14ac:dyDescent="0.2">
      <c r="A41" s="2"/>
      <c r="B41" s="22" t="s">
        <v>508</v>
      </c>
      <c r="C41" s="56" t="s">
        <v>509</v>
      </c>
      <c r="D41" s="24">
        <v>1537800</v>
      </c>
      <c r="E41" s="80">
        <v>2.4040622292117722E-3</v>
      </c>
      <c r="F41" s="25">
        <v>2400000</v>
      </c>
      <c r="G41" s="80">
        <v>3.1702043064583667E-3</v>
      </c>
      <c r="H41" s="25">
        <v>2280000</v>
      </c>
      <c r="I41" s="80">
        <v>2.9809212801315413E-3</v>
      </c>
      <c r="J41" s="25">
        <v>-120000</v>
      </c>
      <c r="K41" s="24">
        <v>2011080</v>
      </c>
      <c r="L41" s="80">
        <v>2.8042974607788446E-3</v>
      </c>
      <c r="M41" s="25">
        <v>268920</v>
      </c>
      <c r="N41" s="114">
        <v>0.88205263157894742</v>
      </c>
    </row>
    <row r="42" spans="1:16" s="3" customFormat="1" ht="25.5" x14ac:dyDescent="0.2">
      <c r="A42" s="2"/>
      <c r="B42" s="22" t="s">
        <v>510</v>
      </c>
      <c r="C42" s="56" t="s">
        <v>511</v>
      </c>
      <c r="D42" s="24">
        <v>320687494</v>
      </c>
      <c r="E42" s="80">
        <v>0.50133482358302561</v>
      </c>
      <c r="F42" s="25">
        <v>320650000</v>
      </c>
      <c r="G42" s="80">
        <v>0.42355250452744803</v>
      </c>
      <c r="H42" s="25">
        <v>375976860</v>
      </c>
      <c r="I42" s="80">
        <v>0.49156027316273565</v>
      </c>
      <c r="J42" s="25">
        <v>55326860</v>
      </c>
      <c r="K42" s="24">
        <v>371413181</v>
      </c>
      <c r="L42" s="80">
        <v>0.5179073136713076</v>
      </c>
      <c r="M42" s="25">
        <v>4563679</v>
      </c>
      <c r="N42" s="114">
        <v>0.98786180883578845</v>
      </c>
    </row>
    <row r="43" spans="1:16" s="3" customFormat="1" ht="25.5" x14ac:dyDescent="0.2">
      <c r="A43" s="2"/>
      <c r="B43" s="22" t="s">
        <v>512</v>
      </c>
      <c r="C43" s="56" t="s">
        <v>513</v>
      </c>
      <c r="D43" s="24">
        <v>34855122</v>
      </c>
      <c r="E43" s="80">
        <v>5.4489453956800812E-2</v>
      </c>
      <c r="F43" s="25">
        <v>37080000</v>
      </c>
      <c r="G43" s="80">
        <v>4.8979656534781764E-2</v>
      </c>
      <c r="H43" s="25">
        <v>37380000</v>
      </c>
      <c r="I43" s="80">
        <v>4.8871419934788163E-2</v>
      </c>
      <c r="J43" s="25">
        <v>300000</v>
      </c>
      <c r="K43" s="24">
        <v>36837116</v>
      </c>
      <c r="L43" s="80">
        <v>5.136654477256785E-2</v>
      </c>
      <c r="M43" s="25">
        <v>542884</v>
      </c>
      <c r="N43" s="114">
        <v>0.98547661851257362</v>
      </c>
    </row>
    <row r="44" spans="1:16" s="3" customFormat="1" ht="12.75" x14ac:dyDescent="0.2">
      <c r="A44" s="2"/>
      <c r="B44" s="22"/>
      <c r="C44" s="54" t="s">
        <v>78</v>
      </c>
      <c r="D44" s="41">
        <v>18303084</v>
      </c>
      <c r="E44" s="79">
        <v>2.8613443180186191E-2</v>
      </c>
      <c r="F44" s="42">
        <v>50000000</v>
      </c>
      <c r="G44" s="79">
        <v>6.6045923051215968E-2</v>
      </c>
      <c r="H44" s="42">
        <v>42155000</v>
      </c>
      <c r="I44" s="74">
        <v>5.5114358142081196E-2</v>
      </c>
      <c r="J44" s="42">
        <v>-7845000</v>
      </c>
      <c r="K44" s="41">
        <v>17035144</v>
      </c>
      <c r="L44" s="79">
        <v>2.375420722358234E-2</v>
      </c>
      <c r="M44" s="42">
        <v>25119856</v>
      </c>
      <c r="N44" s="113">
        <v>0.40410731823034041</v>
      </c>
    </row>
    <row r="45" spans="1:16" s="3" customFormat="1" ht="12.75" x14ac:dyDescent="0.2">
      <c r="A45" s="2"/>
      <c r="B45" s="22" t="s">
        <v>66</v>
      </c>
      <c r="C45" s="56" t="s">
        <v>67</v>
      </c>
      <c r="D45" s="24"/>
      <c r="E45" s="80"/>
      <c r="F45" s="25"/>
      <c r="G45" s="80"/>
      <c r="H45" s="25"/>
      <c r="I45" s="25"/>
      <c r="J45" s="25">
        <v>0</v>
      </c>
      <c r="K45" s="24"/>
      <c r="L45" s="80"/>
      <c r="M45" s="25"/>
      <c r="N45" s="114"/>
    </row>
    <row r="46" spans="1:16" s="3" customFormat="1" ht="12.75" x14ac:dyDescent="0.2">
      <c r="A46" s="2"/>
      <c r="B46" s="22" t="s">
        <v>514</v>
      </c>
      <c r="C46" s="56" t="s">
        <v>515</v>
      </c>
      <c r="D46" s="24">
        <v>500000</v>
      </c>
      <c r="E46" s="80">
        <v>7.8165633671861505E-4</v>
      </c>
      <c r="F46" s="25">
        <v>1000000</v>
      </c>
      <c r="G46" s="80">
        <v>1.3209184610243193E-3</v>
      </c>
      <c r="H46" s="25">
        <v>653000</v>
      </c>
      <c r="I46" s="80">
        <v>8.5374631400258615E-4</v>
      </c>
      <c r="J46" s="25">
        <v>-347000</v>
      </c>
      <c r="K46" s="24">
        <v>652800</v>
      </c>
      <c r="L46" s="80">
        <v>9.1027974143068882E-4</v>
      </c>
      <c r="M46" s="25">
        <v>200</v>
      </c>
      <c r="N46" s="114">
        <v>0.99969372128637057</v>
      </c>
    </row>
    <row r="47" spans="1:16" s="3" customFormat="1" ht="12.75" x14ac:dyDescent="0.2">
      <c r="A47" s="2"/>
      <c r="B47" s="22" t="s">
        <v>516</v>
      </c>
      <c r="C47" s="56" t="s">
        <v>517</v>
      </c>
      <c r="D47" s="24">
        <v>499999</v>
      </c>
      <c r="E47" s="80">
        <v>6.2663596963080399E-4</v>
      </c>
      <c r="F47" s="25">
        <v>1000000</v>
      </c>
      <c r="G47" s="80">
        <v>1.2532744458104996E-3</v>
      </c>
      <c r="H47" s="25">
        <v>500000</v>
      </c>
      <c r="I47" s="80">
        <v>6.266372229052498E-4</v>
      </c>
      <c r="J47" s="25">
        <v>-500000</v>
      </c>
      <c r="K47" s="24">
        <v>273744</v>
      </c>
      <c r="L47" s="80">
        <v>3.4307635989394943E-4</v>
      </c>
      <c r="M47" s="25">
        <v>226256</v>
      </c>
      <c r="N47" s="114">
        <v>0.54748799999999997</v>
      </c>
    </row>
    <row r="48" spans="1:16" s="3" customFormat="1" ht="12.75" x14ac:dyDescent="0.2">
      <c r="A48" s="2"/>
      <c r="B48" s="22" t="s">
        <v>518</v>
      </c>
      <c r="C48" s="56" t="s">
        <v>519</v>
      </c>
      <c r="D48" s="24">
        <v>209280</v>
      </c>
      <c r="E48" s="80">
        <v>2.6228527601922138E-4</v>
      </c>
      <c r="F48" s="25">
        <v>600000</v>
      </c>
      <c r="G48" s="80">
        <v>7.5196466748629978E-4</v>
      </c>
      <c r="H48" s="25">
        <v>508000</v>
      </c>
      <c r="I48" s="80">
        <v>6.3666341847173381E-4</v>
      </c>
      <c r="J48" s="25">
        <v>-92000</v>
      </c>
      <c r="K48" s="24">
        <v>507922</v>
      </c>
      <c r="L48" s="80">
        <v>6.3656566306496065E-4</v>
      </c>
      <c r="M48" s="25">
        <v>78</v>
      </c>
      <c r="N48" s="114">
        <v>0.99984645669291339</v>
      </c>
    </row>
    <row r="49" spans="1:14" s="3" customFormat="1" ht="12.75" x14ac:dyDescent="0.2">
      <c r="A49" s="2"/>
      <c r="B49" s="22" t="s">
        <v>520</v>
      </c>
      <c r="C49" s="56" t="s">
        <v>521</v>
      </c>
      <c r="D49" s="24">
        <v>263640</v>
      </c>
      <c r="E49" s="80">
        <v>3.3041327489348015E-4</v>
      </c>
      <c r="F49" s="25">
        <v>0</v>
      </c>
      <c r="G49" s="80">
        <v>0</v>
      </c>
      <c r="H49" s="25">
        <v>500000</v>
      </c>
      <c r="I49" s="80">
        <v>6.266372229052498E-4</v>
      </c>
      <c r="J49" s="25">
        <v>500000</v>
      </c>
      <c r="K49" s="24">
        <v>499203</v>
      </c>
      <c r="L49" s="80">
        <v>6.2563836317193889E-4</v>
      </c>
      <c r="M49" s="25">
        <v>797</v>
      </c>
      <c r="N49" s="114">
        <v>0</v>
      </c>
    </row>
    <row r="50" spans="1:14" s="3" customFormat="1" ht="12.75" x14ac:dyDescent="0.2">
      <c r="A50" s="2"/>
      <c r="B50" s="22" t="s">
        <v>522</v>
      </c>
      <c r="C50" s="56" t="s">
        <v>523</v>
      </c>
      <c r="D50" s="24">
        <v>444000</v>
      </c>
      <c r="E50" s="80">
        <v>5.564538539398619E-4</v>
      </c>
      <c r="F50" s="25">
        <v>0</v>
      </c>
      <c r="G50" s="80">
        <v>0</v>
      </c>
      <c r="H50" s="25">
        <v>0</v>
      </c>
      <c r="I50" s="80">
        <v>0</v>
      </c>
      <c r="J50" s="25">
        <v>0</v>
      </c>
      <c r="K50" s="24">
        <v>0</v>
      </c>
      <c r="L50" s="80">
        <v>0</v>
      </c>
      <c r="M50" s="25">
        <v>0</v>
      </c>
      <c r="N50" s="114">
        <v>0</v>
      </c>
    </row>
    <row r="51" spans="1:14" s="3" customFormat="1" ht="12.75" x14ac:dyDescent="0.2">
      <c r="A51" s="2"/>
      <c r="B51" s="22" t="s">
        <v>524</v>
      </c>
      <c r="C51" s="56" t="s">
        <v>525</v>
      </c>
      <c r="D51" s="24">
        <v>107000</v>
      </c>
      <c r="E51" s="80">
        <v>1.3410036570172347E-4</v>
      </c>
      <c r="F51" s="25">
        <v>0</v>
      </c>
      <c r="G51" s="80">
        <v>0</v>
      </c>
      <c r="H51" s="25">
        <v>252000</v>
      </c>
      <c r="I51" s="80">
        <v>3.158251603442459E-4</v>
      </c>
      <c r="J51" s="25">
        <v>252000</v>
      </c>
      <c r="K51" s="24">
        <v>252000</v>
      </c>
      <c r="L51" s="80">
        <v>3.158251603442459E-4</v>
      </c>
      <c r="M51" s="25">
        <v>0</v>
      </c>
      <c r="N51" s="114">
        <v>0</v>
      </c>
    </row>
    <row r="52" spans="1:14" s="3" customFormat="1" ht="12.75" x14ac:dyDescent="0.2">
      <c r="A52" s="2"/>
      <c r="B52" s="22" t="s">
        <v>526</v>
      </c>
      <c r="C52" s="56" t="s">
        <v>527</v>
      </c>
      <c r="D52" s="24">
        <v>0</v>
      </c>
      <c r="E52" s="80">
        <v>0</v>
      </c>
      <c r="F52" s="25">
        <v>1200000</v>
      </c>
      <c r="G52" s="80">
        <v>1.5039293349725996E-3</v>
      </c>
      <c r="H52" s="25">
        <v>1200000</v>
      </c>
      <c r="I52" s="80">
        <v>1.5039293349725996E-3</v>
      </c>
      <c r="J52" s="25">
        <v>0</v>
      </c>
      <c r="K52" s="24">
        <v>0</v>
      </c>
      <c r="L52" s="80">
        <v>0</v>
      </c>
      <c r="M52" s="25">
        <v>1200000</v>
      </c>
      <c r="N52" s="114">
        <v>0</v>
      </c>
    </row>
    <row r="53" spans="1:14" s="3" customFormat="1" ht="12.75" x14ac:dyDescent="0.2">
      <c r="A53" s="2"/>
      <c r="B53" s="22" t="s">
        <v>528</v>
      </c>
      <c r="C53" s="56" t="s">
        <v>529</v>
      </c>
      <c r="D53" s="24">
        <v>1866375</v>
      </c>
      <c r="E53" s="80">
        <v>2.3390800937995713E-3</v>
      </c>
      <c r="F53" s="25">
        <v>0</v>
      </c>
      <c r="G53" s="80">
        <v>0</v>
      </c>
      <c r="H53" s="25">
        <v>0</v>
      </c>
      <c r="I53" s="80">
        <v>0</v>
      </c>
      <c r="J53" s="25">
        <v>0</v>
      </c>
      <c r="K53" s="24">
        <v>0</v>
      </c>
      <c r="L53" s="80">
        <v>0</v>
      </c>
      <c r="M53" s="25">
        <v>0</v>
      </c>
      <c r="N53" s="114">
        <v>0</v>
      </c>
    </row>
    <row r="54" spans="1:14" s="3" customFormat="1" ht="12.75" x14ac:dyDescent="0.2">
      <c r="A54" s="2"/>
      <c r="B54" s="22" t="s">
        <v>530</v>
      </c>
      <c r="C54" s="56" t="s">
        <v>531</v>
      </c>
      <c r="D54" s="24">
        <v>0</v>
      </c>
      <c r="E54" s="80">
        <v>0</v>
      </c>
      <c r="F54" s="25">
        <v>5500000</v>
      </c>
      <c r="G54" s="80">
        <v>6.8930094519577484E-3</v>
      </c>
      <c r="H54" s="25">
        <v>4220000</v>
      </c>
      <c r="I54" s="80">
        <v>5.2888181613203085E-3</v>
      </c>
      <c r="J54" s="25">
        <v>-1280000</v>
      </c>
      <c r="K54" s="24">
        <v>4219473</v>
      </c>
      <c r="L54" s="80">
        <v>5.2881576856873662E-3</v>
      </c>
      <c r="M54" s="25">
        <v>527</v>
      </c>
      <c r="N54" s="114">
        <v>0.99987511848341237</v>
      </c>
    </row>
    <row r="55" spans="1:14" s="3" customFormat="1" ht="25.5" x14ac:dyDescent="0.2">
      <c r="A55" s="2"/>
      <c r="B55" s="22" t="s">
        <v>530</v>
      </c>
      <c r="C55" s="56" t="s">
        <v>532</v>
      </c>
      <c r="D55" s="24">
        <v>0</v>
      </c>
      <c r="E55" s="80">
        <v>0</v>
      </c>
      <c r="F55" s="25">
        <v>5500000</v>
      </c>
      <c r="G55" s="80">
        <v>6.8930094519577484E-3</v>
      </c>
      <c r="H55" s="25">
        <v>999000</v>
      </c>
      <c r="I55" s="80">
        <v>1.2520211713646892E-3</v>
      </c>
      <c r="J55" s="25">
        <v>-4501000</v>
      </c>
      <c r="K55" s="24">
        <v>998112</v>
      </c>
      <c r="L55" s="80">
        <v>1.2509082636568095E-3</v>
      </c>
      <c r="M55" s="25">
        <v>888</v>
      </c>
      <c r="N55" s="114">
        <v>0.99911111111111106</v>
      </c>
    </row>
    <row r="56" spans="1:14" s="3" customFormat="1" ht="12.75" x14ac:dyDescent="0.2">
      <c r="A56" s="2"/>
      <c r="B56" s="22" t="s">
        <v>533</v>
      </c>
      <c r="C56" s="56" t="s">
        <v>534</v>
      </c>
      <c r="D56" s="24">
        <v>0</v>
      </c>
      <c r="E56" s="80">
        <v>0</v>
      </c>
      <c r="F56" s="25">
        <v>2700000</v>
      </c>
      <c r="G56" s="80">
        <v>3.383841003688349E-3</v>
      </c>
      <c r="H56" s="25">
        <v>0</v>
      </c>
      <c r="I56" s="80">
        <v>0</v>
      </c>
      <c r="J56" s="25">
        <v>-2700000</v>
      </c>
      <c r="K56" s="24">
        <v>0</v>
      </c>
      <c r="L56" s="80">
        <v>0</v>
      </c>
      <c r="M56" s="25">
        <v>0</v>
      </c>
      <c r="N56" s="114" t="e">
        <v>#DIV/0!</v>
      </c>
    </row>
    <row r="57" spans="1:14" s="3" customFormat="1" ht="12.75" x14ac:dyDescent="0.2">
      <c r="A57" s="2"/>
      <c r="B57" s="22" t="s">
        <v>535</v>
      </c>
      <c r="C57" s="56" t="s">
        <v>536</v>
      </c>
      <c r="D57" s="24">
        <v>1570000</v>
      </c>
      <c r="E57" s="80">
        <v>1.9676408799224844E-3</v>
      </c>
      <c r="F57" s="25">
        <v>0</v>
      </c>
      <c r="G57" s="80">
        <v>0</v>
      </c>
      <c r="H57" s="25">
        <v>0</v>
      </c>
      <c r="I57" s="80">
        <v>0</v>
      </c>
      <c r="J57" s="25">
        <v>0</v>
      </c>
      <c r="K57" s="24">
        <v>0</v>
      </c>
      <c r="L57" s="80">
        <v>0</v>
      </c>
      <c r="M57" s="25">
        <v>0</v>
      </c>
      <c r="N57" s="114">
        <v>0</v>
      </c>
    </row>
    <row r="58" spans="1:14" s="3" customFormat="1" ht="12.75" x14ac:dyDescent="0.2">
      <c r="A58" s="2"/>
      <c r="B58" s="22" t="s">
        <v>537</v>
      </c>
      <c r="C58" s="56" t="s">
        <v>538</v>
      </c>
      <c r="D58" s="24">
        <v>6438000</v>
      </c>
      <c r="E58" s="80">
        <v>8.0685808821279962E-3</v>
      </c>
      <c r="F58" s="25">
        <v>0</v>
      </c>
      <c r="G58" s="80">
        <v>0</v>
      </c>
      <c r="H58" s="25">
        <v>0</v>
      </c>
      <c r="I58" s="80">
        <v>0</v>
      </c>
      <c r="J58" s="25">
        <v>0</v>
      </c>
      <c r="K58" s="24">
        <v>0</v>
      </c>
      <c r="L58" s="80">
        <v>0</v>
      </c>
      <c r="M58" s="25">
        <v>0</v>
      </c>
      <c r="N58" s="114">
        <v>0</v>
      </c>
    </row>
    <row r="59" spans="1:14" s="3" customFormat="1" ht="12.75" x14ac:dyDescent="0.2">
      <c r="A59" s="2"/>
      <c r="B59" s="22" t="s">
        <v>539</v>
      </c>
      <c r="C59" s="56" t="s">
        <v>540</v>
      </c>
      <c r="D59" s="24">
        <v>4320000</v>
      </c>
      <c r="E59" s="80">
        <v>5.4141456059013581E-3</v>
      </c>
      <c r="F59" s="25">
        <v>0</v>
      </c>
      <c r="G59" s="80">
        <v>0</v>
      </c>
      <c r="H59" s="25">
        <v>0</v>
      </c>
      <c r="I59" s="80">
        <v>0</v>
      </c>
      <c r="J59" s="25">
        <v>0</v>
      </c>
      <c r="K59" s="24">
        <v>0</v>
      </c>
      <c r="L59" s="80">
        <v>0</v>
      </c>
      <c r="M59" s="25">
        <v>0</v>
      </c>
      <c r="N59" s="114">
        <v>0</v>
      </c>
    </row>
    <row r="60" spans="1:14" s="3" customFormat="1" ht="12.75" x14ac:dyDescent="0.2">
      <c r="A60" s="2"/>
      <c r="B60" s="22" t="s">
        <v>541</v>
      </c>
      <c r="C60" s="56" t="s">
        <v>542</v>
      </c>
      <c r="D60" s="24">
        <v>0</v>
      </c>
      <c r="E60" s="80">
        <v>0</v>
      </c>
      <c r="F60" s="25">
        <v>3900000</v>
      </c>
      <c r="G60" s="80">
        <v>4.8877703386609487E-3</v>
      </c>
      <c r="H60" s="25">
        <v>1422000</v>
      </c>
      <c r="I60" s="80">
        <v>1.7821562619425306E-3</v>
      </c>
      <c r="J60" s="25">
        <v>-2478000</v>
      </c>
      <c r="K60" s="24">
        <v>1422000</v>
      </c>
      <c r="L60" s="80">
        <v>1.7821562619425306E-3</v>
      </c>
      <c r="M60" s="25">
        <v>0</v>
      </c>
      <c r="N60" s="114">
        <v>1</v>
      </c>
    </row>
    <row r="61" spans="1:14" s="3" customFormat="1" ht="12.75" x14ac:dyDescent="0.2">
      <c r="A61" s="2"/>
      <c r="B61" s="22" t="s">
        <v>543</v>
      </c>
      <c r="C61" s="56" t="s">
        <v>544</v>
      </c>
      <c r="D61" s="24">
        <v>0</v>
      </c>
      <c r="E61" s="80">
        <v>0</v>
      </c>
      <c r="F61" s="25">
        <v>2000000</v>
      </c>
      <c r="G61" s="80">
        <v>2.5065488916209992E-3</v>
      </c>
      <c r="H61" s="25">
        <v>2000000</v>
      </c>
      <c r="I61" s="80">
        <v>2.5065488916209992E-3</v>
      </c>
      <c r="J61" s="25">
        <v>0</v>
      </c>
      <c r="K61" s="24">
        <v>0</v>
      </c>
      <c r="L61" s="80">
        <v>0</v>
      </c>
      <c r="M61" s="25">
        <v>2000000</v>
      </c>
      <c r="N61" s="114">
        <v>0</v>
      </c>
    </row>
    <row r="62" spans="1:14" s="3" customFormat="1" ht="12.75" x14ac:dyDescent="0.2">
      <c r="A62" s="2"/>
      <c r="B62" s="22" t="s">
        <v>545</v>
      </c>
      <c r="C62" s="56" t="s">
        <v>546</v>
      </c>
      <c r="D62" s="24">
        <v>0</v>
      </c>
      <c r="E62" s="80">
        <v>0</v>
      </c>
      <c r="F62" s="25">
        <v>400000</v>
      </c>
      <c r="G62" s="80">
        <v>5.0130977832419982E-4</v>
      </c>
      <c r="H62" s="25">
        <v>361000</v>
      </c>
      <c r="I62" s="80">
        <v>4.5243207493759037E-4</v>
      </c>
      <c r="J62" s="25">
        <v>-39000</v>
      </c>
      <c r="K62" s="24">
        <v>360960</v>
      </c>
      <c r="L62" s="80">
        <v>4.5238194395975798E-4</v>
      </c>
      <c r="M62" s="25">
        <v>40</v>
      </c>
      <c r="N62" s="114">
        <v>0.99988919667590026</v>
      </c>
    </row>
    <row r="63" spans="1:14" s="3" customFormat="1" ht="12.75" x14ac:dyDescent="0.2">
      <c r="A63" s="2"/>
      <c r="B63" s="22" t="s">
        <v>547</v>
      </c>
      <c r="C63" s="56" t="s">
        <v>548</v>
      </c>
      <c r="D63" s="24">
        <v>0</v>
      </c>
      <c r="E63" s="80">
        <v>0</v>
      </c>
      <c r="F63" s="25">
        <v>400000</v>
      </c>
      <c r="G63" s="80">
        <v>5.0130977832419982E-4</v>
      </c>
      <c r="H63" s="25">
        <v>203000</v>
      </c>
      <c r="I63" s="80">
        <v>2.5441471249953144E-4</v>
      </c>
      <c r="J63" s="25">
        <v>-197000</v>
      </c>
      <c r="K63" s="24">
        <v>202133</v>
      </c>
      <c r="L63" s="80">
        <v>2.5332812355501375E-4</v>
      </c>
      <c r="M63" s="25">
        <v>867</v>
      </c>
      <c r="N63" s="114">
        <v>0.99572906403940886</v>
      </c>
    </row>
    <row r="64" spans="1:14" s="3" customFormat="1" ht="12.75" x14ac:dyDescent="0.2">
      <c r="A64" s="2"/>
      <c r="B64" s="22" t="s">
        <v>549</v>
      </c>
      <c r="C64" s="56" t="s">
        <v>550</v>
      </c>
      <c r="D64" s="24">
        <v>370800</v>
      </c>
      <c r="E64" s="80">
        <v>4.6471416450653326E-4</v>
      </c>
      <c r="F64" s="25">
        <v>300000</v>
      </c>
      <c r="G64" s="80">
        <v>3.7598233374314989E-4</v>
      </c>
      <c r="H64" s="25">
        <v>250000</v>
      </c>
      <c r="I64" s="80">
        <v>3.133186114526249E-4</v>
      </c>
      <c r="J64" s="25">
        <v>-50000</v>
      </c>
      <c r="K64" s="24">
        <v>249600</v>
      </c>
      <c r="L64" s="80">
        <v>3.1281730167430073E-4</v>
      </c>
      <c r="M64" s="25">
        <v>400</v>
      </c>
      <c r="N64" s="114">
        <v>0.99839999999999995</v>
      </c>
    </row>
    <row r="65" spans="1:14" s="3" customFormat="1" ht="12.75" x14ac:dyDescent="0.2">
      <c r="A65" s="2"/>
      <c r="B65" s="22" t="s">
        <v>551</v>
      </c>
      <c r="C65" s="56" t="s">
        <v>552</v>
      </c>
      <c r="D65" s="24">
        <v>717600</v>
      </c>
      <c r="E65" s="80">
        <v>8.9934974231361457E-4</v>
      </c>
      <c r="F65" s="25">
        <v>0</v>
      </c>
      <c r="G65" s="80">
        <v>0</v>
      </c>
      <c r="H65" s="25">
        <v>0</v>
      </c>
      <c r="I65" s="80">
        <v>0</v>
      </c>
      <c r="J65" s="25">
        <v>0</v>
      </c>
      <c r="K65" s="24">
        <v>0</v>
      </c>
      <c r="L65" s="80">
        <v>0</v>
      </c>
      <c r="M65" s="25">
        <v>0</v>
      </c>
      <c r="N65" s="114">
        <v>0</v>
      </c>
    </row>
    <row r="66" spans="1:14" s="3" customFormat="1" ht="12.75" x14ac:dyDescent="0.2">
      <c r="A66" s="2"/>
      <c r="B66" s="22" t="s">
        <v>83</v>
      </c>
      <c r="C66" s="56" t="s">
        <v>84</v>
      </c>
      <c r="D66" s="24">
        <v>0</v>
      </c>
      <c r="E66" s="80">
        <v>0</v>
      </c>
      <c r="F66" s="25">
        <v>30000000</v>
      </c>
      <c r="G66" s="80">
        <v>3.759823337431499E-2</v>
      </c>
      <c r="H66" s="25">
        <v>0</v>
      </c>
      <c r="I66" s="80">
        <v>0</v>
      </c>
      <c r="J66" s="25">
        <v>-30000000</v>
      </c>
      <c r="K66" s="24">
        <v>0</v>
      </c>
      <c r="L66" s="80">
        <v>0</v>
      </c>
      <c r="M66" s="25">
        <v>0</v>
      </c>
      <c r="N66" s="114">
        <v>0</v>
      </c>
    </row>
    <row r="67" spans="1:14" s="3" customFormat="1" ht="12.75" x14ac:dyDescent="0.2">
      <c r="A67" s="2"/>
      <c r="B67" s="22" t="s">
        <v>553</v>
      </c>
      <c r="C67" s="56" t="s">
        <v>554</v>
      </c>
      <c r="D67" s="24"/>
      <c r="E67" s="80">
        <v>0</v>
      </c>
      <c r="F67" s="25"/>
      <c r="G67" s="80">
        <v>0</v>
      </c>
      <c r="H67" s="25">
        <v>21000000</v>
      </c>
      <c r="I67" s="80">
        <v>2.6318763362020492E-2</v>
      </c>
      <c r="J67" s="25">
        <v>21000000</v>
      </c>
      <c r="K67" s="24">
        <v>0</v>
      </c>
      <c r="L67" s="80">
        <v>0</v>
      </c>
      <c r="M67" s="25">
        <v>21000000</v>
      </c>
      <c r="N67" s="114">
        <v>0</v>
      </c>
    </row>
    <row r="68" spans="1:14" s="3" customFormat="1" ht="12.75" x14ac:dyDescent="0.2">
      <c r="A68" s="2"/>
      <c r="B68" s="22" t="s">
        <v>555</v>
      </c>
      <c r="C68" s="56" t="s">
        <v>556</v>
      </c>
      <c r="D68" s="24"/>
      <c r="E68" s="80">
        <v>0</v>
      </c>
      <c r="F68" s="25"/>
      <c r="G68" s="80">
        <v>0</v>
      </c>
      <c r="H68" s="25">
        <v>3000000</v>
      </c>
      <c r="I68" s="80">
        <v>3.7598233374314988E-3</v>
      </c>
      <c r="J68" s="25">
        <v>3000000</v>
      </c>
      <c r="K68" s="24">
        <v>2640000</v>
      </c>
      <c r="L68" s="80">
        <v>3.3086445369397192E-3</v>
      </c>
      <c r="M68" s="25">
        <v>360000</v>
      </c>
      <c r="N68" s="114">
        <v>0.88</v>
      </c>
    </row>
    <row r="69" spans="1:14" s="3" customFormat="1" ht="12.75" x14ac:dyDescent="0.2">
      <c r="A69" s="2"/>
      <c r="B69" s="22" t="s">
        <v>557</v>
      </c>
      <c r="C69" s="56" t="s">
        <v>558</v>
      </c>
      <c r="D69" s="24">
        <v>0</v>
      </c>
      <c r="E69" s="80">
        <v>0</v>
      </c>
      <c r="F69" s="25">
        <v>0</v>
      </c>
      <c r="G69" s="80">
        <v>0</v>
      </c>
      <c r="H69" s="25">
        <v>371000</v>
      </c>
      <c r="I69" s="80">
        <v>4.6496481939569539E-4</v>
      </c>
      <c r="J69" s="25">
        <v>371000</v>
      </c>
      <c r="K69" s="24">
        <v>370800</v>
      </c>
      <c r="L69" s="80">
        <v>4.6471416450653326E-4</v>
      </c>
      <c r="M69" s="25">
        <v>200</v>
      </c>
      <c r="N69" s="114">
        <v>0.99946091644204849</v>
      </c>
    </row>
    <row r="70" spans="1:14" s="3" customFormat="1" ht="12.75" x14ac:dyDescent="0.2">
      <c r="A70" s="2"/>
      <c r="B70" s="22" t="s">
        <v>559</v>
      </c>
      <c r="C70" s="56" t="s">
        <v>560</v>
      </c>
      <c r="D70" s="24"/>
      <c r="E70" s="80">
        <v>0</v>
      </c>
      <c r="F70" s="25"/>
      <c r="G70" s="80">
        <v>0</v>
      </c>
      <c r="H70" s="25">
        <v>2000000</v>
      </c>
      <c r="I70" s="80">
        <v>2.5065488916209992E-3</v>
      </c>
      <c r="J70" s="25">
        <v>2000000</v>
      </c>
      <c r="K70" s="24">
        <v>1999920</v>
      </c>
      <c r="L70" s="80">
        <v>2.5064486296653343E-3</v>
      </c>
      <c r="M70" s="25">
        <v>80</v>
      </c>
      <c r="N70" s="114">
        <v>0.99995999999999996</v>
      </c>
    </row>
    <row r="71" spans="1:14" s="3" customFormat="1" ht="12.75" x14ac:dyDescent="0.2">
      <c r="A71" s="2"/>
      <c r="B71" s="22" t="s">
        <v>561</v>
      </c>
      <c r="C71" s="56" t="s">
        <v>562</v>
      </c>
      <c r="D71" s="24">
        <v>892800</v>
      </c>
      <c r="E71" s="80">
        <v>1.118923425219614E-3</v>
      </c>
      <c r="F71" s="25">
        <v>1000000</v>
      </c>
      <c r="G71" s="80">
        <v>1.2532744458104996E-3</v>
      </c>
      <c r="H71" s="25">
        <v>500000</v>
      </c>
      <c r="I71" s="80">
        <v>6.266372229052498E-4</v>
      </c>
      <c r="J71" s="25">
        <v>-500000</v>
      </c>
      <c r="K71" s="24">
        <v>499222</v>
      </c>
      <c r="L71" s="80">
        <v>6.2566217538640931E-4</v>
      </c>
      <c r="M71" s="25">
        <v>778</v>
      </c>
      <c r="N71" s="114">
        <v>0.998444</v>
      </c>
    </row>
    <row r="72" spans="1:14" s="3" customFormat="1" ht="12.75" x14ac:dyDescent="0.2">
      <c r="A72" s="2"/>
      <c r="B72" s="22" t="s">
        <v>135</v>
      </c>
      <c r="C72" s="56" t="s">
        <v>136</v>
      </c>
      <c r="D72" s="24">
        <v>99990</v>
      </c>
      <c r="E72" s="80">
        <v>1.2531491183659187E-4</v>
      </c>
      <c r="F72" s="25">
        <v>0</v>
      </c>
      <c r="G72" s="80">
        <v>0</v>
      </c>
      <c r="H72" s="25">
        <v>0</v>
      </c>
      <c r="I72" s="80">
        <v>0</v>
      </c>
      <c r="J72" s="25">
        <v>0</v>
      </c>
      <c r="K72" s="24">
        <v>0</v>
      </c>
      <c r="L72" s="80">
        <v>0</v>
      </c>
      <c r="M72" s="25">
        <v>0</v>
      </c>
      <c r="N72" s="114">
        <v>0</v>
      </c>
    </row>
    <row r="73" spans="1:14" s="3" customFormat="1" ht="12.75" x14ac:dyDescent="0.2">
      <c r="A73" s="2"/>
      <c r="B73" s="22"/>
      <c r="C73" s="36" t="s">
        <v>56</v>
      </c>
      <c r="D73" s="32"/>
      <c r="E73" s="81"/>
      <c r="F73" s="33"/>
      <c r="G73" s="81"/>
      <c r="H73" s="33">
        <v>2216000</v>
      </c>
      <c r="I73" s="69"/>
      <c r="J73" s="33"/>
      <c r="K73" s="32">
        <v>1887255</v>
      </c>
      <c r="L73" s="81"/>
      <c r="M73" s="33"/>
      <c r="N73" s="115"/>
    </row>
    <row r="74" spans="1:14" s="3" customFormat="1" ht="12.75" x14ac:dyDescent="0.2">
      <c r="A74" s="2"/>
      <c r="B74" s="22" t="s">
        <v>66</v>
      </c>
      <c r="C74" s="56" t="s">
        <v>67</v>
      </c>
      <c r="D74" s="24">
        <v>18299484</v>
      </c>
      <c r="E74" s="25">
        <v>2.2934275668718106E-2</v>
      </c>
      <c r="F74" s="25">
        <v>50000000</v>
      </c>
      <c r="G74" s="25">
        <v>6.2663722290524984E-2</v>
      </c>
      <c r="H74" s="25">
        <v>42155000</v>
      </c>
      <c r="I74" s="25">
        <v>5.2831784263141612E-2</v>
      </c>
      <c r="J74" s="25">
        <v>-7845000</v>
      </c>
      <c r="K74" s="24">
        <v>17035144</v>
      </c>
      <c r="L74" s="25">
        <v>2.1349710655902059E-2</v>
      </c>
      <c r="M74" s="25">
        <v>25119856</v>
      </c>
      <c r="N74" s="29">
        <v>0.40410731823034041</v>
      </c>
    </row>
    <row r="75" spans="1:14" s="3" customFormat="1" ht="12.75" x14ac:dyDescent="0.2">
      <c r="A75" s="2"/>
      <c r="B75" s="22" t="s">
        <v>563</v>
      </c>
      <c r="C75" s="56" t="s">
        <v>564</v>
      </c>
      <c r="D75" s="24"/>
      <c r="E75" s="25"/>
      <c r="F75" s="25"/>
      <c r="G75" s="25"/>
      <c r="H75" s="25"/>
      <c r="I75" s="25"/>
      <c r="J75" s="25"/>
      <c r="K75" s="83">
        <v>3600</v>
      </c>
      <c r="L75" s="25"/>
      <c r="M75" s="25"/>
      <c r="N75" s="29"/>
    </row>
    <row r="76" spans="1:14" s="3" customFormat="1" ht="12.75" x14ac:dyDescent="0.2">
      <c r="A76" s="2"/>
      <c r="B76" s="22"/>
      <c r="C76" s="36" t="s">
        <v>57</v>
      </c>
      <c r="D76" s="32">
        <v>3600</v>
      </c>
      <c r="E76" s="33">
        <v>0</v>
      </c>
      <c r="F76" s="33">
        <v>0</v>
      </c>
      <c r="G76" s="33">
        <v>0</v>
      </c>
      <c r="H76" s="33">
        <v>0</v>
      </c>
      <c r="I76" s="33">
        <v>0</v>
      </c>
      <c r="J76" s="33">
        <v>0</v>
      </c>
      <c r="K76" s="95">
        <v>3600</v>
      </c>
      <c r="L76" s="81">
        <v>0</v>
      </c>
      <c r="M76" s="33">
        <v>0</v>
      </c>
      <c r="N76" s="44">
        <v>0</v>
      </c>
    </row>
    <row r="77" spans="1:14" s="3" customFormat="1" ht="12.75" x14ac:dyDescent="0.2">
      <c r="A77" s="2"/>
      <c r="B77" s="22"/>
      <c r="C77" s="54" t="s">
        <v>145</v>
      </c>
      <c r="D77" s="41">
        <v>0</v>
      </c>
      <c r="E77" s="42">
        <v>0</v>
      </c>
      <c r="F77" s="42">
        <v>0</v>
      </c>
      <c r="G77" s="42">
        <v>0</v>
      </c>
      <c r="H77" s="42">
        <v>0</v>
      </c>
      <c r="I77" s="42">
        <v>0</v>
      </c>
      <c r="J77" s="42">
        <v>0</v>
      </c>
      <c r="K77" s="41">
        <v>0</v>
      </c>
      <c r="L77" s="42">
        <v>0</v>
      </c>
      <c r="M77" s="42">
        <v>0</v>
      </c>
      <c r="N77" s="46">
        <v>0</v>
      </c>
    </row>
    <row r="78" spans="1:14" s="3" customFormat="1" ht="12.75" x14ac:dyDescent="0.2">
      <c r="A78" s="2"/>
      <c r="B78" s="22"/>
      <c r="C78" s="54" t="s">
        <v>146</v>
      </c>
      <c r="D78" s="41">
        <v>691771</v>
      </c>
      <c r="E78" s="42">
        <v>100</v>
      </c>
      <c r="F78" s="42"/>
      <c r="G78" s="42"/>
      <c r="H78" s="42"/>
      <c r="I78" s="42"/>
      <c r="J78" s="42"/>
      <c r="K78" s="41">
        <v>0</v>
      </c>
      <c r="L78" s="42">
        <v>0</v>
      </c>
      <c r="M78" s="42"/>
      <c r="N78" s="46"/>
    </row>
    <row r="79" spans="1:14" s="3" customFormat="1" ht="12.75" x14ac:dyDescent="0.2">
      <c r="A79" s="2"/>
      <c r="B79" s="22" t="s">
        <v>66</v>
      </c>
      <c r="C79" s="56" t="s">
        <v>67</v>
      </c>
      <c r="D79" s="24">
        <v>691771</v>
      </c>
      <c r="E79" s="25">
        <v>100</v>
      </c>
      <c r="F79" s="25"/>
      <c r="G79" s="25"/>
      <c r="H79" s="25"/>
      <c r="I79" s="25"/>
      <c r="J79" s="25"/>
      <c r="K79" s="24">
        <v>0</v>
      </c>
      <c r="L79" s="25">
        <v>0</v>
      </c>
      <c r="M79" s="25"/>
      <c r="N79" s="29"/>
    </row>
    <row r="80" spans="1:14" s="3" customFormat="1" ht="25.5" x14ac:dyDescent="0.2">
      <c r="A80" s="2"/>
      <c r="B80" s="22" t="s">
        <v>506</v>
      </c>
      <c r="C80" s="56" t="s">
        <v>507</v>
      </c>
      <c r="D80" s="24">
        <v>691771</v>
      </c>
      <c r="E80" s="25">
        <v>100</v>
      </c>
      <c r="F80" s="25"/>
      <c r="G80" s="25"/>
      <c r="H80" s="25"/>
      <c r="I80" s="25"/>
      <c r="J80" s="25"/>
      <c r="K80" s="24">
        <v>0</v>
      </c>
      <c r="L80" s="25">
        <v>0</v>
      </c>
      <c r="M80" s="25"/>
      <c r="N80" s="29"/>
    </row>
    <row r="81" spans="1:14" s="3" customFormat="1" ht="12.75" x14ac:dyDescent="0.2">
      <c r="A81" s="2"/>
      <c r="B81" s="22" t="s">
        <v>66</v>
      </c>
      <c r="C81" s="56" t="s">
        <v>67</v>
      </c>
      <c r="D81" s="24"/>
      <c r="E81" s="25"/>
      <c r="F81" s="25"/>
      <c r="G81" s="25"/>
      <c r="H81" s="25"/>
      <c r="I81" s="25"/>
      <c r="J81" s="25"/>
      <c r="K81" s="24"/>
      <c r="L81" s="25"/>
      <c r="M81" s="25"/>
      <c r="N81" s="29"/>
    </row>
    <row r="82" spans="1:14" s="3" customFormat="1" ht="13.5" thickBot="1" x14ac:dyDescent="0.25">
      <c r="A82" s="2"/>
      <c r="B82" s="22"/>
      <c r="C82" s="61" t="s">
        <v>62</v>
      </c>
      <c r="D82" s="62">
        <v>639667302</v>
      </c>
      <c r="E82" s="63"/>
      <c r="F82" s="63">
        <v>757049000</v>
      </c>
      <c r="G82" s="63"/>
      <c r="H82" s="63">
        <f>H37+H44</f>
        <v>764864830</v>
      </c>
      <c r="I82" s="63"/>
      <c r="J82" s="63">
        <f>J37+J44</f>
        <v>7815210</v>
      </c>
      <c r="K82" s="62">
        <f>K37+K44+K76</f>
        <v>717145782</v>
      </c>
      <c r="L82" s="63"/>
      <c r="M82" s="63">
        <f>M37+M44+M76</f>
        <v>47722028</v>
      </c>
      <c r="N82" s="65"/>
    </row>
    <row r="83" spans="1:14" s="3" customFormat="1" ht="13.5" thickTop="1" x14ac:dyDescent="0.2">
      <c r="A83" s="2"/>
      <c r="B83" s="128"/>
      <c r="C83" s="128"/>
      <c r="D83" s="128"/>
      <c r="E83" s="128"/>
      <c r="F83" s="128"/>
      <c r="G83" s="128"/>
      <c r="H83" s="128"/>
      <c r="I83" s="128"/>
      <c r="J83" s="128"/>
      <c r="K83" s="128"/>
      <c r="L83" s="128"/>
      <c r="M83" s="128"/>
      <c r="N83" s="128"/>
    </row>
    <row r="84" spans="1:14" s="3" customFormat="1" ht="12.75" x14ac:dyDescent="0.2">
      <c r="A84" s="2"/>
      <c r="B84" s="1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</row>
  </sheetData>
  <mergeCells count="21">
    <mergeCell ref="B83:N83"/>
    <mergeCell ref="B10:C13"/>
    <mergeCell ref="D10:N10"/>
    <mergeCell ref="F11:G11"/>
    <mergeCell ref="H11:I11"/>
    <mergeCell ref="K11:L11"/>
    <mergeCell ref="M11:M12"/>
    <mergeCell ref="N11:N12"/>
    <mergeCell ref="C9:E9"/>
    <mergeCell ref="F9:G9"/>
    <mergeCell ref="H9:N9"/>
    <mergeCell ref="B14:C14"/>
    <mergeCell ref="B35:C35"/>
    <mergeCell ref="B3:N3"/>
    <mergeCell ref="B4:N4"/>
    <mergeCell ref="B5:N5"/>
    <mergeCell ref="A6:A7"/>
    <mergeCell ref="B7:B8"/>
    <mergeCell ref="C7:E8"/>
    <mergeCell ref="F7:G8"/>
    <mergeCell ref="H7:N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73"/>
  <sheetViews>
    <sheetView workbookViewId="0">
      <selection activeCell="H20" sqref="H20"/>
    </sheetView>
  </sheetViews>
  <sheetFormatPr defaultRowHeight="15" x14ac:dyDescent="0.25"/>
  <cols>
    <col min="2" max="2" width="13.42578125" bestFit="1" customWidth="1"/>
    <col min="3" max="3" width="48.42578125" bestFit="1" customWidth="1"/>
    <col min="4" max="4" width="13.28515625" bestFit="1" customWidth="1"/>
    <col min="5" max="5" width="10.85546875" bestFit="1" customWidth="1"/>
    <col min="6" max="6" width="12.28515625" bestFit="1" customWidth="1"/>
    <col min="7" max="7" width="10.85546875" bestFit="1" customWidth="1"/>
    <col min="8" max="8" width="10.5703125" bestFit="1" customWidth="1"/>
    <col min="9" max="9" width="10.85546875" bestFit="1" customWidth="1"/>
    <col min="10" max="10" width="17.28515625" bestFit="1" customWidth="1"/>
    <col min="11" max="11" width="13.5703125" bestFit="1" customWidth="1"/>
    <col min="12" max="12" width="10.85546875" bestFit="1" customWidth="1"/>
    <col min="13" max="13" width="17" customWidth="1"/>
    <col min="14" max="14" width="12.5703125" bestFit="1" customWidth="1"/>
  </cols>
  <sheetData>
    <row r="3" spans="1:14" s="3" customFormat="1" ht="12.75" x14ac:dyDescent="0.2"/>
    <row r="4" spans="1:14" s="3" customFormat="1" ht="12.75" x14ac:dyDescent="0.2">
      <c r="A4" s="2"/>
      <c r="B4" s="137" t="s">
        <v>565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</row>
    <row r="5" spans="1:14" s="3" customFormat="1" ht="12.75" x14ac:dyDescent="0.2">
      <c r="A5" s="2"/>
      <c r="B5" s="138" t="s">
        <v>1</v>
      </c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</row>
    <row r="6" spans="1:14" s="3" customFormat="1" ht="13.5" thickBot="1" x14ac:dyDescent="0.25">
      <c r="A6" s="139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s="3" customFormat="1" ht="14.25" thickTop="1" thickBot="1" x14ac:dyDescent="0.25">
      <c r="A7" s="139"/>
      <c r="B7" s="140" t="s">
        <v>3</v>
      </c>
      <c r="C7" s="141" t="s">
        <v>4</v>
      </c>
      <c r="D7" s="141"/>
      <c r="E7" s="141"/>
      <c r="F7" s="142" t="s">
        <v>5</v>
      </c>
      <c r="G7" s="142"/>
      <c r="H7" s="143" t="s">
        <v>6</v>
      </c>
      <c r="I7" s="143"/>
      <c r="J7" s="143"/>
      <c r="K7" s="143"/>
      <c r="L7" s="143"/>
      <c r="M7" s="143"/>
      <c r="N7" s="143"/>
    </row>
    <row r="8" spans="1:14" s="3" customFormat="1" ht="13.5" thickTop="1" x14ac:dyDescent="0.2">
      <c r="A8" s="2"/>
      <c r="B8" s="140"/>
      <c r="C8" s="141"/>
      <c r="D8" s="141"/>
      <c r="E8" s="141"/>
      <c r="F8" s="142"/>
      <c r="G8" s="142"/>
      <c r="H8" s="143"/>
      <c r="I8" s="143"/>
      <c r="J8" s="143"/>
      <c r="K8" s="143"/>
      <c r="L8" s="143"/>
      <c r="M8" s="143"/>
      <c r="N8" s="143"/>
    </row>
    <row r="9" spans="1:14" s="3" customFormat="1" ht="12.75" x14ac:dyDescent="0.2">
      <c r="A9" s="2"/>
      <c r="B9" s="4" t="s">
        <v>7</v>
      </c>
      <c r="C9" s="129" t="s">
        <v>566</v>
      </c>
      <c r="D9" s="129"/>
      <c r="E9" s="129"/>
      <c r="F9" s="130" t="s">
        <v>9</v>
      </c>
      <c r="G9" s="130"/>
      <c r="H9" s="131" t="s">
        <v>567</v>
      </c>
      <c r="I9" s="131"/>
      <c r="J9" s="131"/>
      <c r="K9" s="131"/>
      <c r="L9" s="131"/>
      <c r="M9" s="131"/>
      <c r="N9" s="131"/>
    </row>
    <row r="10" spans="1:14" s="3" customFormat="1" ht="13.5" thickBot="1" x14ac:dyDescent="0.25">
      <c r="A10" s="2"/>
      <c r="B10" s="132" t="s">
        <v>11</v>
      </c>
      <c r="C10" s="132"/>
      <c r="D10" s="133" t="s">
        <v>12</v>
      </c>
      <c r="E10" s="133"/>
      <c r="F10" s="133"/>
      <c r="G10" s="133"/>
      <c r="H10" s="133"/>
      <c r="I10" s="133"/>
      <c r="J10" s="133"/>
      <c r="K10" s="133"/>
      <c r="L10" s="133"/>
      <c r="M10" s="133"/>
      <c r="N10" s="133"/>
    </row>
    <row r="11" spans="1:14" s="3" customFormat="1" ht="14.25" thickTop="1" thickBot="1" x14ac:dyDescent="0.25">
      <c r="A11" s="2"/>
      <c r="B11" s="132"/>
      <c r="C11" s="132"/>
      <c r="D11" s="5" t="s">
        <v>13</v>
      </c>
      <c r="E11" s="6">
        <v>2024</v>
      </c>
      <c r="F11" s="134" t="s">
        <v>14</v>
      </c>
      <c r="G11" s="134"/>
      <c r="H11" s="134" t="s">
        <v>14</v>
      </c>
      <c r="I11" s="134"/>
      <c r="J11" s="66" t="s">
        <v>14</v>
      </c>
      <c r="K11" s="134" t="s">
        <v>14</v>
      </c>
      <c r="L11" s="134"/>
      <c r="M11" s="135" t="s">
        <v>88</v>
      </c>
      <c r="N11" s="136" t="s">
        <v>16</v>
      </c>
    </row>
    <row r="12" spans="1:14" s="3" customFormat="1" ht="52.5" thickTop="1" thickBot="1" x14ac:dyDescent="0.25">
      <c r="A12" s="2"/>
      <c r="B12" s="132"/>
      <c r="C12" s="132"/>
      <c r="D12" s="8" t="s">
        <v>17</v>
      </c>
      <c r="E12" s="9" t="s">
        <v>18</v>
      </c>
      <c r="F12" s="10" t="s">
        <v>19</v>
      </c>
      <c r="G12" s="11" t="s">
        <v>18</v>
      </c>
      <c r="H12" s="10" t="s">
        <v>20</v>
      </c>
      <c r="I12" s="11" t="s">
        <v>18</v>
      </c>
      <c r="J12" s="12" t="s">
        <v>21</v>
      </c>
      <c r="K12" s="10" t="s">
        <v>89</v>
      </c>
      <c r="L12" s="11" t="s">
        <v>18</v>
      </c>
      <c r="M12" s="135"/>
      <c r="N12" s="136"/>
    </row>
    <row r="13" spans="1:14" s="3" customFormat="1" ht="14.25" thickTop="1" thickBot="1" x14ac:dyDescent="0.25">
      <c r="A13" s="2"/>
      <c r="B13" s="132"/>
      <c r="C13" s="132"/>
      <c r="D13" s="13" t="s">
        <v>23</v>
      </c>
      <c r="E13" s="13" t="s">
        <v>24</v>
      </c>
      <c r="F13" s="13" t="s">
        <v>25</v>
      </c>
      <c r="G13" s="13" t="s">
        <v>26</v>
      </c>
      <c r="H13" s="13" t="s">
        <v>27</v>
      </c>
      <c r="I13" s="13" t="s">
        <v>28</v>
      </c>
      <c r="J13" s="13" t="s">
        <v>29</v>
      </c>
      <c r="K13" s="13" t="s">
        <v>30</v>
      </c>
      <c r="L13" s="13" t="s">
        <v>31</v>
      </c>
      <c r="M13" s="13" t="s">
        <v>32</v>
      </c>
      <c r="N13" s="14" t="s">
        <v>33</v>
      </c>
    </row>
    <row r="14" spans="1:14" s="3" customFormat="1" ht="13.5" thickTop="1" x14ac:dyDescent="0.2">
      <c r="A14" s="2"/>
      <c r="B14" s="126" t="s">
        <v>34</v>
      </c>
      <c r="C14" s="126"/>
      <c r="D14" s="15"/>
      <c r="E14" s="16"/>
      <c r="F14" s="15"/>
      <c r="G14" s="16"/>
      <c r="H14" s="15"/>
      <c r="I14" s="16"/>
      <c r="J14" s="17"/>
      <c r="K14" s="15"/>
      <c r="L14" s="16"/>
      <c r="M14" s="15"/>
      <c r="N14" s="18"/>
    </row>
    <row r="15" spans="1:14" s="3" customFormat="1" ht="12.75" x14ac:dyDescent="0.2">
      <c r="A15" s="2"/>
      <c r="B15" s="52" t="s">
        <v>35</v>
      </c>
      <c r="C15" s="20" t="s">
        <v>36</v>
      </c>
      <c r="D15" s="15"/>
      <c r="E15" s="16"/>
      <c r="F15" s="15"/>
      <c r="G15" s="16"/>
      <c r="H15" s="15"/>
      <c r="I15" s="16"/>
      <c r="J15" s="21"/>
      <c r="K15" s="15"/>
      <c r="L15" s="16"/>
      <c r="M15" s="15"/>
      <c r="N15" s="18"/>
    </row>
    <row r="16" spans="1:14" s="3" customFormat="1" ht="12.75" x14ac:dyDescent="0.2">
      <c r="A16" s="2"/>
      <c r="B16" s="22" t="s">
        <v>37</v>
      </c>
      <c r="C16" s="23" t="s">
        <v>38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f>H16/$H$31*100</f>
        <v>0</v>
      </c>
      <c r="J16" s="25">
        <f>H16-F16</f>
        <v>0</v>
      </c>
      <c r="K16" s="25">
        <v>0</v>
      </c>
      <c r="L16" s="25">
        <f>K16/$K$31*100</f>
        <v>0</v>
      </c>
      <c r="M16" s="25">
        <v>0</v>
      </c>
      <c r="N16" s="29">
        <v>0</v>
      </c>
    </row>
    <row r="17" spans="1:14" s="3" customFormat="1" ht="12.75" x14ac:dyDescent="0.2">
      <c r="A17" s="2"/>
      <c r="B17" s="22" t="s">
        <v>39</v>
      </c>
      <c r="C17" s="23" t="s">
        <v>40</v>
      </c>
      <c r="D17" s="25">
        <v>0</v>
      </c>
      <c r="E17" s="25">
        <v>0</v>
      </c>
      <c r="F17" s="25">
        <v>0</v>
      </c>
      <c r="G17" s="25">
        <v>0</v>
      </c>
      <c r="H17" s="25">
        <v>0</v>
      </c>
      <c r="I17" s="25">
        <f>H17/$H$31*100</f>
        <v>0</v>
      </c>
      <c r="J17" s="25">
        <f>H17-F17</f>
        <v>0</v>
      </c>
      <c r="K17" s="25">
        <v>0</v>
      </c>
      <c r="L17" s="25">
        <f>K17/$K$31*100</f>
        <v>0</v>
      </c>
      <c r="M17" s="25">
        <v>0</v>
      </c>
      <c r="N17" s="29">
        <v>0</v>
      </c>
    </row>
    <row r="18" spans="1:14" s="3" customFormat="1" ht="12.75" x14ac:dyDescent="0.2">
      <c r="A18" s="2"/>
      <c r="B18" s="22" t="s">
        <v>41</v>
      </c>
      <c r="C18" s="23" t="s">
        <v>42</v>
      </c>
      <c r="D18" s="25">
        <v>12971706</v>
      </c>
      <c r="E18" s="25">
        <f>D18/D31*100</f>
        <v>100</v>
      </c>
      <c r="F18" s="25">
        <v>25000000</v>
      </c>
      <c r="G18" s="25">
        <f>F18/$F$31*100</f>
        <v>71.428571428571431</v>
      </c>
      <c r="H18" s="25">
        <v>18000000</v>
      </c>
      <c r="I18" s="25">
        <f>H18/$H$31*100</f>
        <v>71.230708349821924</v>
      </c>
      <c r="J18" s="25">
        <f>H18-F18</f>
        <v>-7000000</v>
      </c>
      <c r="K18" s="25">
        <v>17714933</v>
      </c>
      <c r="L18" s="25">
        <f>K18/$K$31*100</f>
        <v>100</v>
      </c>
      <c r="M18" s="25">
        <f>H18-K18</f>
        <v>285067</v>
      </c>
      <c r="N18" s="29">
        <v>98.4</v>
      </c>
    </row>
    <row r="19" spans="1:14" s="3" customFormat="1" ht="12.75" x14ac:dyDescent="0.2">
      <c r="A19" s="2"/>
      <c r="B19" s="22" t="s">
        <v>43</v>
      </c>
      <c r="C19" s="23" t="s">
        <v>44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f>H19/$H$31*100</f>
        <v>0</v>
      </c>
      <c r="J19" s="25">
        <f>H19-F19</f>
        <v>0</v>
      </c>
      <c r="K19" s="25">
        <v>0</v>
      </c>
      <c r="L19" s="25">
        <f>K19/$K$31*100</f>
        <v>0</v>
      </c>
      <c r="M19" s="25">
        <v>0</v>
      </c>
      <c r="N19" s="29">
        <v>0</v>
      </c>
    </row>
    <row r="20" spans="1:14" s="3" customFormat="1" ht="12.75" x14ac:dyDescent="0.2">
      <c r="A20" s="2"/>
      <c r="B20" s="22" t="s">
        <v>45</v>
      </c>
      <c r="C20" s="23" t="s">
        <v>46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f>H20/$H$31*100</f>
        <v>0</v>
      </c>
      <c r="J20" s="25">
        <f>H20-F20</f>
        <v>0</v>
      </c>
      <c r="K20" s="25">
        <v>0</v>
      </c>
      <c r="L20" s="25">
        <f>K20/$K$31*100</f>
        <v>0</v>
      </c>
      <c r="M20" s="25">
        <v>0</v>
      </c>
      <c r="N20" s="29">
        <v>0</v>
      </c>
    </row>
    <row r="21" spans="1:14" s="3" customFormat="1" ht="12.75" x14ac:dyDescent="0.2">
      <c r="A21" s="2"/>
      <c r="B21" s="22" t="s">
        <v>47</v>
      </c>
      <c r="C21" s="23" t="s">
        <v>48</v>
      </c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25">
        <f>H21/$H$31*100</f>
        <v>0</v>
      </c>
      <c r="J21" s="25">
        <f>H21-F21</f>
        <v>0</v>
      </c>
      <c r="K21" s="25">
        <v>0</v>
      </c>
      <c r="L21" s="25">
        <f>K21/$K$31*100</f>
        <v>0</v>
      </c>
      <c r="M21" s="25">
        <v>0</v>
      </c>
      <c r="N21" s="29">
        <v>0</v>
      </c>
    </row>
    <row r="22" spans="1:14" s="3" customFormat="1" ht="12.75" x14ac:dyDescent="0.2">
      <c r="A22" s="2"/>
      <c r="B22" s="22" t="s">
        <v>49</v>
      </c>
      <c r="C22" s="23" t="s">
        <v>50</v>
      </c>
      <c r="D22" s="25">
        <v>0</v>
      </c>
      <c r="E22" s="25">
        <v>0</v>
      </c>
      <c r="F22" s="25">
        <v>0</v>
      </c>
      <c r="G22" s="25">
        <v>0</v>
      </c>
      <c r="H22" s="25">
        <v>0</v>
      </c>
      <c r="I22" s="25">
        <f>H22/$H$31*100</f>
        <v>0</v>
      </c>
      <c r="J22" s="25">
        <f>H22-F22</f>
        <v>0</v>
      </c>
      <c r="K22" s="25">
        <v>0</v>
      </c>
      <c r="L22" s="25">
        <f>K22/$K$31*100</f>
        <v>0</v>
      </c>
      <c r="M22" s="25">
        <v>0</v>
      </c>
      <c r="N22" s="29">
        <v>0</v>
      </c>
    </row>
    <row r="23" spans="1:14" s="3" customFormat="1" ht="12.75" x14ac:dyDescent="0.2">
      <c r="A23" s="2"/>
      <c r="B23" s="30"/>
      <c r="C23" s="31" t="s">
        <v>51</v>
      </c>
      <c r="D23" s="33">
        <v>12971706</v>
      </c>
      <c r="E23" s="33">
        <f>D23/D31*100</f>
        <v>100</v>
      </c>
      <c r="F23" s="33">
        <f>F18</f>
        <v>25000000</v>
      </c>
      <c r="G23" s="33">
        <f>G18</f>
        <v>71.428571428571431</v>
      </c>
      <c r="H23" s="33">
        <f>H18</f>
        <v>18000000</v>
      </c>
      <c r="I23" s="33">
        <f>I18</f>
        <v>71.230708349821924</v>
      </c>
      <c r="J23" s="33">
        <f>J18</f>
        <v>-7000000</v>
      </c>
      <c r="K23" s="33">
        <f>K18</f>
        <v>17714933</v>
      </c>
      <c r="L23" s="33">
        <f>L18</f>
        <v>100</v>
      </c>
      <c r="M23" s="33">
        <f>M18</f>
        <v>285067</v>
      </c>
      <c r="N23" s="33">
        <f>N18</f>
        <v>98.4</v>
      </c>
    </row>
    <row r="24" spans="1:14" s="3" customFormat="1" ht="12.75" x14ac:dyDescent="0.2">
      <c r="A24" s="2"/>
      <c r="B24" s="22" t="s">
        <v>52</v>
      </c>
      <c r="C24" s="23" t="s">
        <v>53</v>
      </c>
      <c r="D24" s="25">
        <v>0</v>
      </c>
      <c r="E24" s="25">
        <v>0</v>
      </c>
      <c r="F24" s="25">
        <v>0</v>
      </c>
      <c r="G24" s="25">
        <v>0</v>
      </c>
      <c r="H24" s="25">
        <v>0</v>
      </c>
      <c r="I24" s="25">
        <f>H24/$H$31*100</f>
        <v>0</v>
      </c>
      <c r="J24" s="25">
        <f>H24-F24</f>
        <v>0</v>
      </c>
      <c r="K24" s="25">
        <v>0</v>
      </c>
      <c r="L24" s="25">
        <f>K24/$K$31*100</f>
        <v>0</v>
      </c>
      <c r="M24" s="25">
        <v>0</v>
      </c>
      <c r="N24" s="29">
        <v>0</v>
      </c>
    </row>
    <row r="25" spans="1:14" s="3" customFormat="1" ht="12.75" x14ac:dyDescent="0.2">
      <c r="A25" s="2"/>
      <c r="B25" s="22" t="s">
        <v>54</v>
      </c>
      <c r="C25" s="23" t="s">
        <v>55</v>
      </c>
      <c r="D25" s="116">
        <v>0</v>
      </c>
      <c r="E25" s="116">
        <v>0</v>
      </c>
      <c r="F25" s="117">
        <v>10000000</v>
      </c>
      <c r="G25" s="116">
        <f>F25/$F$31*100</f>
        <v>28.571428571428569</v>
      </c>
      <c r="H25" s="25">
        <v>7270000</v>
      </c>
      <c r="I25" s="25">
        <f>H25/$H$31*100</f>
        <v>28.769291650178076</v>
      </c>
      <c r="J25" s="25">
        <f>H25-F25</f>
        <v>-2730000</v>
      </c>
      <c r="K25" s="25">
        <v>0</v>
      </c>
      <c r="L25" s="25">
        <f>K25/$K$31*100</f>
        <v>0</v>
      </c>
      <c r="M25" s="116">
        <v>10000000</v>
      </c>
      <c r="N25" s="29">
        <v>0</v>
      </c>
    </row>
    <row r="26" spans="1:14" s="3" customFormat="1" ht="12.75" x14ac:dyDescent="0.2">
      <c r="A26" s="2"/>
      <c r="B26" s="30"/>
      <c r="C26" s="31" t="s">
        <v>56</v>
      </c>
      <c r="D26" s="33">
        <v>0</v>
      </c>
      <c r="E26" s="33">
        <v>0</v>
      </c>
      <c r="F26" s="33">
        <f>F25+F24</f>
        <v>10000000</v>
      </c>
      <c r="G26" s="33">
        <f>G25+G24</f>
        <v>28.571428571428569</v>
      </c>
      <c r="H26" s="33">
        <f>H25+H24</f>
        <v>7270000</v>
      </c>
      <c r="I26" s="33">
        <f>I25+I24</f>
        <v>28.769291650178076</v>
      </c>
      <c r="J26" s="33">
        <f>J25+J24</f>
        <v>-2730000</v>
      </c>
      <c r="K26" s="33">
        <f>K25+K24</f>
        <v>0</v>
      </c>
      <c r="L26" s="33">
        <f>L25+L24</f>
        <v>0</v>
      </c>
      <c r="M26" s="33">
        <f>M25+M24</f>
        <v>10000000</v>
      </c>
      <c r="N26" s="33">
        <f>N25+N24</f>
        <v>0</v>
      </c>
    </row>
    <row r="27" spans="1:14" s="3" customFormat="1" ht="12.75" x14ac:dyDescent="0.2">
      <c r="A27" s="2"/>
      <c r="B27" s="22" t="s">
        <v>52</v>
      </c>
      <c r="C27" s="23" t="s">
        <v>53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f>H27/$H$31*100</f>
        <v>0</v>
      </c>
      <c r="J27" s="25">
        <f>H27-F27</f>
        <v>0</v>
      </c>
      <c r="K27" s="25">
        <v>0</v>
      </c>
      <c r="L27" s="25">
        <f>K27/$K$31*100</f>
        <v>0</v>
      </c>
      <c r="M27" s="25">
        <v>0</v>
      </c>
      <c r="N27" s="29">
        <v>0</v>
      </c>
    </row>
    <row r="28" spans="1:14" s="3" customFormat="1" ht="12.75" x14ac:dyDescent="0.2">
      <c r="A28" s="2"/>
      <c r="B28" s="22" t="s">
        <v>54</v>
      </c>
      <c r="C28" s="23" t="s">
        <v>55</v>
      </c>
      <c r="D28" s="116">
        <v>0</v>
      </c>
      <c r="E28" s="116">
        <v>0</v>
      </c>
      <c r="F28" s="117">
        <v>0</v>
      </c>
      <c r="G28" s="117">
        <v>0</v>
      </c>
      <c r="H28" s="117">
        <v>0</v>
      </c>
      <c r="I28" s="25">
        <f>H28/$H$31*100</f>
        <v>0</v>
      </c>
      <c r="J28" s="25">
        <f>H28-F28</f>
        <v>0</v>
      </c>
      <c r="K28" s="25">
        <v>0</v>
      </c>
      <c r="L28" s="25">
        <f>K28/$K$31*100</f>
        <v>0</v>
      </c>
      <c r="M28" s="116">
        <v>0</v>
      </c>
      <c r="N28" s="29">
        <v>0</v>
      </c>
    </row>
    <row r="29" spans="1:14" s="3" customFormat="1" ht="12.75" x14ac:dyDescent="0.2">
      <c r="A29" s="2"/>
      <c r="B29" s="30"/>
      <c r="C29" s="31" t="s">
        <v>57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33">
        <f>H29/$H$31*100</f>
        <v>0</v>
      </c>
      <c r="J29" s="33">
        <f>H29-F29</f>
        <v>0</v>
      </c>
      <c r="K29" s="33">
        <v>0</v>
      </c>
      <c r="L29" s="33">
        <f>K29/$K$31*100</f>
        <v>0</v>
      </c>
      <c r="M29" s="33">
        <v>0</v>
      </c>
      <c r="N29" s="44">
        <v>0</v>
      </c>
    </row>
    <row r="30" spans="1:14" s="3" customFormat="1" ht="12.75" x14ac:dyDescent="0.2">
      <c r="A30" s="2"/>
      <c r="B30" s="39"/>
      <c r="C30" s="40" t="s">
        <v>58</v>
      </c>
      <c r="D30" s="42">
        <v>0</v>
      </c>
      <c r="E30" s="42">
        <v>0</v>
      </c>
      <c r="F30" s="42">
        <f>F26+F29</f>
        <v>10000000</v>
      </c>
      <c r="G30" s="42">
        <f>G26+G29</f>
        <v>28.571428571428569</v>
      </c>
      <c r="H30" s="42">
        <f>H26+H29</f>
        <v>7270000</v>
      </c>
      <c r="I30" s="42">
        <f>H30/$H$31*100</f>
        <v>28.769291650178076</v>
      </c>
      <c r="J30" s="42">
        <f>H30-F30</f>
        <v>-2730000</v>
      </c>
      <c r="K30" s="42">
        <f>K26+K29</f>
        <v>0</v>
      </c>
      <c r="L30" s="42">
        <f>K30/$K$31*100</f>
        <v>0</v>
      </c>
      <c r="M30" s="42">
        <f>M29+M26+M23</f>
        <v>10285067</v>
      </c>
      <c r="N30" s="42">
        <f>N26+N29</f>
        <v>0</v>
      </c>
    </row>
    <row r="31" spans="1:14" s="3" customFormat="1" ht="12.75" x14ac:dyDescent="0.2">
      <c r="A31" s="2"/>
      <c r="B31" s="39"/>
      <c r="C31" s="40" t="s">
        <v>59</v>
      </c>
      <c r="D31" s="42">
        <v>12971706</v>
      </c>
      <c r="E31" s="42">
        <v>100</v>
      </c>
      <c r="F31" s="42">
        <v>35000000</v>
      </c>
      <c r="G31" s="42">
        <f>F31/$F$31*100</f>
        <v>100</v>
      </c>
      <c r="H31" s="42">
        <f>H23+H30</f>
        <v>25270000</v>
      </c>
      <c r="I31" s="42">
        <f>I23+I30</f>
        <v>100</v>
      </c>
      <c r="J31" s="42">
        <f>J23+J30</f>
        <v>-9730000</v>
      </c>
      <c r="K31" s="42">
        <f>K23+K30</f>
        <v>17714933</v>
      </c>
      <c r="L31" s="42">
        <f>L23+L30</f>
        <v>100</v>
      </c>
      <c r="M31" s="42">
        <f>M23+M30</f>
        <v>10570134</v>
      </c>
      <c r="N31" s="42">
        <f>N23+N30</f>
        <v>98.4</v>
      </c>
    </row>
    <row r="32" spans="1:14" s="3" customFormat="1" ht="12.75" x14ac:dyDescent="0.2">
      <c r="A32" s="2"/>
      <c r="B32" s="30"/>
      <c r="C32" s="31" t="s">
        <v>60</v>
      </c>
      <c r="D32" s="33">
        <v>0</v>
      </c>
      <c r="E32" s="33"/>
      <c r="F32" s="33"/>
      <c r="G32" s="33"/>
      <c r="H32" s="33"/>
      <c r="I32" s="33"/>
      <c r="J32" s="33"/>
      <c r="K32" s="33">
        <v>0</v>
      </c>
      <c r="L32" s="33"/>
      <c r="M32" s="33"/>
      <c r="N32" s="44"/>
    </row>
    <row r="33" spans="1:14" s="3" customFormat="1" ht="12.75" x14ac:dyDescent="0.2">
      <c r="A33" s="2"/>
      <c r="B33" s="30"/>
      <c r="C33" s="31" t="s">
        <v>61</v>
      </c>
      <c r="D33" s="33">
        <v>0</v>
      </c>
      <c r="E33" s="33"/>
      <c r="F33" s="33"/>
      <c r="G33" s="33"/>
      <c r="H33" s="33"/>
      <c r="I33" s="33"/>
      <c r="J33" s="33"/>
      <c r="K33" s="33">
        <v>0</v>
      </c>
      <c r="L33" s="33"/>
      <c r="M33" s="33"/>
      <c r="N33" s="44"/>
    </row>
    <row r="34" spans="1:14" s="3" customFormat="1" ht="13.5" thickBot="1" x14ac:dyDescent="0.25">
      <c r="A34" s="2"/>
      <c r="B34" s="39"/>
      <c r="C34" s="40" t="s">
        <v>62</v>
      </c>
      <c r="D34" s="42">
        <v>12971706</v>
      </c>
      <c r="E34" s="42"/>
      <c r="F34" s="42"/>
      <c r="G34" s="42"/>
      <c r="H34" s="42"/>
      <c r="I34" s="42"/>
      <c r="J34" s="42"/>
      <c r="K34" s="42">
        <f>K31</f>
        <v>17714933</v>
      </c>
      <c r="L34" s="42"/>
      <c r="M34" s="42"/>
      <c r="N34" s="46"/>
    </row>
    <row r="35" spans="1:14" s="3" customFormat="1" ht="13.5" thickTop="1" x14ac:dyDescent="0.2">
      <c r="A35" s="2"/>
      <c r="B35" s="127" t="s">
        <v>63</v>
      </c>
      <c r="C35" s="127"/>
      <c r="D35" s="89"/>
      <c r="E35" s="118"/>
      <c r="F35" s="89"/>
      <c r="G35" s="118"/>
      <c r="H35" s="89"/>
      <c r="I35" s="118"/>
      <c r="J35" s="119"/>
      <c r="K35" s="89"/>
      <c r="L35" s="118"/>
      <c r="M35" s="89"/>
      <c r="N35" s="120"/>
    </row>
    <row r="36" spans="1:14" s="3" customFormat="1" ht="12.75" x14ac:dyDescent="0.2">
      <c r="A36" s="2"/>
      <c r="B36" s="52" t="s">
        <v>64</v>
      </c>
      <c r="C36" s="20" t="s">
        <v>36</v>
      </c>
      <c r="D36" s="91"/>
      <c r="E36" s="121"/>
      <c r="F36" s="91"/>
      <c r="G36" s="121"/>
      <c r="H36" s="91"/>
      <c r="I36" s="121"/>
      <c r="J36" s="122"/>
      <c r="K36" s="91"/>
      <c r="L36" s="121"/>
      <c r="M36" s="91"/>
      <c r="N36" s="123"/>
    </row>
    <row r="37" spans="1:14" s="3" customFormat="1" ht="12.75" x14ac:dyDescent="0.2">
      <c r="A37" s="2"/>
      <c r="B37" s="22"/>
      <c r="C37" s="54" t="s">
        <v>65</v>
      </c>
      <c r="D37" s="42">
        <f>D39</f>
        <v>12971706</v>
      </c>
      <c r="E37" s="42">
        <f>E39</f>
        <v>100</v>
      </c>
      <c r="F37" s="42">
        <f>F39</f>
        <v>25000000</v>
      </c>
      <c r="G37" s="42">
        <f>G39</f>
        <v>71.428571428571431</v>
      </c>
      <c r="H37" s="42">
        <f>H39</f>
        <v>18000000</v>
      </c>
      <c r="I37" s="42">
        <f>I39</f>
        <v>71.230708349821924</v>
      </c>
      <c r="J37" s="42">
        <f>J39</f>
        <v>-7000000</v>
      </c>
      <c r="K37" s="42">
        <f>K39</f>
        <v>17714933</v>
      </c>
      <c r="L37" s="42">
        <f>L39</f>
        <v>0</v>
      </c>
      <c r="M37" s="42">
        <f>M39</f>
        <v>258067</v>
      </c>
      <c r="N37" s="42">
        <f>N39</f>
        <v>98.416294444444446</v>
      </c>
    </row>
    <row r="38" spans="1:14" s="3" customFormat="1" ht="12.75" x14ac:dyDescent="0.2">
      <c r="A38" s="2"/>
      <c r="B38" s="22" t="s">
        <v>66</v>
      </c>
      <c r="C38" s="56" t="s">
        <v>67</v>
      </c>
      <c r="D38" s="25"/>
      <c r="E38" s="25"/>
      <c r="F38" s="25"/>
      <c r="G38" s="25"/>
      <c r="H38" s="25"/>
      <c r="I38" s="25"/>
      <c r="J38" s="25">
        <f>H38-F38</f>
        <v>0</v>
      </c>
      <c r="K38" s="25"/>
      <c r="L38" s="25"/>
      <c r="M38" s="25"/>
      <c r="N38" s="29"/>
    </row>
    <row r="39" spans="1:14" s="3" customFormat="1" ht="25.5" x14ac:dyDescent="0.2">
      <c r="A39" s="2"/>
      <c r="B39" s="22" t="s">
        <v>568</v>
      </c>
      <c r="C39" s="56" t="s">
        <v>569</v>
      </c>
      <c r="D39" s="25">
        <v>12971706</v>
      </c>
      <c r="E39" s="25">
        <v>100</v>
      </c>
      <c r="F39" s="25">
        <v>25000000</v>
      </c>
      <c r="G39" s="25">
        <f>F39/$F$49*100</f>
        <v>71.428571428571431</v>
      </c>
      <c r="H39" s="25">
        <v>18000000</v>
      </c>
      <c r="I39" s="25">
        <f>H39/H49*100</f>
        <v>71.230708349821924</v>
      </c>
      <c r="J39" s="25">
        <f>H39-F39</f>
        <v>-7000000</v>
      </c>
      <c r="K39" s="25">
        <v>17714933</v>
      </c>
      <c r="L39" s="25">
        <v>0</v>
      </c>
      <c r="M39" s="25">
        <v>258067</v>
      </c>
      <c r="N39" s="29">
        <f>K39/H39*100</f>
        <v>98.416294444444446</v>
      </c>
    </row>
    <row r="40" spans="1:14" s="3" customFormat="1" ht="12.75" x14ac:dyDescent="0.2">
      <c r="A40" s="2"/>
      <c r="B40" s="22"/>
      <c r="C40" s="54" t="s">
        <v>78</v>
      </c>
      <c r="D40" s="42">
        <f>D44+D46</f>
        <v>0</v>
      </c>
      <c r="E40" s="42">
        <f>E44+E46</f>
        <v>0</v>
      </c>
      <c r="F40" s="42">
        <f>F44+F46</f>
        <v>10000000</v>
      </c>
      <c r="G40" s="42">
        <f>G44+G46</f>
        <v>28.571428571428569</v>
      </c>
      <c r="H40" s="42">
        <f>H44+H46</f>
        <v>7270000</v>
      </c>
      <c r="I40" s="42">
        <f>I44+I46</f>
        <v>0</v>
      </c>
      <c r="J40" s="42">
        <f>J44+J46</f>
        <v>-2730000</v>
      </c>
      <c r="K40" s="42">
        <f>K44+K46</f>
        <v>0</v>
      </c>
      <c r="L40" s="42">
        <f>L44+L46</f>
        <v>0</v>
      </c>
      <c r="M40" s="42">
        <f>M44+M46</f>
        <v>10000000</v>
      </c>
      <c r="N40" s="42">
        <f>N44+N46</f>
        <v>0</v>
      </c>
    </row>
    <row r="41" spans="1:14" s="3" customFormat="1" ht="12.75" x14ac:dyDescent="0.2">
      <c r="A41" s="2"/>
      <c r="B41" s="22" t="s">
        <v>66</v>
      </c>
      <c r="C41" s="56" t="s">
        <v>67</v>
      </c>
      <c r="D41" s="25"/>
      <c r="E41" s="25"/>
      <c r="F41" s="25"/>
      <c r="G41" s="42"/>
      <c r="H41" s="25"/>
      <c r="I41" s="25"/>
      <c r="J41" s="25">
        <f>H41-F41</f>
        <v>0</v>
      </c>
      <c r="K41" s="25"/>
      <c r="L41" s="25"/>
      <c r="M41" s="25"/>
      <c r="N41" s="29"/>
    </row>
    <row r="42" spans="1:14" s="3" customFormat="1" ht="12.75" x14ac:dyDescent="0.2">
      <c r="A42" s="2"/>
      <c r="B42" s="22" t="s">
        <v>570</v>
      </c>
      <c r="C42" s="56" t="s">
        <v>571</v>
      </c>
      <c r="D42" s="25">
        <v>0</v>
      </c>
      <c r="E42" s="25">
        <v>0</v>
      </c>
      <c r="F42" s="25">
        <v>10000000</v>
      </c>
      <c r="G42" s="28">
        <f>F42/$F$49*100</f>
        <v>28.571428571428569</v>
      </c>
      <c r="H42" s="25">
        <v>7270000</v>
      </c>
      <c r="I42" s="25">
        <v>0</v>
      </c>
      <c r="J42" s="25">
        <f>H42-F42</f>
        <v>-2730000</v>
      </c>
      <c r="K42" s="25">
        <v>0</v>
      </c>
      <c r="L42" s="25">
        <v>0</v>
      </c>
      <c r="M42" s="25">
        <f>H42-J42</f>
        <v>10000000</v>
      </c>
      <c r="N42" s="29">
        <v>0</v>
      </c>
    </row>
    <row r="43" spans="1:14" s="3" customFormat="1" ht="12.75" x14ac:dyDescent="0.2">
      <c r="A43" s="2"/>
      <c r="B43" s="22" t="s">
        <v>572</v>
      </c>
      <c r="C43" s="56" t="s">
        <v>573</v>
      </c>
      <c r="D43" s="25">
        <v>0</v>
      </c>
      <c r="E43" s="25">
        <v>0</v>
      </c>
      <c r="F43" s="25">
        <v>0</v>
      </c>
      <c r="G43" s="25">
        <f>F43/$F$49*100</f>
        <v>0</v>
      </c>
      <c r="H43" s="25">
        <v>0</v>
      </c>
      <c r="I43" s="25">
        <f>H43/H49*100</f>
        <v>0</v>
      </c>
      <c r="J43" s="25">
        <f>H43-F43</f>
        <v>0</v>
      </c>
      <c r="K43" s="25">
        <v>0</v>
      </c>
      <c r="L43" s="25">
        <v>0</v>
      </c>
      <c r="M43" s="25">
        <f>H43-J43</f>
        <v>0</v>
      </c>
      <c r="N43" s="29">
        <v>0</v>
      </c>
    </row>
    <row r="44" spans="1:14" s="3" customFormat="1" ht="12.75" x14ac:dyDescent="0.2">
      <c r="A44" s="2"/>
      <c r="B44" s="22"/>
      <c r="C44" s="36" t="s">
        <v>56</v>
      </c>
      <c r="D44" s="33">
        <v>0</v>
      </c>
      <c r="E44" s="33">
        <v>0</v>
      </c>
      <c r="F44" s="33">
        <v>10000000</v>
      </c>
      <c r="G44" s="33">
        <f>F44/$F$49*100</f>
        <v>28.571428571428569</v>
      </c>
      <c r="H44" s="33">
        <f>H42+H43</f>
        <v>7270000</v>
      </c>
      <c r="I44" s="33">
        <f>I42+I43</f>
        <v>0</v>
      </c>
      <c r="J44" s="33">
        <f>J42+J43</f>
        <v>-2730000</v>
      </c>
      <c r="K44" s="33">
        <f>K42+K43</f>
        <v>0</v>
      </c>
      <c r="L44" s="33">
        <f>L42+L43</f>
        <v>0</v>
      </c>
      <c r="M44" s="33">
        <f>M42+M43</f>
        <v>10000000</v>
      </c>
      <c r="N44" s="44">
        <v>0</v>
      </c>
    </row>
    <row r="45" spans="1:14" s="3" customFormat="1" ht="12.75" x14ac:dyDescent="0.2">
      <c r="A45" s="2"/>
      <c r="B45" s="22" t="s">
        <v>66</v>
      </c>
      <c r="C45" s="56" t="s">
        <v>67</v>
      </c>
      <c r="D45" s="25"/>
      <c r="E45" s="25"/>
      <c r="F45" s="25"/>
      <c r="G45" s="25"/>
      <c r="H45" s="25"/>
      <c r="I45" s="25"/>
      <c r="J45" s="25">
        <f>H45-F45</f>
        <v>0</v>
      </c>
      <c r="K45" s="25"/>
      <c r="L45" s="25"/>
      <c r="M45" s="25"/>
      <c r="N45" s="29"/>
    </row>
    <row r="46" spans="1:14" s="3" customFormat="1" ht="12.75" x14ac:dyDescent="0.2">
      <c r="A46" s="2"/>
      <c r="B46" s="22"/>
      <c r="C46" s="36" t="s">
        <v>57</v>
      </c>
      <c r="D46" s="33">
        <v>0</v>
      </c>
      <c r="E46" s="33">
        <v>0</v>
      </c>
      <c r="F46" s="33">
        <v>0</v>
      </c>
      <c r="G46" s="33">
        <f>F46/$F$49*100</f>
        <v>0</v>
      </c>
      <c r="H46" s="33">
        <v>0</v>
      </c>
      <c r="I46" s="33">
        <v>0</v>
      </c>
      <c r="J46" s="33">
        <f>H46-F46</f>
        <v>0</v>
      </c>
      <c r="K46" s="33">
        <v>0</v>
      </c>
      <c r="L46" s="33">
        <v>0</v>
      </c>
      <c r="M46" s="33">
        <v>0</v>
      </c>
      <c r="N46" s="44">
        <v>0</v>
      </c>
    </row>
    <row r="47" spans="1:14" s="3" customFormat="1" ht="12.75" x14ac:dyDescent="0.2">
      <c r="A47" s="2"/>
      <c r="B47" s="22" t="s">
        <v>66</v>
      </c>
      <c r="C47" s="56" t="s">
        <v>67</v>
      </c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9"/>
    </row>
    <row r="48" spans="1:14" s="3" customFormat="1" ht="12.75" x14ac:dyDescent="0.2">
      <c r="A48" s="2"/>
      <c r="B48" s="22" t="s">
        <v>66</v>
      </c>
      <c r="C48" s="56" t="s">
        <v>67</v>
      </c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9"/>
    </row>
    <row r="49" spans="1:14" s="3" customFormat="1" ht="13.5" thickBot="1" x14ac:dyDescent="0.25">
      <c r="A49" s="2"/>
      <c r="B49" s="22"/>
      <c r="C49" s="61" t="s">
        <v>62</v>
      </c>
      <c r="D49" s="63">
        <f>D37+D40</f>
        <v>12971706</v>
      </c>
      <c r="E49" s="63">
        <f>E37+E40</f>
        <v>100</v>
      </c>
      <c r="F49" s="63">
        <f>F37+F40</f>
        <v>35000000</v>
      </c>
      <c r="G49" s="63">
        <f>G37+G40</f>
        <v>100</v>
      </c>
      <c r="H49" s="63">
        <f>H37+H40</f>
        <v>25270000</v>
      </c>
      <c r="I49" s="63">
        <f>I37+I40</f>
        <v>71.230708349821924</v>
      </c>
      <c r="J49" s="63">
        <f>J37+J40</f>
        <v>-9730000</v>
      </c>
      <c r="K49" s="63">
        <f>K37+K40</f>
        <v>17714933</v>
      </c>
      <c r="L49" s="63">
        <f>L37+L40</f>
        <v>0</v>
      </c>
      <c r="M49" s="63">
        <f>M37+M40</f>
        <v>10258067</v>
      </c>
      <c r="N49" s="63">
        <f>N37+N40</f>
        <v>98.416294444444446</v>
      </c>
    </row>
    <row r="50" spans="1:14" s="3" customFormat="1" ht="13.5" thickTop="1" x14ac:dyDescent="0.2">
      <c r="A50" s="2"/>
      <c r="B50" s="128"/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</row>
    <row r="51" spans="1:14" s="3" customFormat="1" ht="12.75" x14ac:dyDescent="0.2">
      <c r="G51" s="124"/>
      <c r="H51" s="125"/>
      <c r="I51" s="124"/>
      <c r="J51" s="125"/>
      <c r="K51" s="125"/>
      <c r="L51" s="124"/>
      <c r="M51" s="125"/>
    </row>
    <row r="52" spans="1:14" s="3" customFormat="1" ht="12.75" x14ac:dyDescent="0.2">
      <c r="I52" s="124"/>
      <c r="J52" s="125"/>
    </row>
    <row r="53" spans="1:14" s="3" customFormat="1" ht="12.75" x14ac:dyDescent="0.2"/>
    <row r="54" spans="1:14" s="3" customFormat="1" ht="12.75" x14ac:dyDescent="0.2"/>
    <row r="55" spans="1:14" s="3" customFormat="1" ht="12.75" x14ac:dyDescent="0.2"/>
    <row r="56" spans="1:14" s="3" customFormat="1" ht="12.75" x14ac:dyDescent="0.2"/>
    <row r="57" spans="1:14" s="3" customFormat="1" ht="12.75" x14ac:dyDescent="0.2"/>
    <row r="58" spans="1:14" s="3" customFormat="1" ht="12.75" x14ac:dyDescent="0.2"/>
    <row r="59" spans="1:14" s="3" customFormat="1" ht="12.75" x14ac:dyDescent="0.2"/>
    <row r="60" spans="1:14" s="3" customFormat="1" ht="12.75" x14ac:dyDescent="0.2"/>
    <row r="61" spans="1:14" s="3" customFormat="1" ht="12.75" x14ac:dyDescent="0.2"/>
    <row r="62" spans="1:14" s="3" customFormat="1" ht="12.75" x14ac:dyDescent="0.2"/>
    <row r="63" spans="1:14" s="3" customFormat="1" ht="12.75" x14ac:dyDescent="0.2"/>
    <row r="64" spans="1:14" s="3" customFormat="1" ht="12.75" x14ac:dyDescent="0.2"/>
    <row r="65" s="3" customFormat="1" ht="12.75" x14ac:dyDescent="0.2"/>
    <row r="66" s="3" customFormat="1" ht="12.75" x14ac:dyDescent="0.2"/>
    <row r="67" s="3" customFormat="1" ht="12.75" x14ac:dyDescent="0.2"/>
    <row r="68" s="3" customFormat="1" ht="12.75" x14ac:dyDescent="0.2"/>
    <row r="69" s="3" customFormat="1" ht="12.75" x14ac:dyDescent="0.2"/>
    <row r="70" s="3" customFormat="1" ht="12.75" x14ac:dyDescent="0.2"/>
    <row r="71" s="3" customFormat="1" ht="12.75" x14ac:dyDescent="0.2"/>
    <row r="72" s="3" customFormat="1" ht="12.75" x14ac:dyDescent="0.2"/>
    <row r="73" s="3" customFormat="1" ht="12.75" x14ac:dyDescent="0.2"/>
  </sheetData>
  <mergeCells count="20">
    <mergeCell ref="K11:L11"/>
    <mergeCell ref="M11:M12"/>
    <mergeCell ref="N11:N12"/>
    <mergeCell ref="B14:C14"/>
    <mergeCell ref="B35:C35"/>
    <mergeCell ref="B50:N50"/>
    <mergeCell ref="C9:E9"/>
    <mergeCell ref="F9:G9"/>
    <mergeCell ref="H9:N9"/>
    <mergeCell ref="B10:C13"/>
    <mergeCell ref="D10:N10"/>
    <mergeCell ref="F11:G11"/>
    <mergeCell ref="H11:I11"/>
    <mergeCell ref="B4:N4"/>
    <mergeCell ref="B5:N5"/>
    <mergeCell ref="A6:A7"/>
    <mergeCell ref="B7:B8"/>
    <mergeCell ref="C7:E8"/>
    <mergeCell ref="F7:G8"/>
    <mergeCell ref="H7:N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01110</vt:lpstr>
      <vt:lpstr>04220</vt:lpstr>
      <vt:lpstr>04230</vt:lpstr>
      <vt:lpstr>04240</vt:lpstr>
      <vt:lpstr>04250</vt:lpstr>
      <vt:lpstr>04860</vt:lpstr>
      <vt:lpstr>05470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Olda Mezini</dc:creator>
  <cp:lastModifiedBy>Olda Mezini</cp:lastModifiedBy>
  <dcterms:created xsi:type="dcterms:W3CDTF">2026-04-20T13:48:33Z</dcterms:created>
  <dcterms:modified xsi:type="dcterms:W3CDTF">2026-04-20T14:05:54Z</dcterms:modified>
</cp:coreProperties>
</file>