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presa.karanxha\Desktop\Viti 2025\Monitorimi viti 2025\Monitorimi vjetor\Komente monitorimi\Komente per publikim\"/>
    </mc:Choice>
  </mc:AlternateContent>
  <xr:revisionPtr revIDLastSave="0" documentId="8_{CFC4CC15-B4DA-43A2-B83E-8A73B57A3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1 permb 2025" sheetId="1" r:id="rId1"/>
  </sheets>
  <definedNames>
    <definedName name="_xlnm._FilterDatabase" localSheetId="0" hidden="1">'T1 permb 2025'!$B$6:$AI$6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2" i="1" l="1"/>
  <c r="H202" i="1"/>
  <c r="F202" i="1"/>
  <c r="O201" i="1"/>
  <c r="N201" i="1"/>
  <c r="M201" i="1"/>
  <c r="L201" i="1"/>
  <c r="J200" i="1"/>
  <c r="L200" i="1" s="1"/>
  <c r="H200" i="1"/>
  <c r="N200" i="1" s="1"/>
  <c r="F200" i="1"/>
  <c r="O199" i="1"/>
  <c r="N199" i="1"/>
  <c r="M199" i="1"/>
  <c r="L199" i="1"/>
  <c r="J198" i="1"/>
  <c r="H198" i="1"/>
  <c r="F198" i="1"/>
  <c r="O197" i="1"/>
  <c r="N197" i="1"/>
  <c r="M197" i="1"/>
  <c r="L197" i="1"/>
  <c r="J196" i="1"/>
  <c r="H196" i="1"/>
  <c r="F196" i="1"/>
  <c r="O195" i="1"/>
  <c r="N195" i="1"/>
  <c r="M195" i="1"/>
  <c r="L195" i="1"/>
  <c r="J194" i="1"/>
  <c r="H194" i="1"/>
  <c r="F194" i="1"/>
  <c r="O193" i="1"/>
  <c r="N193" i="1"/>
  <c r="M193" i="1"/>
  <c r="L193" i="1"/>
  <c r="J192" i="1"/>
  <c r="H192" i="1"/>
  <c r="F192" i="1"/>
  <c r="O191" i="1"/>
  <c r="N191" i="1"/>
  <c r="M191" i="1"/>
  <c r="L191" i="1"/>
  <c r="K189" i="1"/>
  <c r="J189" i="1"/>
  <c r="J190" i="1" s="1"/>
  <c r="I189" i="1"/>
  <c r="H189" i="1"/>
  <c r="H190" i="1" s="1"/>
  <c r="G189" i="1"/>
  <c r="F189" i="1"/>
  <c r="F190" i="1" s="1"/>
  <c r="O188" i="1"/>
  <c r="N188" i="1"/>
  <c r="M188" i="1"/>
  <c r="L188" i="1"/>
  <c r="O187" i="1"/>
  <c r="N187" i="1"/>
  <c r="M187" i="1"/>
  <c r="L187" i="1"/>
  <c r="O186" i="1"/>
  <c r="N186" i="1"/>
  <c r="M186" i="1"/>
  <c r="L186" i="1"/>
  <c r="O185" i="1"/>
  <c r="N185" i="1"/>
  <c r="M185" i="1"/>
  <c r="L185" i="1"/>
  <c r="O184" i="1"/>
  <c r="N184" i="1"/>
  <c r="M184" i="1"/>
  <c r="L184" i="1"/>
  <c r="O183" i="1"/>
  <c r="N183" i="1"/>
  <c r="M183" i="1"/>
  <c r="L183" i="1"/>
  <c r="O182" i="1"/>
  <c r="N182" i="1"/>
  <c r="M182" i="1"/>
  <c r="L182" i="1"/>
  <c r="O181" i="1"/>
  <c r="N181" i="1"/>
  <c r="M181" i="1"/>
  <c r="L181" i="1"/>
  <c r="J180" i="1"/>
  <c r="N180" i="1" s="1"/>
  <c r="H180" i="1"/>
  <c r="F180" i="1"/>
  <c r="O179" i="1"/>
  <c r="N179" i="1"/>
  <c r="M179" i="1"/>
  <c r="L179" i="1"/>
  <c r="J178" i="1"/>
  <c r="H178" i="1"/>
  <c r="F178" i="1"/>
  <c r="O177" i="1"/>
  <c r="N177" i="1"/>
  <c r="M177" i="1"/>
  <c r="L177" i="1"/>
  <c r="J176" i="1"/>
  <c r="H176" i="1"/>
  <c r="F176" i="1"/>
  <c r="O175" i="1"/>
  <c r="N175" i="1"/>
  <c r="M175" i="1"/>
  <c r="L175" i="1"/>
  <c r="K173" i="1"/>
  <c r="J173" i="1"/>
  <c r="I173" i="1"/>
  <c r="H173" i="1"/>
  <c r="H174" i="1" s="1"/>
  <c r="G173" i="1"/>
  <c r="F173" i="1"/>
  <c r="O172" i="1"/>
  <c r="N172" i="1"/>
  <c r="O171" i="1"/>
  <c r="N171" i="1"/>
  <c r="M171" i="1"/>
  <c r="L171" i="1"/>
  <c r="J170" i="1"/>
  <c r="H170" i="1"/>
  <c r="N170" i="1" s="1"/>
  <c r="F170" i="1"/>
  <c r="O169" i="1"/>
  <c r="N169" i="1"/>
  <c r="M169" i="1"/>
  <c r="L169" i="1"/>
  <c r="J168" i="1"/>
  <c r="N168" i="1" s="1"/>
  <c r="H168" i="1"/>
  <c r="F168" i="1"/>
  <c r="O167" i="1"/>
  <c r="N167" i="1"/>
  <c r="M167" i="1"/>
  <c r="L167" i="1"/>
  <c r="K165" i="1"/>
  <c r="J165" i="1"/>
  <c r="I165" i="1"/>
  <c r="H165" i="1"/>
  <c r="H166" i="1" s="1"/>
  <c r="G165" i="1"/>
  <c r="F165" i="1"/>
  <c r="F166" i="1" s="1"/>
  <c r="O164" i="1"/>
  <c r="N164" i="1"/>
  <c r="M164" i="1"/>
  <c r="L164" i="1"/>
  <c r="O163" i="1"/>
  <c r="N163" i="1"/>
  <c r="M163" i="1"/>
  <c r="L163" i="1"/>
  <c r="J162" i="1"/>
  <c r="H162" i="1"/>
  <c r="F162" i="1"/>
  <c r="O161" i="1"/>
  <c r="N161" i="1"/>
  <c r="M161" i="1"/>
  <c r="L161" i="1"/>
  <c r="K159" i="1"/>
  <c r="O159" i="1" s="1"/>
  <c r="J159" i="1"/>
  <c r="J160" i="1" s="1"/>
  <c r="I159" i="1"/>
  <c r="H159" i="1"/>
  <c r="H160" i="1" s="1"/>
  <c r="G159" i="1"/>
  <c r="F160" i="1" s="1"/>
  <c r="F159" i="1"/>
  <c r="O158" i="1"/>
  <c r="M158" i="1"/>
  <c r="O157" i="1"/>
  <c r="M157" i="1"/>
  <c r="O156" i="1"/>
  <c r="M156" i="1"/>
  <c r="J155" i="1"/>
  <c r="H155" i="1"/>
  <c r="F155" i="1"/>
  <c r="O154" i="1"/>
  <c r="N154" i="1"/>
  <c r="M154" i="1"/>
  <c r="L154" i="1"/>
  <c r="J153" i="1"/>
  <c r="N153" i="1" s="1"/>
  <c r="H153" i="1"/>
  <c r="F153" i="1"/>
  <c r="O152" i="1"/>
  <c r="N152" i="1"/>
  <c r="M152" i="1"/>
  <c r="L152" i="1"/>
  <c r="J151" i="1"/>
  <c r="H151" i="1"/>
  <c r="F151" i="1"/>
  <c r="O150" i="1"/>
  <c r="N150" i="1"/>
  <c r="M150" i="1"/>
  <c r="L150" i="1"/>
  <c r="J149" i="1"/>
  <c r="H149" i="1"/>
  <c r="F149" i="1"/>
  <c r="N148" i="1"/>
  <c r="L148" i="1"/>
  <c r="N147" i="1"/>
  <c r="L147" i="1"/>
  <c r="N146" i="1"/>
  <c r="L146" i="1"/>
  <c r="N145" i="1"/>
  <c r="L145" i="1"/>
  <c r="H144" i="1"/>
  <c r="F144" i="1"/>
  <c r="O143" i="1"/>
  <c r="M143" i="1"/>
  <c r="J143" i="1"/>
  <c r="L143" i="1" s="1"/>
  <c r="J142" i="1"/>
  <c r="H142" i="1"/>
  <c r="N142" i="1" s="1"/>
  <c r="F142" i="1"/>
  <c r="L142" i="1" s="1"/>
  <c r="O141" i="1"/>
  <c r="N141" i="1"/>
  <c r="M141" i="1"/>
  <c r="L141" i="1"/>
  <c r="J140" i="1"/>
  <c r="H140" i="1"/>
  <c r="F140" i="1"/>
  <c r="O139" i="1"/>
  <c r="N139" i="1"/>
  <c r="M139" i="1"/>
  <c r="L139" i="1"/>
  <c r="K137" i="1"/>
  <c r="J137" i="1"/>
  <c r="J138" i="1" s="1"/>
  <c r="I137" i="1"/>
  <c r="H137" i="1"/>
  <c r="G137" i="1"/>
  <c r="F137" i="1"/>
  <c r="F138" i="1" s="1"/>
  <c r="O136" i="1"/>
  <c r="N136" i="1"/>
  <c r="M136" i="1"/>
  <c r="L136" i="1"/>
  <c r="N135" i="1"/>
  <c r="L135" i="1"/>
  <c r="O134" i="1"/>
  <c r="N134" i="1"/>
  <c r="M134" i="1"/>
  <c r="L134" i="1"/>
  <c r="J133" i="1"/>
  <c r="H133" i="1"/>
  <c r="F133" i="1"/>
  <c r="O132" i="1"/>
  <c r="N132" i="1"/>
  <c r="M132" i="1"/>
  <c r="L132" i="1"/>
  <c r="K130" i="1"/>
  <c r="J130" i="1"/>
  <c r="J131" i="1" s="1"/>
  <c r="I130" i="1"/>
  <c r="H130" i="1"/>
  <c r="N130" i="1" s="1"/>
  <c r="G130" i="1"/>
  <c r="M130" i="1" s="1"/>
  <c r="F130" i="1"/>
  <c r="L130" i="1" s="1"/>
  <c r="O129" i="1"/>
  <c r="N129" i="1"/>
  <c r="M129" i="1"/>
  <c r="L129" i="1"/>
  <c r="O128" i="1"/>
  <c r="N128" i="1"/>
  <c r="M128" i="1"/>
  <c r="L128" i="1"/>
  <c r="O127" i="1"/>
  <c r="N127" i="1"/>
  <c r="M127" i="1"/>
  <c r="L127" i="1"/>
  <c r="O126" i="1"/>
  <c r="N126" i="1"/>
  <c r="M126" i="1"/>
  <c r="L126" i="1"/>
  <c r="J125" i="1"/>
  <c r="H125" i="1"/>
  <c r="F125" i="1"/>
  <c r="O124" i="1"/>
  <c r="N124" i="1"/>
  <c r="M124" i="1"/>
  <c r="L124" i="1"/>
  <c r="J123" i="1"/>
  <c r="H123" i="1"/>
  <c r="F123" i="1"/>
  <c r="O122" i="1"/>
  <c r="N122" i="1"/>
  <c r="M122" i="1"/>
  <c r="L122" i="1"/>
  <c r="J121" i="1"/>
  <c r="L121" i="1" s="1"/>
  <c r="H121" i="1"/>
  <c r="F121" i="1"/>
  <c r="O120" i="1"/>
  <c r="N120" i="1"/>
  <c r="M120" i="1"/>
  <c r="L120" i="1"/>
  <c r="K118" i="1"/>
  <c r="J118" i="1"/>
  <c r="N118" i="1" s="1"/>
  <c r="I118" i="1"/>
  <c r="H118" i="1"/>
  <c r="H119" i="1" s="1"/>
  <c r="G118" i="1"/>
  <c r="F118" i="1"/>
  <c r="F119" i="1" s="1"/>
  <c r="O117" i="1"/>
  <c r="N117" i="1"/>
  <c r="M117" i="1"/>
  <c r="L117" i="1"/>
  <c r="N116" i="1"/>
  <c r="L116" i="1"/>
  <c r="N115" i="1"/>
  <c r="L115" i="1"/>
  <c r="N114" i="1"/>
  <c r="L114" i="1"/>
  <c r="J113" i="1"/>
  <c r="N113" i="1" s="1"/>
  <c r="H113" i="1"/>
  <c r="F113" i="1"/>
  <c r="O112" i="1"/>
  <c r="N112" i="1"/>
  <c r="M112" i="1"/>
  <c r="L112" i="1"/>
  <c r="F111" i="1"/>
  <c r="K110" i="1"/>
  <c r="J110" i="1"/>
  <c r="N110" i="1" s="1"/>
  <c r="I110" i="1"/>
  <c r="H110" i="1"/>
  <c r="G110" i="1"/>
  <c r="F110" i="1"/>
  <c r="O109" i="1"/>
  <c r="N109" i="1"/>
  <c r="M109" i="1"/>
  <c r="L109" i="1"/>
  <c r="N108" i="1"/>
  <c r="L108" i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K101" i="1"/>
  <c r="J101" i="1"/>
  <c r="I101" i="1"/>
  <c r="H101" i="1"/>
  <c r="G101" i="1"/>
  <c r="F101" i="1"/>
  <c r="F102" i="1" s="1"/>
  <c r="O100" i="1"/>
  <c r="N100" i="1"/>
  <c r="M100" i="1"/>
  <c r="L100" i="1"/>
  <c r="O99" i="1"/>
  <c r="N99" i="1"/>
  <c r="M99" i="1"/>
  <c r="L99" i="1"/>
  <c r="O98" i="1"/>
  <c r="N98" i="1"/>
  <c r="M98" i="1"/>
  <c r="L98" i="1"/>
  <c r="O97" i="1"/>
  <c r="N97" i="1"/>
  <c r="M97" i="1"/>
  <c r="L97" i="1"/>
  <c r="O96" i="1"/>
  <c r="N96" i="1"/>
  <c r="M96" i="1"/>
  <c r="L96" i="1"/>
  <c r="K94" i="1"/>
  <c r="M94" i="1" s="1"/>
  <c r="J94" i="1"/>
  <c r="I94" i="1"/>
  <c r="H94" i="1"/>
  <c r="H95" i="1" s="1"/>
  <c r="G94" i="1"/>
  <c r="F94" i="1"/>
  <c r="F95" i="1" s="1"/>
  <c r="N92" i="1"/>
  <c r="L92" i="1"/>
  <c r="O91" i="1"/>
  <c r="N91" i="1"/>
  <c r="M91" i="1"/>
  <c r="L91" i="1"/>
  <c r="O90" i="1"/>
  <c r="N90" i="1"/>
  <c r="M90" i="1"/>
  <c r="L90" i="1"/>
  <c r="F89" i="1"/>
  <c r="K88" i="1"/>
  <c r="J88" i="1"/>
  <c r="L88" i="1" s="1"/>
  <c r="I88" i="1"/>
  <c r="H89" i="1" s="1"/>
  <c r="H88" i="1"/>
  <c r="G88" i="1"/>
  <c r="F88" i="1"/>
  <c r="O87" i="1"/>
  <c r="N87" i="1"/>
  <c r="M87" i="1"/>
  <c r="L87" i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O80" i="1"/>
  <c r="N80" i="1"/>
  <c r="M80" i="1"/>
  <c r="L80" i="1"/>
  <c r="O79" i="1"/>
  <c r="N79" i="1"/>
  <c r="M79" i="1"/>
  <c r="L79" i="1"/>
  <c r="K77" i="1"/>
  <c r="O77" i="1" s="1"/>
  <c r="J77" i="1"/>
  <c r="I77" i="1"/>
  <c r="H77" i="1"/>
  <c r="H78" i="1" s="1"/>
  <c r="G77" i="1"/>
  <c r="F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N72" i="1"/>
  <c r="L72" i="1"/>
  <c r="O71" i="1"/>
  <c r="N71" i="1"/>
  <c r="M71" i="1"/>
  <c r="L71" i="1"/>
  <c r="K69" i="1"/>
  <c r="J69" i="1"/>
  <c r="J70" i="1" s="1"/>
  <c r="I69" i="1"/>
  <c r="O69" i="1" s="1"/>
  <c r="H69" i="1"/>
  <c r="N69" i="1" s="1"/>
  <c r="G69" i="1"/>
  <c r="M69" i="1" s="1"/>
  <c r="F69" i="1"/>
  <c r="F70" i="1" s="1"/>
  <c r="O68" i="1"/>
  <c r="N68" i="1"/>
  <c r="M68" i="1"/>
  <c r="L68" i="1"/>
  <c r="O67" i="1"/>
  <c r="N67" i="1"/>
  <c r="M67" i="1"/>
  <c r="L67" i="1"/>
  <c r="O66" i="1"/>
  <c r="N66" i="1"/>
  <c r="M66" i="1"/>
  <c r="L66" i="1"/>
  <c r="O65" i="1"/>
  <c r="N65" i="1"/>
  <c r="M65" i="1"/>
  <c r="L65" i="1"/>
  <c r="O64" i="1"/>
  <c r="N64" i="1"/>
  <c r="M64" i="1"/>
  <c r="L64" i="1"/>
  <c r="N63" i="1"/>
  <c r="L63" i="1"/>
  <c r="F62" i="1"/>
  <c r="I61" i="1"/>
  <c r="H62" i="1" s="1"/>
  <c r="H61" i="1"/>
  <c r="G61" i="1"/>
  <c r="F61" i="1"/>
  <c r="K60" i="1"/>
  <c r="O60" i="1" s="1"/>
  <c r="J60" i="1"/>
  <c r="L60" i="1" s="1"/>
  <c r="K59" i="1"/>
  <c r="J59" i="1"/>
  <c r="J61" i="1" s="1"/>
  <c r="O58" i="1"/>
  <c r="N58" i="1"/>
  <c r="M58" i="1"/>
  <c r="L58" i="1"/>
  <c r="O57" i="1"/>
  <c r="N57" i="1"/>
  <c r="M57" i="1"/>
  <c r="L57" i="1"/>
  <c r="O56" i="1"/>
  <c r="N56" i="1"/>
  <c r="M56" i="1"/>
  <c r="L56" i="1"/>
  <c r="J55" i="1"/>
  <c r="H55" i="1"/>
  <c r="K54" i="1"/>
  <c r="M54" i="1" s="1"/>
  <c r="J54" i="1"/>
  <c r="I54" i="1"/>
  <c r="O54" i="1" s="1"/>
  <c r="H54" i="1"/>
  <c r="N54" i="1" s="1"/>
  <c r="G54" i="1"/>
  <c r="F54" i="1"/>
  <c r="F55" i="1" s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N49" i="1"/>
  <c r="M49" i="1"/>
  <c r="L49" i="1"/>
  <c r="O48" i="1"/>
  <c r="N48" i="1"/>
  <c r="M48" i="1"/>
  <c r="L48" i="1"/>
  <c r="K46" i="1"/>
  <c r="I46" i="1"/>
  <c r="H46" i="1"/>
  <c r="H47" i="1" s="1"/>
  <c r="G46" i="1"/>
  <c r="F46" i="1"/>
  <c r="F47" i="1" s="1"/>
  <c r="O45" i="1"/>
  <c r="N45" i="1"/>
  <c r="M45" i="1"/>
  <c r="L45" i="1"/>
  <c r="O44" i="1"/>
  <c r="N44" i="1"/>
  <c r="M44" i="1"/>
  <c r="L44" i="1"/>
  <c r="M43" i="1"/>
  <c r="O42" i="1"/>
  <c r="N42" i="1"/>
  <c r="M42" i="1"/>
  <c r="L42" i="1"/>
  <c r="O41" i="1"/>
  <c r="N41" i="1"/>
  <c r="M41" i="1"/>
  <c r="L41" i="1"/>
  <c r="O40" i="1"/>
  <c r="N40" i="1"/>
  <c r="M40" i="1"/>
  <c r="L40" i="1"/>
  <c r="K39" i="1"/>
  <c r="M39" i="1" s="1"/>
  <c r="J39" i="1"/>
  <c r="L39" i="1" s="1"/>
  <c r="O38" i="1"/>
  <c r="N38" i="1"/>
  <c r="M38" i="1"/>
  <c r="L38" i="1"/>
  <c r="K37" i="1"/>
  <c r="O37" i="1" s="1"/>
  <c r="J37" i="1"/>
  <c r="N37" i="1" s="1"/>
  <c r="K36" i="1"/>
  <c r="O36" i="1" s="1"/>
  <c r="J36" i="1"/>
  <c r="J46" i="1" s="1"/>
  <c r="O35" i="1"/>
  <c r="N35" i="1"/>
  <c r="M35" i="1"/>
  <c r="L35" i="1"/>
  <c r="K33" i="1"/>
  <c r="O33" i="1" s="1"/>
  <c r="J33" i="1"/>
  <c r="I33" i="1"/>
  <c r="H33" i="1"/>
  <c r="H34" i="1" s="1"/>
  <c r="G33" i="1"/>
  <c r="F33" i="1"/>
  <c r="F34" i="1" s="1"/>
  <c r="N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F25" i="1"/>
  <c r="H24" i="1"/>
  <c r="G24" i="1"/>
  <c r="F24" i="1"/>
  <c r="K23" i="1"/>
  <c r="M23" i="1" s="1"/>
  <c r="J23" i="1"/>
  <c r="L23" i="1" s="1"/>
  <c r="N22" i="1"/>
  <c r="L22" i="1"/>
  <c r="K21" i="1"/>
  <c r="O21" i="1" s="1"/>
  <c r="J21" i="1"/>
  <c r="J24" i="1" s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N16" i="1"/>
  <c r="L16" i="1"/>
  <c r="K16" i="1"/>
  <c r="M16" i="1" s="1"/>
  <c r="N15" i="1"/>
  <c r="K15" i="1"/>
  <c r="I15" i="1"/>
  <c r="I24" i="1" s="1"/>
  <c r="H25" i="1" s="1"/>
  <c r="J14" i="1"/>
  <c r="H14" i="1"/>
  <c r="F14" i="1"/>
  <c r="O13" i="1"/>
  <c r="N13" i="1"/>
  <c r="M13" i="1"/>
  <c r="L13" i="1"/>
  <c r="K11" i="1"/>
  <c r="J11" i="1"/>
  <c r="I11" i="1"/>
  <c r="O11" i="1" s="1"/>
  <c r="H11" i="1"/>
  <c r="H12" i="1" s="1"/>
  <c r="G11" i="1"/>
  <c r="M11" i="1" s="1"/>
  <c r="F11" i="1"/>
  <c r="F12" i="1" s="1"/>
  <c r="N10" i="1"/>
  <c r="L10" i="1"/>
  <c r="O9" i="1"/>
  <c r="N9" i="1"/>
  <c r="M9" i="1"/>
  <c r="L9" i="1"/>
  <c r="J8" i="1"/>
  <c r="N8" i="1" s="1"/>
  <c r="H8" i="1"/>
  <c r="F8" i="1"/>
  <c r="O7" i="1"/>
  <c r="N7" i="1"/>
  <c r="M7" i="1"/>
  <c r="L7" i="1"/>
  <c r="L160" i="1" l="1"/>
  <c r="L8" i="1"/>
  <c r="O88" i="1"/>
  <c r="H102" i="1"/>
  <c r="N192" i="1"/>
  <c r="N140" i="1"/>
  <c r="M21" i="1"/>
  <c r="J119" i="1"/>
  <c r="N119" i="1" s="1"/>
  <c r="M165" i="1"/>
  <c r="L33" i="1"/>
  <c r="N149" i="1"/>
  <c r="F203" i="1"/>
  <c r="N194" i="1"/>
  <c r="N133" i="1"/>
  <c r="O46" i="1"/>
  <c r="N123" i="1"/>
  <c r="L170" i="1"/>
  <c r="O15" i="1"/>
  <c r="M118" i="1"/>
  <c r="L113" i="1"/>
  <c r="L21" i="1"/>
  <c r="L165" i="1"/>
  <c r="N21" i="1"/>
  <c r="M33" i="1"/>
  <c r="O130" i="1"/>
  <c r="N11" i="1"/>
  <c r="N33" i="1"/>
  <c r="L54" i="1"/>
  <c r="F131" i="1"/>
  <c r="F204" i="1" s="1"/>
  <c r="L14" i="1"/>
  <c r="M36" i="1"/>
  <c r="L153" i="1"/>
  <c r="O101" i="1"/>
  <c r="M37" i="1"/>
  <c r="N125" i="1"/>
  <c r="H70" i="1"/>
  <c r="N70" i="1" s="1"/>
  <c r="G203" i="1"/>
  <c r="N155" i="1"/>
  <c r="K61" i="1"/>
  <c r="H131" i="1"/>
  <c r="N131" i="1" s="1"/>
  <c r="N173" i="1"/>
  <c r="M189" i="1"/>
  <c r="L55" i="1"/>
  <c r="N101" i="1"/>
  <c r="M159" i="1"/>
  <c r="N198" i="1"/>
  <c r="O118" i="1"/>
  <c r="L37" i="1"/>
  <c r="O16" i="1"/>
  <c r="N178" i="1"/>
  <c r="J12" i="1"/>
  <c r="L12" i="1" s="1"/>
  <c r="F78" i="1"/>
  <c r="L78" i="1" s="1"/>
  <c r="H111" i="1"/>
  <c r="N121" i="1"/>
  <c r="H138" i="1"/>
  <c r="N138" i="1" s="1"/>
  <c r="N143" i="1"/>
  <c r="N162" i="1"/>
  <c r="M173" i="1"/>
  <c r="L176" i="1"/>
  <c r="L196" i="1"/>
  <c r="J34" i="1"/>
  <c r="N34" i="1" s="1"/>
  <c r="N151" i="1"/>
  <c r="N94" i="1"/>
  <c r="M110" i="1"/>
  <c r="M137" i="1"/>
  <c r="N196" i="1"/>
  <c r="J78" i="1"/>
  <c r="L118" i="1"/>
  <c r="J144" i="1"/>
  <c r="N144" i="1" s="1"/>
  <c r="L61" i="1"/>
  <c r="J62" i="1"/>
  <c r="N61" i="1"/>
  <c r="I203" i="1"/>
  <c r="M61" i="1"/>
  <c r="O61" i="1"/>
  <c r="L24" i="1"/>
  <c r="N24" i="1"/>
  <c r="N12" i="1"/>
  <c r="J47" i="1"/>
  <c r="L46" i="1"/>
  <c r="N46" i="1"/>
  <c r="N190" i="1"/>
  <c r="L190" i="1"/>
  <c r="L138" i="1"/>
  <c r="N78" i="1"/>
  <c r="L70" i="1"/>
  <c r="L131" i="1"/>
  <c r="N59" i="1"/>
  <c r="L110" i="1"/>
  <c r="N202" i="1"/>
  <c r="O59" i="1"/>
  <c r="N88" i="1"/>
  <c r="L119" i="1"/>
  <c r="N160" i="1"/>
  <c r="L168" i="1"/>
  <c r="N176" i="1"/>
  <c r="L198" i="1"/>
  <c r="L140" i="1"/>
  <c r="N55" i="1"/>
  <c r="O110" i="1"/>
  <c r="L151" i="1"/>
  <c r="H203" i="1"/>
  <c r="L173" i="1"/>
  <c r="J89" i="1"/>
  <c r="J102" i="1"/>
  <c r="N60" i="1"/>
  <c r="J111" i="1"/>
  <c r="N14" i="1"/>
  <c r="O23" i="1"/>
  <c r="O173" i="1"/>
  <c r="N39" i="1"/>
  <c r="L77" i="1"/>
  <c r="L125" i="1"/>
  <c r="L133" i="1"/>
  <c r="N137" i="1"/>
  <c r="O165" i="1"/>
  <c r="F174" i="1"/>
  <c r="O39" i="1"/>
  <c r="M77" i="1"/>
  <c r="O137" i="1"/>
  <c r="L162" i="1"/>
  <c r="L178" i="1"/>
  <c r="L11" i="1"/>
  <c r="M15" i="1"/>
  <c r="L36" i="1"/>
  <c r="N77" i="1"/>
  <c r="J95" i="1"/>
  <c r="J174" i="1"/>
  <c r="L59" i="1"/>
  <c r="L180" i="1"/>
  <c r="L123" i="1"/>
  <c r="M88" i="1"/>
  <c r="L144" i="1"/>
  <c r="L155" i="1"/>
  <c r="O189" i="1"/>
  <c r="L34" i="1"/>
  <c r="L194" i="1"/>
  <c r="J203" i="1"/>
  <c r="N23" i="1"/>
  <c r="L137" i="1"/>
  <c r="K203" i="1"/>
  <c r="O94" i="1"/>
  <c r="N165" i="1"/>
  <c r="L69" i="1"/>
  <c r="J166" i="1"/>
  <c r="N36" i="1"/>
  <c r="L189" i="1"/>
  <c r="N189" i="1"/>
  <c r="M60" i="1"/>
  <c r="M46" i="1"/>
  <c r="M59" i="1"/>
  <c r="L101" i="1"/>
  <c r="L202" i="1"/>
  <c r="M101" i="1"/>
  <c r="L94" i="1"/>
  <c r="K24" i="1"/>
  <c r="L149" i="1"/>
  <c r="L192" i="1"/>
  <c r="H204" i="1" l="1"/>
  <c r="J204" i="1"/>
  <c r="M24" i="1"/>
  <c r="O24" i="1"/>
  <c r="O203" i="1"/>
  <c r="M203" i="1"/>
  <c r="L203" i="1"/>
  <c r="N203" i="1"/>
  <c r="N95" i="1"/>
  <c r="L95" i="1"/>
  <c r="L111" i="1"/>
  <c r="N111" i="1"/>
  <c r="L102" i="1"/>
  <c r="N102" i="1"/>
  <c r="L89" i="1"/>
  <c r="N89" i="1"/>
  <c r="N62" i="1"/>
  <c r="L62" i="1"/>
  <c r="N47" i="1"/>
  <c r="L47" i="1"/>
  <c r="J25" i="1"/>
  <c r="N174" i="1"/>
  <c r="L174" i="1"/>
  <c r="N166" i="1"/>
  <c r="L166" i="1"/>
  <c r="N204" i="1" l="1"/>
  <c r="L204" i="1"/>
  <c r="L25" i="1"/>
  <c r="N25" i="1"/>
</calcChain>
</file>

<file path=xl/sharedStrings.xml><?xml version="1.0" encoding="utf-8"?>
<sst xmlns="http://schemas.openxmlformats.org/spreadsheetml/2006/main" count="386" uniqueCount="233">
  <si>
    <t>PËRMBLEDHËSE PËR MONITORIMIN PËR VITIN 2025</t>
  </si>
  <si>
    <t>Kodi</t>
  </si>
  <si>
    <t>Ministria/Institucioni</t>
  </si>
  <si>
    <t>Programi        Kodi</t>
  </si>
  <si>
    <t>Emertimi I Programit</t>
  </si>
  <si>
    <t>Plani Fillestar 2025</t>
  </si>
  <si>
    <t>Plani i rishikuar 2025</t>
  </si>
  <si>
    <t>Fakti 2025</t>
  </si>
  <si>
    <t>Realizimi ne % me planin fillestar</t>
  </si>
  <si>
    <t>Realizimi ne % me planin e ndryshuar</t>
  </si>
  <si>
    <t xml:space="preserve"> Korente fill</t>
  </si>
  <si>
    <t>Investime fill</t>
  </si>
  <si>
    <t xml:space="preserve"> Korente</t>
  </si>
  <si>
    <t>Investime</t>
  </si>
  <si>
    <t xml:space="preserve"> Korente </t>
  </si>
  <si>
    <t>Presidenca</t>
  </si>
  <si>
    <t>01120</t>
  </si>
  <si>
    <t>Veprimtaria e Presidentit</t>
  </si>
  <si>
    <t>GJITHSEJ</t>
  </si>
  <si>
    <t>Kuvendi</t>
  </si>
  <si>
    <t>01110</t>
  </si>
  <si>
    <t>Planifikimi, Menaxhimi dhe Administrimi</t>
  </si>
  <si>
    <t>Veprimtaria Ligjvenese</t>
  </si>
  <si>
    <t>TOTALI</t>
  </si>
  <si>
    <t>Kryeministria</t>
  </si>
  <si>
    <t>Ministria e Ekonomise dhe Inovacionit</t>
  </si>
  <si>
    <t>Mbeshtetje per Inovacionin dhe teknologjinë</t>
  </si>
  <si>
    <t>Mbeshtetje per Zhvillim Ekonomik</t>
  </si>
  <si>
    <t>Mbeshtetje per Mbikq. e Tregut, Infrast. e Ciles. dhe Pron. Industr.</t>
  </si>
  <si>
    <t>Inspektimi ne Pune</t>
  </si>
  <si>
    <t>Strehimi</t>
  </si>
  <si>
    <t>Arsimi i  Mesem (profesional)</t>
  </si>
  <si>
    <t>Sigurimi Shoqeror</t>
  </si>
  <si>
    <t>Tregu i Punes</t>
  </si>
  <si>
    <t>Ministria e Bujqesise dhe Zhvillimit Rural</t>
  </si>
  <si>
    <t>04220</t>
  </si>
  <si>
    <t>Siguria ushqimore dhe mbrojtja e konsumatorit</t>
  </si>
  <si>
    <t>04230</t>
  </si>
  <si>
    <t>Mbeshtetje per Peshkimin</t>
  </si>
  <si>
    <t>04240</t>
  </si>
  <si>
    <t>Menaxhimi i infrastruktures se kullimit dhe ujitjes</t>
  </si>
  <si>
    <t>04250</t>
  </si>
  <si>
    <t>Zhvillimi Rural duke mbesht. Prodh. Bujq, Blek, Agroind dhe Market.</t>
  </si>
  <si>
    <t>04860</t>
  </si>
  <si>
    <t>Keshillimi dhe Informacioni Bujqesor</t>
  </si>
  <si>
    <t>05470</t>
  </si>
  <si>
    <t>Menaxhimi qendrueshem i tokes bujqesore</t>
  </si>
  <si>
    <t>Ministria e Infrastruktures dhe Energjise</t>
  </si>
  <si>
    <t>04320</t>
  </si>
  <si>
    <t>Mbeshtetje per Energjine</t>
  </si>
  <si>
    <t>04430</t>
  </si>
  <si>
    <t xml:space="preserve">Mbeshtetje per Burimet Natyrore </t>
  </si>
  <si>
    <t>04440</t>
  </si>
  <si>
    <t>Mbeshtetje per Industrine</t>
  </si>
  <si>
    <t>04520</t>
  </si>
  <si>
    <t>Transporti rrugor</t>
  </si>
  <si>
    <t>04540</t>
  </si>
  <si>
    <t>Transporti Detar</t>
  </si>
  <si>
    <t>04550</t>
  </si>
  <si>
    <t>Transporti Hekurudhor</t>
  </si>
  <si>
    <t>04560</t>
  </si>
  <si>
    <t>Transporti Ajror</t>
  </si>
  <si>
    <t>04610</t>
  </si>
  <si>
    <t>Mbështetje për rrjetet e komunikacionit</t>
  </si>
  <si>
    <t>06180</t>
  </si>
  <si>
    <t xml:space="preserve">Planifikimi Urban </t>
  </si>
  <si>
    <t>06370</t>
  </si>
  <si>
    <t>Furnizimi me Uje dhe Kanalizime</t>
  </si>
  <si>
    <r>
      <t>Ministria e Financave</t>
    </r>
    <r>
      <rPr>
        <b/>
        <sz val="11"/>
        <color rgb="FFFF0000"/>
        <rFont val="Calibri"/>
        <family val="2"/>
        <scheme val="minor"/>
      </rPr>
      <t xml:space="preserve"> </t>
    </r>
  </si>
  <si>
    <t>Menaxhimi i Shpenzimeve Publike</t>
  </si>
  <si>
    <t>01130</t>
  </si>
  <si>
    <t>Ekzekutimi i Pagesave te Ndryshme</t>
  </si>
  <si>
    <t>01140</t>
  </si>
  <si>
    <t>Menaxhimi i te Ardhurave Tatimore</t>
  </si>
  <si>
    <t>01150</t>
  </si>
  <si>
    <t>Menaxhimi i te Ardhurave Doganore</t>
  </si>
  <si>
    <t>01160</t>
  </si>
  <si>
    <t>Lufta kunder Transaksioneve Financiare Jo-Ligjore</t>
  </si>
  <si>
    <t>Ministria e Arsimit Sportit dhe Rinise</t>
  </si>
  <si>
    <t>09120</t>
  </si>
  <si>
    <t>Arsimi Baze (perfshire parashkollorin)</t>
  </si>
  <si>
    <t>09230</t>
  </si>
  <si>
    <t>Arsimi i Mesem (i pergjithshem)</t>
  </si>
  <si>
    <t>09450</t>
  </si>
  <si>
    <t>Arsimi Universitar</t>
  </si>
  <si>
    <t>09770</t>
  </si>
  <si>
    <t>Fonde per Shkencen</t>
  </si>
  <si>
    <t>Ministria e Ekonomise, Kultures dhe Inovacionit</t>
  </si>
  <si>
    <t xml:space="preserve">Trashegimia Kulturore dhe Muzete </t>
  </si>
  <si>
    <t xml:space="preserve">Arti dhe Kultura </t>
  </si>
  <si>
    <t>Zhvillimi i Turizmit</t>
  </si>
  <si>
    <t xml:space="preserve">Zhvillimi i Sportit </t>
  </si>
  <si>
    <t xml:space="preserve">Mbështetje për Rininë dhe Fëmijët </t>
  </si>
  <si>
    <t>Ministria e Shendetesise dhe Mbrojtjes Sociale</t>
  </si>
  <si>
    <t>01190</t>
  </si>
  <si>
    <t>Rehabilitimi  i te Perndjekurve Politik</t>
  </si>
  <si>
    <t>07220</t>
  </si>
  <si>
    <t>Sherbimet e Kujdesit Paresor</t>
  </si>
  <si>
    <t>07330</t>
  </si>
  <si>
    <t>Sherbimet e Kujdesit Dytesor</t>
  </si>
  <si>
    <t>07450</t>
  </si>
  <si>
    <t>Sherbimet e Shendetit Publik</t>
  </si>
  <si>
    <t>Perkujdesi Social</t>
  </si>
  <si>
    <t>Ministria e Drejtesise</t>
  </si>
  <si>
    <t>Publikimet Zyrtare</t>
  </si>
  <si>
    <t>Mjekesia Ligjore</t>
  </si>
  <si>
    <t>Sherbimet per çeshtjet e biresimeve</t>
  </si>
  <si>
    <t>01180</t>
  </si>
  <si>
    <t>Sherbimi i Kthimit dhe Kompensimit te Pronave</t>
  </si>
  <si>
    <t>03310</t>
  </si>
  <si>
    <t>Ndihma Juridike</t>
  </si>
  <si>
    <t>03350</t>
  </si>
  <si>
    <t>Sherbimi i Permbarimit Gjyqesor</t>
  </si>
  <si>
    <t>03440</t>
  </si>
  <si>
    <t>Sistemi i Burgjeve</t>
  </si>
  <si>
    <t>03490</t>
  </si>
  <si>
    <t>Sherbimi i Proves</t>
  </si>
  <si>
    <t>Ministria per Evropen dhe Punet e Jashtme</t>
  </si>
  <si>
    <t>Mbeshtetje diplomatike jashte shtetit</t>
  </si>
  <si>
    <t>Aktiviteti diplomatik dhe konsullor i MPJ</t>
  </si>
  <si>
    <t>Mbeshtetja Institucionale per Procesin e Integrimit</t>
  </si>
  <si>
    <t>Ministria e Brendshme</t>
  </si>
  <si>
    <t>Prefekturat dhe Funksionet e Deleguara te Pushtetit Vendor</t>
  </si>
  <si>
    <t>01170</t>
  </si>
  <si>
    <t>Sherbimi i Gjendjes Civile</t>
  </si>
  <si>
    <t>03140</t>
  </si>
  <si>
    <t>Policia e Shtetit</t>
  </si>
  <si>
    <t>03150</t>
  </si>
  <si>
    <t>Garda e Republikes</t>
  </si>
  <si>
    <t>Ministria e Mbrojtjes</t>
  </si>
  <si>
    <t>02120</t>
  </si>
  <si>
    <t>Forcat e Luftimit</t>
  </si>
  <si>
    <t>02150</t>
  </si>
  <si>
    <t>Mbeshtetja e Luftimit</t>
  </si>
  <si>
    <t>07340</t>
  </si>
  <si>
    <t>Mbeshtetje per Shendetesine</t>
  </si>
  <si>
    <t>09430</t>
  </si>
  <si>
    <t>Arsimi Ushtarak</t>
  </si>
  <si>
    <t>Mbeshtetje Sociale per Ushtaraket</t>
  </si>
  <si>
    <t>Emergjencat Civile</t>
  </si>
  <si>
    <t>Sherbimi Informativ Shteteror</t>
  </si>
  <si>
    <t>03520</t>
  </si>
  <si>
    <t>Veprimtaria Informative Shteterore</t>
  </si>
  <si>
    <t>Drejtoria e Radio Televizionit</t>
  </si>
  <si>
    <t>08310</t>
  </si>
  <si>
    <t xml:space="preserve">Sherbimet per shqiptaret jashte kufirit </t>
  </si>
  <si>
    <t>08330</t>
  </si>
  <si>
    <t>Prodhime filmike ose veprimtari artistike mbarekombetare</t>
  </si>
  <si>
    <t>08340</t>
  </si>
  <si>
    <t>Orkestra simfonike e RTSH dhe Kinematografise</t>
  </si>
  <si>
    <t>08520</t>
  </si>
  <si>
    <t>Projekte teknike per futjen e teknologjive te reja</t>
  </si>
  <si>
    <t>Drejtoria e Arkivit te Shtetit</t>
  </si>
  <si>
    <t>Akademia e Shkencave</t>
  </si>
  <si>
    <t>01520</t>
  </si>
  <si>
    <t xml:space="preserve">Veprimtaria Akademike </t>
  </si>
  <si>
    <t>Kontrolli Larte i Shtetit</t>
  </si>
  <si>
    <t>Veprimtaria Audituese e KLSH</t>
  </si>
  <si>
    <t>Ministria e Turizmit dhe Mjedisit</t>
  </si>
  <si>
    <t>04260</t>
  </si>
  <si>
    <t>Administrimi i Pyjeve</t>
  </si>
  <si>
    <t>05320</t>
  </si>
  <si>
    <t>Programet e mbrojtjes së mjedisit</t>
  </si>
  <si>
    <t>06220</t>
  </si>
  <si>
    <t>Menaxhimi i Mbetjeve Urbane</t>
  </si>
  <si>
    <t>Prokuroria e Pergjithshme</t>
  </si>
  <si>
    <t>Keshilli i Larte Gjyqesor</t>
  </si>
  <si>
    <t>Mbështetje për teknologjinë e sistemit të drejtësisë</t>
  </si>
  <si>
    <t>-</t>
  </si>
  <si>
    <t>Buxheti Gjyqesor</t>
  </si>
  <si>
    <t>Gjykata Kushtetuese</t>
  </si>
  <si>
    <t>03320</t>
  </si>
  <si>
    <t>Veprimtaria Gjyqesore Kushtetuese</t>
  </si>
  <si>
    <t>Agjensia Telegrafike Shqiptare</t>
  </si>
  <si>
    <t>08320</t>
  </si>
  <si>
    <t>Veprimtaria Telegrafike e ATSH-se</t>
  </si>
  <si>
    <t>Keshilli i Larte i Prokurorise</t>
  </si>
  <si>
    <t>Veprimtaria e KLP</t>
  </si>
  <si>
    <t>Partite Politike</t>
  </si>
  <si>
    <t>Mbeshtetje per Partite Politike</t>
  </si>
  <si>
    <t>Mbeshtetje per Shoqatat</t>
  </si>
  <si>
    <t>Mbeshtetje per Organizatat e Veteraneve me Status</t>
  </si>
  <si>
    <t>Struktura e Posaçme kundër Korrupsionit dhe Krimit të Organizuar</t>
  </si>
  <si>
    <t>03390</t>
  </si>
  <si>
    <t>Veprimtaria e SPAK</t>
  </si>
  <si>
    <t>Instituti Statistikes</t>
  </si>
  <si>
    <t>01320</t>
  </si>
  <si>
    <t xml:space="preserve">Veprimtaria Statistikore </t>
  </si>
  <si>
    <t>Shkolla e Magjistratures</t>
  </si>
  <si>
    <t>09820</t>
  </si>
  <si>
    <t>Veprimtaria Arsimore</t>
  </si>
  <si>
    <t>Fondi i Zhvillimit Shqipetar</t>
  </si>
  <si>
    <t>Programi "100 Fshatrat"</t>
  </si>
  <si>
    <t>06210</t>
  </si>
  <si>
    <t>Programe Zhvillimi</t>
  </si>
  <si>
    <t>Infrastruktura Vendore dhe Rajonale</t>
  </si>
  <si>
    <t>Qendra Kombetare Kinematografike</t>
  </si>
  <si>
    <t>08220</t>
  </si>
  <si>
    <t>Mbeshtetja e veprimtarise kinematografike</t>
  </si>
  <si>
    <t>Institucionet e sistemit te drejtesise</t>
  </si>
  <si>
    <t xml:space="preserve">Veprimtaria e Zyres se Inspektorit te Larte te Drejtesise </t>
  </si>
  <si>
    <t>03340</t>
  </si>
  <si>
    <t>Veprimtaria e apelimit të rivlerësimit kalimtar</t>
  </si>
  <si>
    <t>Avokati i Popullit</t>
  </si>
  <si>
    <t>Sherbimi i avokatise</t>
  </si>
  <si>
    <t>Komisioneri per Mbikqyrjen e Sherbimit Civil</t>
  </si>
  <si>
    <t>Komisioni Qendror i Zgjedhjeve</t>
  </si>
  <si>
    <t>01610</t>
  </si>
  <si>
    <t>01620</t>
  </si>
  <si>
    <t>Zgjedhjet e pergjithshme dhe lokale</t>
  </si>
  <si>
    <t>Inspektoriati i Larte i Kontrollit dhe Deklarimit te Pasurive</t>
  </si>
  <si>
    <t>Autoriteti Konkurences</t>
  </si>
  <si>
    <t>04120</t>
  </si>
  <si>
    <t>Mbikqyrja e tregut &amp; Garantimi i konkurences</t>
  </si>
  <si>
    <t>Keshilli Kombetar i Kontabilitetit</t>
  </si>
  <si>
    <t>Institucione te tjera Qeveritare</t>
  </si>
  <si>
    <t>Sherbimi i Prokurimit Publik</t>
  </si>
  <si>
    <t>e-Qeverisja</t>
  </si>
  <si>
    <t>Sherbime te tjera</t>
  </si>
  <si>
    <t>Sherbime Qeveritare</t>
  </si>
  <si>
    <t>01330</t>
  </si>
  <si>
    <t>Menaxhimi dhe Zhvillimi i Administrates Publike</t>
  </si>
  <si>
    <t>Sherbimi i Avokatise Shteterore</t>
  </si>
  <si>
    <t>05640</t>
  </si>
  <si>
    <t>Administrimi I ujrave</t>
  </si>
  <si>
    <t>08480</t>
  </si>
  <si>
    <t>Mbeshtetje per Kultet Fetare</t>
  </si>
  <si>
    <t>Mbeshtetje per Shoqerine Civile</t>
  </si>
  <si>
    <t>Komisioneri për te Drejten e Informimit dhe  Mbrojtjen e të Dhënave Personale</t>
  </si>
  <si>
    <t>Komisioni i Prokurimit Publik</t>
  </si>
  <si>
    <t>Komisioneri per Mbrojtjen nga Diskriminimi</t>
  </si>
  <si>
    <t>Instituti i Studimeve te Krimeve te Komunizmit</t>
  </si>
  <si>
    <t>Autoriteti per Informimin mbi Dokumentet e ish-Sigurimit te Shtetit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</si>
</sst>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 ;\-#,##0.00\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* #,##0.00_-;\-* #,##0.00_-;_-* &quot;-&quot;??_-;_-@_-"/>
    <numFmt numFmtId="171" formatCode="#,##0.0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8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161">
    <xf numFmtId="0" fontId="0" fillId="0" borderId="0"/>
    <xf numFmtId="43" fontId="1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2" fillId="0" borderId="0"/>
    <xf numFmtId="0" fontId="12" fillId="0" borderId="0"/>
    <xf numFmtId="0" fontId="12" fillId="0" borderId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169" fontId="13" fillId="0" borderId="0" applyFont="0" applyFill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" fillId="2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/>
    <xf numFmtId="3" fontId="17" fillId="24" borderId="74" applyNumberFormat="0"/>
    <xf numFmtId="0" fontId="18" fillId="25" borderId="75" applyNumberFormat="0" applyAlignment="0" applyProtection="0"/>
    <xf numFmtId="0" fontId="19" fillId="0" borderId="76" applyNumberFormat="0" applyFont="0" applyFill="0" applyAlignment="0" applyProtection="0"/>
    <xf numFmtId="0" fontId="20" fillId="26" borderId="77" applyNumberFormat="0" applyAlignment="0" applyProtection="0"/>
    <xf numFmtId="0" fontId="21" fillId="0" borderId="0"/>
    <xf numFmtId="170" fontId="1" fillId="0" borderId="0" applyFont="0" applyFill="0" applyBorder="0" applyAlignment="0" applyProtection="0"/>
    <xf numFmtId="171" fontId="17" fillId="0" borderId="0" applyFill="0" applyBorder="0" applyAlignment="0" applyProtection="0"/>
    <xf numFmtId="43" fontId="17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22" fillId="0" borderId="0">
      <alignment horizontal="right" vertical="top"/>
    </xf>
    <xf numFmtId="3" fontId="17" fillId="0" borderId="0" applyFill="0" applyBorder="0" applyAlignment="0" applyProtection="0"/>
    <xf numFmtId="0" fontId="21" fillId="0" borderId="0"/>
    <xf numFmtId="0" fontId="21" fillId="0" borderId="0"/>
    <xf numFmtId="5" fontId="17" fillId="0" borderId="0" applyFill="0" applyBorder="0" applyAlignment="0" applyProtection="0"/>
    <xf numFmtId="174" fontId="17" fillId="0" borderId="0" applyFill="0" applyBorder="0" applyAlignment="0" applyProtection="0"/>
    <xf numFmtId="0" fontId="19" fillId="0" borderId="0" applyFont="0" applyFill="0" applyBorder="0" applyAlignment="0" applyProtection="0"/>
    <xf numFmtId="0" fontId="17" fillId="27" borderId="0" applyNumberFormat="0" applyBorder="0" applyProtection="0"/>
    <xf numFmtId="175" fontId="17" fillId="0" borderId="0" applyFont="0" applyFill="0" applyBorder="0" applyAlignment="0" applyProtection="0"/>
    <xf numFmtId="176" fontId="17" fillId="28" borderId="29" applyNumberFormat="0" applyFont="0" applyBorder="0" applyAlignment="0" applyProtection="0">
      <alignment horizontal="right"/>
    </xf>
    <xf numFmtId="0" fontId="23" fillId="0" borderId="0" applyNumberForma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2" fontId="17" fillId="0" borderId="0" applyFill="0" applyBorder="0" applyAlignment="0" applyProtection="0"/>
    <xf numFmtId="0" fontId="24" fillId="8" borderId="0" applyNumberFormat="0" applyBorder="0" applyAlignment="0" applyProtection="0"/>
    <xf numFmtId="38" fontId="25" fillId="27" borderId="0" applyNumberFormat="0" applyBorder="0" applyAlignment="0" applyProtection="0"/>
    <xf numFmtId="0" fontId="26" fillId="0" borderId="78" applyNumberFormat="0" applyFill="0" applyAlignment="0" applyProtection="0"/>
    <xf numFmtId="0" fontId="27" fillId="0" borderId="79" applyNumberFormat="0" applyFill="0" applyAlignment="0" applyProtection="0"/>
    <xf numFmtId="0" fontId="28" fillId="0" borderId="8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7" fillId="29" borderId="74" applyNumberFormat="0" applyBorder="0" applyProtection="0"/>
    <xf numFmtId="171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0" fontId="25" fillId="30" borderId="67" applyNumberFormat="0" applyBorder="0" applyAlignment="0" applyProtection="0"/>
    <xf numFmtId="0" fontId="30" fillId="11" borderId="75" applyNumberFormat="0" applyAlignment="0" applyProtection="0"/>
    <xf numFmtId="3" fontId="17" fillId="31" borderId="0" applyNumberFormat="0" applyBorder="0"/>
    <xf numFmtId="171" fontId="31" fillId="0" borderId="0"/>
    <xf numFmtId="0" fontId="32" fillId="0" borderId="81" applyNumberFormat="0" applyFill="0" applyAlignment="0" applyProtection="0"/>
    <xf numFmtId="177" fontId="19" fillId="0" borderId="0" applyFont="0" applyFill="0" applyBorder="0" applyAlignment="0" applyProtection="0"/>
    <xf numFmtId="178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5" fontId="19" fillId="0" borderId="0" applyFont="0" applyFill="0" applyBorder="0" applyAlignment="0" applyProtection="0"/>
    <xf numFmtId="0" fontId="17" fillId="32" borderId="74" applyNumberFormat="0"/>
    <xf numFmtId="3" fontId="17" fillId="33" borderId="74" applyNumberFormat="0" applyFont="0" applyAlignment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4" fillId="34" borderId="0" applyNumberFormat="0" applyBorder="0" applyAlignment="0" applyProtection="0"/>
    <xf numFmtId="0" fontId="35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4" fillId="0" borderId="0"/>
    <xf numFmtId="0" fontId="17" fillId="0" borderId="0" applyNumberFormat="0" applyFill="0" applyBorder="0" applyAlignment="0" applyProtection="0"/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top"/>
    </xf>
    <xf numFmtId="181" fontId="37" fillId="0" borderId="0" applyFill="0" applyBorder="0" applyAlignment="0" applyProtection="0">
      <alignment horizontal="right"/>
    </xf>
    <xf numFmtId="0" fontId="17" fillId="0" borderId="0"/>
    <xf numFmtId="0" fontId="38" fillId="35" borderId="74" applyNumberFormat="0" applyFont="0" applyAlignment="0" applyProtection="0"/>
    <xf numFmtId="0" fontId="39" fillId="25" borderId="82" applyNumberFormat="0" applyAlignment="0" applyProtection="0"/>
    <xf numFmtId="40" fontId="40" fillId="30" borderId="0">
      <alignment horizontal="right"/>
    </xf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2" fontId="19" fillId="0" borderId="0" applyFont="0" applyFill="0" applyBorder="0" applyAlignment="0" applyProtection="0"/>
    <xf numFmtId="185" fontId="37" fillId="0" borderId="0" applyFill="0" applyBorder="0" applyAlignment="0">
      <alignment horizontal="centerContinuous"/>
    </xf>
    <xf numFmtId="3" fontId="17" fillId="36" borderId="74" applyNumberFormat="0"/>
    <xf numFmtId="0" fontId="13" fillId="0" borderId="0"/>
    <xf numFmtId="0" fontId="41" fillId="0" borderId="0"/>
    <xf numFmtId="0" fontId="11" fillId="0" borderId="0">
      <alignment vertical="top"/>
    </xf>
    <xf numFmtId="0" fontId="17" fillId="0" borderId="0" applyNumberFormat="0"/>
    <xf numFmtId="0" fontId="42" fillId="0" borderId="0" applyNumberFormat="0" applyFill="0" applyBorder="0" applyAlignment="0" applyProtection="0"/>
    <xf numFmtId="0" fontId="43" fillId="0" borderId="83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ont="0" applyFill="0" applyBorder="0" applyAlignment="0" applyProtection="0">
      <alignment vertical="top"/>
    </xf>
    <xf numFmtId="0" fontId="46" fillId="0" borderId="0" applyNumberFormat="0" applyFont="0" applyFill="0" applyBorder="0" applyAlignment="0" applyProtection="0">
      <alignment vertical="top"/>
    </xf>
    <xf numFmtId="0" fontId="46" fillId="0" borderId="0" applyNumberFormat="0" applyFont="0" applyFill="0" applyBorder="0" applyAlignment="0" applyProtection="0">
      <alignment vertical="top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>
      <alignment horizontal="left" vertical="top"/>
    </xf>
    <xf numFmtId="0" fontId="45" fillId="0" borderId="0" applyNumberFormat="0" applyFont="0" applyFill="0" applyBorder="0" applyAlignment="0" applyProtection="0">
      <alignment horizontal="left" vertical="top"/>
    </xf>
    <xf numFmtId="0" fontId="45" fillId="0" borderId="0" applyNumberFormat="0" applyFont="0" applyFill="0" applyBorder="0" applyAlignment="0" applyProtection="0">
      <alignment horizontal="left" vertical="top"/>
    </xf>
    <xf numFmtId="0" fontId="37" fillId="0" borderId="0"/>
    <xf numFmtId="0" fontId="47" fillId="0" borderId="0">
      <alignment horizontal="left" wrapText="1"/>
    </xf>
    <xf numFmtId="0" fontId="48" fillId="0" borderId="84" applyNumberFormat="0" applyFont="0" applyFill="0" applyBorder="0" applyAlignment="0" applyProtection="0">
      <alignment horizontal="center" wrapText="1"/>
    </xf>
    <xf numFmtId="186" fontId="13" fillId="0" borderId="0" applyNumberFormat="0" applyFont="0" applyFill="0" applyBorder="0" applyAlignment="0" applyProtection="0">
      <alignment horizontal="right"/>
    </xf>
    <xf numFmtId="0" fontId="48" fillId="0" borderId="0" applyNumberFormat="0" applyFont="0" applyFill="0" applyBorder="0" applyAlignment="0" applyProtection="0">
      <alignment horizontal="left" indent="1"/>
    </xf>
    <xf numFmtId="187" fontId="48" fillId="0" borderId="0" applyNumberFormat="0" applyFont="0" applyFill="0" applyBorder="0" applyAlignment="0" applyProtection="0"/>
    <xf numFmtId="0" fontId="37" fillId="0" borderId="84" applyNumberFormat="0" applyFont="0" applyFill="0" applyAlignment="0" applyProtection="0">
      <alignment horizontal="center"/>
    </xf>
    <xf numFmtId="0" fontId="37" fillId="0" borderId="0" applyNumberFormat="0" applyFont="0" applyFill="0" applyBorder="0" applyAlignment="0" applyProtection="0">
      <alignment horizontal="left" wrapText="1" indent="1"/>
    </xf>
    <xf numFmtId="0" fontId="48" fillId="0" borderId="0" applyNumberFormat="0" applyFont="0" applyFill="0" applyBorder="0" applyAlignment="0" applyProtection="0">
      <alignment horizontal="left" indent="1"/>
    </xf>
    <xf numFmtId="0" fontId="37" fillId="0" borderId="0" applyNumberFormat="0" applyFont="0" applyFill="0" applyBorder="0" applyAlignment="0" applyProtection="0">
      <alignment horizontal="left" wrapText="1" indent="2"/>
    </xf>
    <xf numFmtId="188" fontId="37" fillId="0" borderId="0">
      <alignment horizontal="right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9" fontId="51" fillId="0" borderId="0">
      <alignment horizontal="right"/>
    </xf>
    <xf numFmtId="0" fontId="52" fillId="0" borderId="0" applyProtection="0"/>
    <xf numFmtId="190" fontId="52" fillId="0" borderId="0" applyProtection="0"/>
    <xf numFmtId="0" fontId="53" fillId="0" borderId="0" applyProtection="0"/>
    <xf numFmtId="0" fontId="54" fillId="0" borderId="0" applyProtection="0"/>
    <xf numFmtId="0" fontId="52" fillId="0" borderId="69" applyProtection="0"/>
    <xf numFmtId="0" fontId="52" fillId="0" borderId="0"/>
    <xf numFmtId="10" fontId="52" fillId="0" borderId="0" applyProtection="0"/>
    <xf numFmtId="0" fontId="52" fillId="0" borderId="0"/>
    <xf numFmtId="2" fontId="52" fillId="0" borderId="0" applyProtection="0"/>
    <xf numFmtId="4" fontId="52" fillId="0" borderId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0" fillId="0" borderId="17" xfId="0" applyBorder="1"/>
    <xf numFmtId="3" fontId="0" fillId="0" borderId="18" xfId="0" applyNumberFormat="1" applyBorder="1"/>
    <xf numFmtId="3" fontId="0" fillId="0" borderId="19" xfId="0" applyNumberFormat="1" applyBorder="1"/>
    <xf numFmtId="9" fontId="0" fillId="0" borderId="18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3" fontId="0" fillId="0" borderId="0" xfId="0" applyNumberFormat="1"/>
    <xf numFmtId="164" fontId="6" fillId="0" borderId="0" xfId="1" applyNumberFormat="1" applyFont="1" applyBorder="1"/>
    <xf numFmtId="0" fontId="0" fillId="0" borderId="24" xfId="0" quotePrefix="1" applyBorder="1" applyAlignment="1">
      <alignment horizontal="center"/>
    </xf>
    <xf numFmtId="0" fontId="0" fillId="0" borderId="25" xfId="0" applyBorder="1"/>
    <xf numFmtId="0" fontId="0" fillId="0" borderId="0" xfId="0" quotePrefix="1" applyAlignment="1">
      <alignment horizontal="center"/>
    </xf>
    <xf numFmtId="0" fontId="0" fillId="0" borderId="28" xfId="0" applyBorder="1"/>
    <xf numFmtId="3" fontId="0" fillId="0" borderId="29" xfId="0" applyNumberFormat="1" applyBorder="1"/>
    <xf numFmtId="3" fontId="0" fillId="0" borderId="30" xfId="0" applyNumberFormat="1" applyBorder="1"/>
    <xf numFmtId="9" fontId="0" fillId="0" borderId="29" xfId="0" applyNumberFormat="1" applyBorder="1" applyAlignment="1">
      <alignment horizontal="center"/>
    </xf>
    <xf numFmtId="9" fontId="0" fillId="0" borderId="30" xfId="0" applyNumberFormat="1" applyBorder="1" applyAlignment="1">
      <alignment horizontal="center"/>
    </xf>
    <xf numFmtId="9" fontId="0" fillId="0" borderId="31" xfId="0" applyNumberFormat="1" applyBorder="1" applyAlignment="1">
      <alignment horizontal="center"/>
    </xf>
    <xf numFmtId="3" fontId="0" fillId="3" borderId="33" xfId="0" applyNumberFormat="1" applyFill="1" applyBorder="1" applyAlignment="1">
      <alignment vertical="center"/>
    </xf>
    <xf numFmtId="3" fontId="0" fillId="3" borderId="34" xfId="0" applyNumberFormat="1" applyFill="1" applyBorder="1" applyAlignment="1">
      <alignment vertical="center"/>
    </xf>
    <xf numFmtId="9" fontId="0" fillId="3" borderId="33" xfId="0" applyNumberFormat="1" applyFill="1" applyBorder="1" applyAlignment="1">
      <alignment horizontal="center"/>
    </xf>
    <xf numFmtId="9" fontId="0" fillId="3" borderId="34" xfId="0" applyNumberFormat="1" applyFill="1" applyBorder="1" applyAlignment="1">
      <alignment horizontal="center"/>
    </xf>
    <xf numFmtId="9" fontId="0" fillId="3" borderId="35" xfId="0" applyNumberFormat="1" applyFill="1" applyBorder="1" applyAlignment="1">
      <alignment horizontal="center"/>
    </xf>
    <xf numFmtId="0" fontId="0" fillId="0" borderId="16" xfId="0" quotePrefix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9" fontId="0" fillId="0" borderId="40" xfId="0" applyNumberFormat="1" applyBorder="1" applyAlignment="1">
      <alignment horizontal="center"/>
    </xf>
    <xf numFmtId="9" fontId="0" fillId="0" borderId="41" xfId="0" applyNumberFormat="1" applyBorder="1" applyAlignment="1">
      <alignment horizontal="center"/>
    </xf>
    <xf numFmtId="0" fontId="0" fillId="0" borderId="33" xfId="0" quotePrefix="1" applyBorder="1" applyAlignment="1">
      <alignment horizontal="center"/>
    </xf>
    <xf numFmtId="0" fontId="0" fillId="0" borderId="42" xfId="0" applyBorder="1"/>
    <xf numFmtId="3" fontId="0" fillId="0" borderId="33" xfId="0" applyNumberFormat="1" applyBorder="1"/>
    <xf numFmtId="3" fontId="0" fillId="0" borderId="34" xfId="0" applyNumberFormat="1" applyBorder="1"/>
    <xf numFmtId="9" fontId="0" fillId="0" borderId="33" xfId="0" applyNumberFormat="1" applyBorder="1" applyAlignment="1">
      <alignment horizontal="center"/>
    </xf>
    <xf numFmtId="9" fontId="0" fillId="0" borderId="34" xfId="0" applyNumberFormat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32" xfId="0" quotePrefix="1" applyBorder="1" applyAlignment="1">
      <alignment horizontal="center"/>
    </xf>
    <xf numFmtId="0" fontId="0" fillId="0" borderId="42" xfId="0" applyBorder="1" applyAlignment="1">
      <alignment horizontal="center" wrapText="1"/>
    </xf>
    <xf numFmtId="9" fontId="0" fillId="3" borderId="33" xfId="0" applyNumberFormat="1" applyFill="1" applyBorder="1" applyAlignment="1">
      <alignment horizontal="center" vertical="center"/>
    </xf>
    <xf numFmtId="9" fontId="0" fillId="3" borderId="34" xfId="0" applyNumberFormat="1" applyFill="1" applyBorder="1" applyAlignment="1">
      <alignment horizontal="center" vertical="center"/>
    </xf>
    <xf numFmtId="9" fontId="0" fillId="3" borderId="35" xfId="0" applyNumberFormat="1" applyFill="1" applyBorder="1" applyAlignment="1">
      <alignment horizontal="center" vertical="center"/>
    </xf>
    <xf numFmtId="3" fontId="0" fillId="4" borderId="29" xfId="0" applyNumberFormat="1" applyFill="1" applyBorder="1"/>
    <xf numFmtId="3" fontId="0" fillId="4" borderId="41" xfId="0" applyNumberFormat="1" applyFill="1" applyBorder="1"/>
    <xf numFmtId="9" fontId="0" fillId="0" borderId="43" xfId="0" applyNumberFormat="1" applyBorder="1" applyAlignment="1">
      <alignment horizontal="center"/>
    </xf>
    <xf numFmtId="3" fontId="0" fillId="4" borderId="33" xfId="0" applyNumberFormat="1" applyFill="1" applyBorder="1"/>
    <xf numFmtId="3" fontId="0" fillId="4" borderId="34" xfId="0" applyNumberFormat="1" applyFill="1" applyBorder="1"/>
    <xf numFmtId="3" fontId="0" fillId="4" borderId="0" xfId="0" applyNumberFormat="1" applyFill="1"/>
    <xf numFmtId="3" fontId="0" fillId="3" borderId="33" xfId="0" applyNumberFormat="1" applyFill="1" applyBorder="1"/>
    <xf numFmtId="3" fontId="0" fillId="3" borderId="34" xfId="0" applyNumberFormat="1" applyFill="1" applyBorder="1"/>
    <xf numFmtId="3" fontId="0" fillId="0" borderId="44" xfId="0" applyNumberFormat="1" applyBorder="1"/>
    <xf numFmtId="3" fontId="0" fillId="0" borderId="45" xfId="0" applyNumberFormat="1" applyBorder="1"/>
    <xf numFmtId="3" fontId="0" fillId="3" borderId="45" xfId="0" applyNumberFormat="1" applyFill="1" applyBorder="1"/>
    <xf numFmtId="3" fontId="0" fillId="4" borderId="46" xfId="0" applyNumberFormat="1" applyFill="1" applyBorder="1"/>
    <xf numFmtId="3" fontId="0" fillId="4" borderId="47" xfId="0" applyNumberFormat="1" applyFill="1" applyBorder="1"/>
    <xf numFmtId="3" fontId="3" fillId="0" borderId="29" xfId="0" applyNumberFormat="1" applyFont="1" applyBorder="1"/>
    <xf numFmtId="3" fontId="3" fillId="0" borderId="49" xfId="0" applyNumberFormat="1" applyFont="1" applyBorder="1"/>
    <xf numFmtId="3" fontId="3" fillId="4" borderId="29" xfId="0" applyNumberFormat="1" applyFont="1" applyFill="1" applyBorder="1"/>
    <xf numFmtId="3" fontId="3" fillId="4" borderId="49" xfId="0" applyNumberFormat="1" applyFont="1" applyFill="1" applyBorder="1"/>
    <xf numFmtId="3" fontId="3" fillId="4" borderId="50" xfId="0" applyNumberFormat="1" applyFont="1" applyFill="1" applyBorder="1"/>
    <xf numFmtId="9" fontId="0" fillId="3" borderId="51" xfId="0" applyNumberFormat="1" applyFill="1" applyBorder="1" applyAlignment="1">
      <alignment horizontal="center"/>
    </xf>
    <xf numFmtId="9" fontId="0" fillId="3" borderId="49" xfId="0" applyNumberFormat="1" applyFill="1" applyBorder="1" applyAlignment="1">
      <alignment horizontal="center"/>
    </xf>
    <xf numFmtId="9" fontId="0" fillId="3" borderId="52" xfId="0" applyNumberFormat="1" applyFill="1" applyBorder="1" applyAlignment="1">
      <alignment horizontal="center"/>
    </xf>
    <xf numFmtId="3" fontId="8" fillId="0" borderId="53" xfId="0" applyNumberFormat="1" applyFont="1" applyBorder="1"/>
    <xf numFmtId="3" fontId="2" fillId="0" borderId="54" xfId="0" applyNumberFormat="1" applyFont="1" applyBorder="1"/>
    <xf numFmtId="3" fontId="8" fillId="0" borderId="47" xfId="0" applyNumberFormat="1" applyFont="1" applyBorder="1"/>
    <xf numFmtId="3" fontId="8" fillId="0" borderId="45" xfId="0" applyNumberFormat="1" applyFont="1" applyBorder="1"/>
    <xf numFmtId="0" fontId="0" fillId="0" borderId="33" xfId="0" applyBorder="1" applyAlignment="1">
      <alignment horizontal="center"/>
    </xf>
    <xf numFmtId="3" fontId="0" fillId="3" borderId="47" xfId="0" applyNumberFormat="1" applyFill="1" applyBorder="1"/>
    <xf numFmtId="0" fontId="0" fillId="0" borderId="40" xfId="0" quotePrefix="1" applyBorder="1" applyAlignment="1">
      <alignment horizontal="center"/>
    </xf>
    <xf numFmtId="3" fontId="0" fillId="0" borderId="57" xfId="0" applyNumberFormat="1" applyBorder="1"/>
    <xf numFmtId="3" fontId="0" fillId="0" borderId="58" xfId="0" applyNumberFormat="1" applyBorder="1"/>
    <xf numFmtId="3" fontId="0" fillId="0" borderId="59" xfId="0" applyNumberFormat="1" applyBorder="1"/>
    <xf numFmtId="3" fontId="0" fillId="0" borderId="60" xfId="0" applyNumberFormat="1" applyBorder="1"/>
    <xf numFmtId="3" fontId="0" fillId="3" borderId="59" xfId="0" applyNumberFormat="1" applyFill="1" applyBorder="1"/>
    <xf numFmtId="3" fontId="0" fillId="3" borderId="60" xfId="0" applyNumberFormat="1" applyFill="1" applyBorder="1"/>
    <xf numFmtId="0" fontId="0" fillId="0" borderId="32" xfId="0" applyBorder="1"/>
    <xf numFmtId="0" fontId="0" fillId="0" borderId="24" xfId="0" applyBorder="1"/>
    <xf numFmtId="9" fontId="0" fillId="0" borderId="0" xfId="0" applyNumberFormat="1" applyAlignment="1">
      <alignment horizontal="center"/>
    </xf>
    <xf numFmtId="9" fontId="0" fillId="0" borderId="25" xfId="0" applyNumberFormat="1" applyBorder="1" applyAlignment="1">
      <alignment horizontal="center"/>
    </xf>
    <xf numFmtId="0" fontId="0" fillId="0" borderId="47" xfId="0" quotePrefix="1" applyBorder="1" applyAlignment="1">
      <alignment horizontal="center"/>
    </xf>
    <xf numFmtId="0" fontId="0" fillId="0" borderId="66" xfId="0" applyBorder="1"/>
    <xf numFmtId="9" fontId="0" fillId="0" borderId="32" xfId="0" applyNumberFormat="1" applyBorder="1" applyAlignment="1">
      <alignment horizontal="center"/>
    </xf>
    <xf numFmtId="9" fontId="0" fillId="0" borderId="42" xfId="0" applyNumberFormat="1" applyBorder="1" applyAlignment="1">
      <alignment horizontal="center"/>
    </xf>
    <xf numFmtId="9" fontId="0" fillId="3" borderId="32" xfId="0" applyNumberFormat="1" applyFill="1" applyBorder="1" applyAlignment="1">
      <alignment horizontal="center"/>
    </xf>
    <xf numFmtId="9" fontId="0" fillId="3" borderId="42" xfId="0" applyNumberFormat="1" applyFill="1" applyBorder="1" applyAlignment="1">
      <alignment horizontal="center"/>
    </xf>
    <xf numFmtId="3" fontId="3" fillId="0" borderId="39" xfId="0" applyNumberFormat="1" applyFont="1" applyBorder="1"/>
    <xf numFmtId="3" fontId="0" fillId="0" borderId="46" xfId="0" applyNumberFormat="1" applyBorder="1"/>
    <xf numFmtId="3" fontId="0" fillId="0" borderId="47" xfId="0" applyNumberFormat="1" applyBorder="1"/>
    <xf numFmtId="0" fontId="3" fillId="0" borderId="14" xfId="0" applyFont="1" applyBorder="1"/>
    <xf numFmtId="0" fontId="3" fillId="0" borderId="15" xfId="0" applyFont="1" applyBorder="1"/>
    <xf numFmtId="3" fontId="3" fillId="5" borderId="62" xfId="0" applyNumberFormat="1" applyFont="1" applyFill="1" applyBorder="1"/>
    <xf numFmtId="3" fontId="3" fillId="5" borderId="67" xfId="0" applyNumberFormat="1" applyFont="1" applyFill="1" applyBorder="1"/>
    <xf numFmtId="9" fontId="3" fillId="5" borderId="29" xfId="0" applyNumberFormat="1" applyFont="1" applyFill="1" applyBorder="1" applyAlignment="1">
      <alignment horizontal="center"/>
    </xf>
    <xf numFmtId="9" fontId="3" fillId="5" borderId="30" xfId="0" applyNumberFormat="1" applyFont="1" applyFill="1" applyBorder="1" applyAlignment="1">
      <alignment horizontal="center"/>
    </xf>
    <xf numFmtId="9" fontId="3" fillId="5" borderId="31" xfId="0" applyNumberFormat="1" applyFont="1" applyFill="1" applyBorder="1" applyAlignment="1">
      <alignment horizontal="center"/>
    </xf>
    <xf numFmtId="0" fontId="3" fillId="5" borderId="68" xfId="0" applyFont="1" applyFill="1" applyBorder="1" applyAlignment="1">
      <alignment horizontal="center" vertical="center" wrapText="1"/>
    </xf>
    <xf numFmtId="0" fontId="3" fillId="5" borderId="68" xfId="0" applyFont="1" applyFill="1" applyBorder="1"/>
    <xf numFmtId="3" fontId="0" fillId="0" borderId="0" xfId="0" applyNumberFormat="1" applyAlignment="1">
      <alignment horizontal="center"/>
    </xf>
    <xf numFmtId="3" fontId="7" fillId="0" borderId="0" xfId="0" applyNumberFormat="1" applyFont="1"/>
    <xf numFmtId="3" fontId="10" fillId="0" borderId="0" xfId="0" applyNumberFormat="1" applyFont="1"/>
    <xf numFmtId="3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 wrapText="1"/>
    </xf>
    <xf numFmtId="9" fontId="3" fillId="3" borderId="36" xfId="0" applyNumberFormat="1" applyFont="1" applyFill="1" applyBorder="1" applyAlignment="1">
      <alignment horizontal="center" vertical="center"/>
    </xf>
    <xf numFmtId="9" fontId="3" fillId="3" borderId="37" xfId="0" applyNumberFormat="1" applyFont="1" applyFill="1" applyBorder="1" applyAlignment="1">
      <alignment horizontal="center" vertical="center"/>
    </xf>
    <xf numFmtId="9" fontId="3" fillId="3" borderId="38" xfId="0" applyNumberFormat="1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 wrapText="1"/>
    </xf>
    <xf numFmtId="3" fontId="3" fillId="5" borderId="70" xfId="0" applyNumberFormat="1" applyFont="1" applyFill="1" applyBorder="1" applyAlignment="1">
      <alignment horizontal="center"/>
    </xf>
    <xf numFmtId="9" fontId="3" fillId="5" borderId="71" xfId="0" applyNumberFormat="1" applyFont="1" applyFill="1" applyBorder="1" applyAlignment="1">
      <alignment horizontal="center"/>
    </xf>
    <xf numFmtId="9" fontId="3" fillId="5" borderId="72" xfId="0" applyNumberFormat="1" applyFont="1" applyFill="1" applyBorder="1" applyAlignment="1">
      <alignment horizontal="center"/>
    </xf>
    <xf numFmtId="9" fontId="3" fillId="5" borderId="73" xfId="0" applyNumberFormat="1" applyFont="1" applyFill="1" applyBorder="1" applyAlignment="1">
      <alignment horizontal="center"/>
    </xf>
    <xf numFmtId="0" fontId="0" fillId="0" borderId="64" xfId="0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3" fontId="3" fillId="3" borderId="36" xfId="0" applyNumberFormat="1" applyFont="1" applyFill="1" applyBorder="1" applyAlignment="1">
      <alignment horizontal="center" vertical="center"/>
    </xf>
    <xf numFmtId="3" fontId="3" fillId="3" borderId="37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3" fontId="3" fillId="3" borderId="55" xfId="0" applyNumberFormat="1" applyFont="1" applyFill="1" applyBorder="1" applyAlignment="1">
      <alignment horizontal="center" vertical="center"/>
    </xf>
    <xf numFmtId="3" fontId="3" fillId="3" borderId="56" xfId="0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9" fontId="3" fillId="3" borderId="2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3" fontId="3" fillId="3" borderId="61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3" fillId="3" borderId="62" xfId="0" applyNumberFormat="1" applyFont="1" applyFill="1" applyBorder="1" applyAlignment="1">
      <alignment horizontal="center"/>
    </xf>
    <xf numFmtId="3" fontId="3" fillId="3" borderId="63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9" fontId="3" fillId="3" borderId="36" xfId="0" applyNumberFormat="1" applyFont="1" applyFill="1" applyBorder="1" applyAlignment="1">
      <alignment horizontal="center"/>
    </xf>
    <xf numFmtId="9" fontId="3" fillId="3" borderId="38" xfId="0" applyNumberFormat="1" applyFont="1" applyFill="1" applyBorder="1" applyAlignment="1">
      <alignment horizontal="center"/>
    </xf>
    <xf numFmtId="9" fontId="3" fillId="3" borderId="37" xfId="0" applyNumberFormat="1" applyFont="1" applyFill="1" applyBorder="1" applyAlignment="1">
      <alignment horizontal="center"/>
    </xf>
    <xf numFmtId="3" fontId="3" fillId="3" borderId="36" xfId="0" applyNumberFormat="1" applyFont="1" applyFill="1" applyBorder="1" applyAlignment="1">
      <alignment horizontal="center"/>
    </xf>
    <xf numFmtId="3" fontId="3" fillId="3" borderId="37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3" fontId="3" fillId="3" borderId="36" xfId="0" applyNumberFormat="1" applyFont="1" applyFill="1" applyBorder="1" applyAlignment="1">
      <alignment horizontal="center" vertical="center" wrapText="1"/>
    </xf>
    <xf numFmtId="3" fontId="3" fillId="3" borderId="3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3" borderId="22" xfId="0" applyNumberFormat="1" applyFont="1" applyFill="1" applyBorder="1" applyAlignment="1">
      <alignment horizontal="center"/>
    </xf>
    <xf numFmtId="9" fontId="3" fillId="3" borderId="10" xfId="0" applyNumberFormat="1" applyFont="1" applyFill="1" applyBorder="1" applyAlignment="1">
      <alignment horizontal="center"/>
    </xf>
    <xf numFmtId="9" fontId="3" fillId="3" borderId="22" xfId="0" applyNumberFormat="1" applyFont="1" applyFill="1" applyBorder="1" applyAlignment="1">
      <alignment horizontal="center"/>
    </xf>
    <xf numFmtId="9" fontId="3" fillId="3" borderId="2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61">
    <cellStyle name="_ALB content sheet" xfId="2" xr:uid="{00000000-0005-0000-0000-000000000000}"/>
    <cellStyle name="_ALB content sheet_Projekt_Buxhet_2012" xfId="3" xr:uid="{00000000-0005-0000-0000-000001000000}"/>
    <cellStyle name="_ALB_StructPC tables" xfId="4" xr:uid="{00000000-0005-0000-0000-000002000000}"/>
    <cellStyle name="_Output to team May 12 2008 10pm" xfId="5" xr:uid="{00000000-0005-0000-0000-000003000000}"/>
    <cellStyle name="_PC Table Summary fror Gramoz May 13 2008" xfId="6" xr:uid="{00000000-0005-0000-0000-000004000000}"/>
    <cellStyle name="1 indent" xfId="7" xr:uid="{00000000-0005-0000-0000-000005000000}"/>
    <cellStyle name="2 indents" xfId="8" xr:uid="{00000000-0005-0000-0000-000006000000}"/>
    <cellStyle name="20% - Accent1 2" xfId="9" xr:uid="{00000000-0005-0000-0000-000007000000}"/>
    <cellStyle name="20% - Accent2 2" xfId="10" xr:uid="{00000000-0005-0000-0000-000008000000}"/>
    <cellStyle name="20% - Accent3 2" xfId="11" xr:uid="{00000000-0005-0000-0000-000009000000}"/>
    <cellStyle name="20% - Accent4 2" xfId="12" xr:uid="{00000000-0005-0000-0000-00000A000000}"/>
    <cellStyle name="20% - Accent5 2" xfId="13" xr:uid="{00000000-0005-0000-0000-00000B000000}"/>
    <cellStyle name="20% - Accent6 2" xfId="14" xr:uid="{00000000-0005-0000-0000-00000C000000}"/>
    <cellStyle name="3 indents" xfId="15" xr:uid="{00000000-0005-0000-0000-00000D000000}"/>
    <cellStyle name="4 indents" xfId="16" xr:uid="{00000000-0005-0000-0000-00000E000000}"/>
    <cellStyle name="40% - Accent1 2" xfId="17" xr:uid="{00000000-0005-0000-0000-00000F000000}"/>
    <cellStyle name="40% - Accent2 2" xfId="18" xr:uid="{00000000-0005-0000-0000-000010000000}"/>
    <cellStyle name="40% - Accent3 2" xfId="19" xr:uid="{00000000-0005-0000-0000-000011000000}"/>
    <cellStyle name="40% - Accent4 2" xfId="20" xr:uid="{00000000-0005-0000-0000-000012000000}"/>
    <cellStyle name="40% - Accent5 2" xfId="21" xr:uid="{00000000-0005-0000-0000-000013000000}"/>
    <cellStyle name="40% - Accent6 2" xfId="22" xr:uid="{00000000-0005-0000-0000-000014000000}"/>
    <cellStyle name="5 indents" xfId="23" xr:uid="{00000000-0005-0000-0000-000015000000}"/>
    <cellStyle name="60% - Accent1 2" xfId="24" xr:uid="{00000000-0005-0000-0000-000016000000}"/>
    <cellStyle name="60% - Accent2 2" xfId="25" xr:uid="{00000000-0005-0000-0000-000017000000}"/>
    <cellStyle name="60% - Accent3 2" xfId="26" xr:uid="{00000000-0005-0000-0000-000018000000}"/>
    <cellStyle name="60% - Accent4 2" xfId="27" xr:uid="{00000000-0005-0000-0000-000019000000}"/>
    <cellStyle name="60% - Accent5 2" xfId="28" xr:uid="{00000000-0005-0000-0000-00001A000000}"/>
    <cellStyle name="60% - Accent5 2 2" xfId="29" xr:uid="{00000000-0005-0000-0000-00001B000000}"/>
    <cellStyle name="60% - Accent6 2" xfId="30" xr:uid="{00000000-0005-0000-0000-00001C000000}"/>
    <cellStyle name="Accent1 2" xfId="31" xr:uid="{00000000-0005-0000-0000-00001D000000}"/>
    <cellStyle name="Accent2 2" xfId="32" xr:uid="{00000000-0005-0000-0000-00001E000000}"/>
    <cellStyle name="Accent3 2" xfId="33" xr:uid="{00000000-0005-0000-0000-00001F000000}"/>
    <cellStyle name="Accent4 2" xfId="34" xr:uid="{00000000-0005-0000-0000-000020000000}"/>
    <cellStyle name="Accent5 2" xfId="35" xr:uid="{00000000-0005-0000-0000-000021000000}"/>
    <cellStyle name="Accent6 2" xfId="36" xr:uid="{00000000-0005-0000-0000-000022000000}"/>
    <cellStyle name="Bad 2" xfId="37" xr:uid="{00000000-0005-0000-0000-000023000000}"/>
    <cellStyle name="BoA" xfId="38" xr:uid="{00000000-0005-0000-0000-000024000000}"/>
    <cellStyle name="Calculation 2" xfId="39" xr:uid="{00000000-0005-0000-0000-000025000000}"/>
    <cellStyle name="Celkem" xfId="40" xr:uid="{00000000-0005-0000-0000-000026000000}"/>
    <cellStyle name="Check Cell 2" xfId="41" xr:uid="{00000000-0005-0000-0000-000027000000}"/>
    <cellStyle name="Comma" xfId="1" builtinId="3"/>
    <cellStyle name="Comma  - Style1" xfId="42" xr:uid="{00000000-0005-0000-0000-000029000000}"/>
    <cellStyle name="Comma 2" xfId="43" xr:uid="{00000000-0005-0000-0000-00002A000000}"/>
    <cellStyle name="Comma 2 2" xfId="44" xr:uid="{00000000-0005-0000-0000-00002B000000}"/>
    <cellStyle name="Comma 2 3" xfId="45" xr:uid="{00000000-0005-0000-0000-00002C000000}"/>
    <cellStyle name="Comma 3" xfId="46" xr:uid="{00000000-0005-0000-0000-00002D000000}"/>
    <cellStyle name="Comma 4" xfId="47" xr:uid="{00000000-0005-0000-0000-00002E000000}"/>
    <cellStyle name="Comma 5" xfId="48" xr:uid="{00000000-0005-0000-0000-00002F000000}"/>
    <cellStyle name="Comma 6" xfId="49" xr:uid="{00000000-0005-0000-0000-000030000000}"/>
    <cellStyle name="Comma(3)" xfId="50" xr:uid="{00000000-0005-0000-0000-000031000000}"/>
    <cellStyle name="Comma0" xfId="51" xr:uid="{00000000-0005-0000-0000-000032000000}"/>
    <cellStyle name="Curren - Style3" xfId="52" xr:uid="{00000000-0005-0000-0000-000033000000}"/>
    <cellStyle name="Curren - Style4" xfId="53" xr:uid="{00000000-0005-0000-0000-000034000000}"/>
    <cellStyle name="Currency0" xfId="54" xr:uid="{00000000-0005-0000-0000-000035000000}"/>
    <cellStyle name="Date" xfId="55" xr:uid="{00000000-0005-0000-0000-000036000000}"/>
    <cellStyle name="Datum" xfId="56" xr:uid="{00000000-0005-0000-0000-000037000000}"/>
    <cellStyle name="Defl/Infl" xfId="57" xr:uid="{00000000-0005-0000-0000-000038000000}"/>
    <cellStyle name="Euro" xfId="58" xr:uid="{00000000-0005-0000-0000-000039000000}"/>
    <cellStyle name="Exogenous" xfId="59" xr:uid="{00000000-0005-0000-0000-00003A000000}"/>
    <cellStyle name="Explanatory Text 2" xfId="60" xr:uid="{00000000-0005-0000-0000-00003B000000}"/>
    <cellStyle name="Finanční0" xfId="61" xr:uid="{00000000-0005-0000-0000-00003C000000}"/>
    <cellStyle name="Finanèní0" xfId="62" xr:uid="{00000000-0005-0000-0000-00003D000000}"/>
    <cellStyle name="Fixed" xfId="63" xr:uid="{00000000-0005-0000-0000-00003E000000}"/>
    <cellStyle name="Good 2" xfId="64" xr:uid="{00000000-0005-0000-0000-00003F000000}"/>
    <cellStyle name="Grey" xfId="65" xr:uid="{00000000-0005-0000-0000-000040000000}"/>
    <cellStyle name="Heading 1 2" xfId="66" xr:uid="{00000000-0005-0000-0000-000041000000}"/>
    <cellStyle name="Heading 2 2" xfId="67" xr:uid="{00000000-0005-0000-0000-000042000000}"/>
    <cellStyle name="Heading 3 2" xfId="68" xr:uid="{00000000-0005-0000-0000-000043000000}"/>
    <cellStyle name="Heading 4 2" xfId="69" xr:uid="{00000000-0005-0000-0000-000044000000}"/>
    <cellStyle name="Hipervínculo_IIF" xfId="70" xr:uid="{00000000-0005-0000-0000-000045000000}"/>
    <cellStyle name="IMF" xfId="71" xr:uid="{00000000-0005-0000-0000-000046000000}"/>
    <cellStyle name="imf-one decimal" xfId="72" xr:uid="{00000000-0005-0000-0000-000047000000}"/>
    <cellStyle name="imf-zero decimal" xfId="73" xr:uid="{00000000-0005-0000-0000-000048000000}"/>
    <cellStyle name="Input [yellow]" xfId="74" xr:uid="{00000000-0005-0000-0000-000049000000}"/>
    <cellStyle name="Input 2" xfId="75" xr:uid="{00000000-0005-0000-0000-00004A000000}"/>
    <cellStyle name="INSTAT" xfId="76" xr:uid="{00000000-0005-0000-0000-00004B000000}"/>
    <cellStyle name="Label" xfId="77" xr:uid="{00000000-0005-0000-0000-00004C000000}"/>
    <cellStyle name="Linked Cell 2" xfId="78" xr:uid="{00000000-0005-0000-0000-00004D000000}"/>
    <cellStyle name="Měna0" xfId="79" xr:uid="{00000000-0005-0000-0000-00004E000000}"/>
    <cellStyle name="Millares [0]_BALPROGRAMA2001R" xfId="80" xr:uid="{00000000-0005-0000-0000-00004F000000}"/>
    <cellStyle name="Millares_BALPROGRAMA2001R" xfId="81" xr:uid="{00000000-0005-0000-0000-000050000000}"/>
    <cellStyle name="Milliers [0]_Encours - Apr rééch" xfId="82" xr:uid="{00000000-0005-0000-0000-000051000000}"/>
    <cellStyle name="Milliers_Encours - Apr rééch" xfId="83" xr:uid="{00000000-0005-0000-0000-000052000000}"/>
    <cellStyle name="Mìna0" xfId="84" xr:uid="{00000000-0005-0000-0000-000053000000}"/>
    <cellStyle name="Model" xfId="85" xr:uid="{00000000-0005-0000-0000-000054000000}"/>
    <cellStyle name="MoF" xfId="86" xr:uid="{00000000-0005-0000-0000-000055000000}"/>
    <cellStyle name="Moneda [0]_BALPROGRAMA2001R" xfId="87" xr:uid="{00000000-0005-0000-0000-000056000000}"/>
    <cellStyle name="Moneda_BALPROGRAMA2001R" xfId="88" xr:uid="{00000000-0005-0000-0000-000057000000}"/>
    <cellStyle name="Monétaire [0]_Encours - Apr rééch" xfId="89" xr:uid="{00000000-0005-0000-0000-000058000000}"/>
    <cellStyle name="Monétaire_Encours - Apr rééch" xfId="90" xr:uid="{00000000-0005-0000-0000-000059000000}"/>
    <cellStyle name="Neutral 2" xfId="91" xr:uid="{00000000-0005-0000-0000-00005A000000}"/>
    <cellStyle name="Normal" xfId="0" builtinId="0"/>
    <cellStyle name="Normal - Style1" xfId="92" xr:uid="{00000000-0005-0000-0000-00005C000000}"/>
    <cellStyle name="Normal - Style2" xfId="93" xr:uid="{00000000-0005-0000-0000-00005D000000}"/>
    <cellStyle name="Normal - Style5" xfId="94" xr:uid="{00000000-0005-0000-0000-00005E000000}"/>
    <cellStyle name="Normal - Style6" xfId="95" xr:uid="{00000000-0005-0000-0000-00005F000000}"/>
    <cellStyle name="Normal - Style7" xfId="96" xr:uid="{00000000-0005-0000-0000-000060000000}"/>
    <cellStyle name="Normal - Style8" xfId="97" xr:uid="{00000000-0005-0000-0000-000061000000}"/>
    <cellStyle name="Normal 10" xfId="98" xr:uid="{00000000-0005-0000-0000-000062000000}"/>
    <cellStyle name="Normal 11" xfId="99" xr:uid="{00000000-0005-0000-0000-000063000000}"/>
    <cellStyle name="normal 2" xfId="100" xr:uid="{00000000-0005-0000-0000-000064000000}"/>
    <cellStyle name="Normal 2 4" xfId="101" xr:uid="{00000000-0005-0000-0000-000065000000}"/>
    <cellStyle name="Normal 3" xfId="102" xr:uid="{00000000-0005-0000-0000-000066000000}"/>
    <cellStyle name="Normal 3 2" xfId="103" xr:uid="{00000000-0005-0000-0000-000067000000}"/>
    <cellStyle name="Normal 4" xfId="104" xr:uid="{00000000-0005-0000-0000-000068000000}"/>
    <cellStyle name="Normal 5" xfId="105" xr:uid="{00000000-0005-0000-0000-000069000000}"/>
    <cellStyle name="Normal 5 3" xfId="106" xr:uid="{00000000-0005-0000-0000-00006A000000}"/>
    <cellStyle name="Normal 6" xfId="107" xr:uid="{00000000-0005-0000-0000-00006B000000}"/>
    <cellStyle name="Normal 7" xfId="108" xr:uid="{00000000-0005-0000-0000-00006C000000}"/>
    <cellStyle name="Normal 8" xfId="109" xr:uid="{00000000-0005-0000-0000-00006D000000}"/>
    <cellStyle name="Normal Table" xfId="110" xr:uid="{00000000-0005-0000-0000-00006E000000}"/>
    <cellStyle name="normálne__1_NDARJA  BUXHETIT Universiteteve _2007-2008 sipas Formulës.xls_Flori_PM" xfId="111" xr:uid="{00000000-0005-0000-0000-00006F000000}"/>
    <cellStyle name="Note 2" xfId="112" xr:uid="{00000000-0005-0000-0000-000070000000}"/>
    <cellStyle name="Output 2" xfId="113" xr:uid="{00000000-0005-0000-0000-000071000000}"/>
    <cellStyle name="Output Amounts" xfId="114" xr:uid="{00000000-0005-0000-0000-000072000000}"/>
    <cellStyle name="Percent [2]" xfId="115" xr:uid="{00000000-0005-0000-0000-000073000000}"/>
    <cellStyle name="Percent 2" xfId="116" xr:uid="{00000000-0005-0000-0000-000074000000}"/>
    <cellStyle name="percentage difference" xfId="117" xr:uid="{00000000-0005-0000-0000-000075000000}"/>
    <cellStyle name="percentage difference one decimal" xfId="118" xr:uid="{00000000-0005-0000-0000-000076000000}"/>
    <cellStyle name="percentage difference zero decimal" xfId="119" xr:uid="{00000000-0005-0000-0000-000077000000}"/>
    <cellStyle name="Pevný" xfId="120" xr:uid="{00000000-0005-0000-0000-000078000000}"/>
    <cellStyle name="Presentation" xfId="121" xr:uid="{00000000-0005-0000-0000-000079000000}"/>
    <cellStyle name="Proj" xfId="122" xr:uid="{00000000-0005-0000-0000-00007A000000}"/>
    <cellStyle name="Publication" xfId="123" xr:uid="{00000000-0005-0000-0000-00007B000000}"/>
    <cellStyle name="STYL1 - Style1" xfId="124" xr:uid="{00000000-0005-0000-0000-00007C000000}"/>
    <cellStyle name="Style 1" xfId="125" xr:uid="{00000000-0005-0000-0000-00007D000000}"/>
    <cellStyle name="Text" xfId="126" xr:uid="{00000000-0005-0000-0000-00007E000000}"/>
    <cellStyle name="Title 2" xfId="127" xr:uid="{00000000-0005-0000-0000-00007F000000}"/>
    <cellStyle name="Total 2" xfId="128" xr:uid="{00000000-0005-0000-0000-000080000000}"/>
    <cellStyle name="Warning Text 2" xfId="129" xr:uid="{00000000-0005-0000-0000-000081000000}"/>
    <cellStyle name="WebAnchor1" xfId="130" xr:uid="{00000000-0005-0000-0000-000082000000}"/>
    <cellStyle name="WebAnchor2" xfId="131" xr:uid="{00000000-0005-0000-0000-000083000000}"/>
    <cellStyle name="WebAnchor3" xfId="132" xr:uid="{00000000-0005-0000-0000-000084000000}"/>
    <cellStyle name="WebAnchor4" xfId="133" xr:uid="{00000000-0005-0000-0000-000085000000}"/>
    <cellStyle name="WebAnchor5" xfId="134" xr:uid="{00000000-0005-0000-0000-000086000000}"/>
    <cellStyle name="WebAnchor6" xfId="135" xr:uid="{00000000-0005-0000-0000-000087000000}"/>
    <cellStyle name="WebAnchor7" xfId="136" xr:uid="{00000000-0005-0000-0000-000088000000}"/>
    <cellStyle name="Webexclude" xfId="137" xr:uid="{00000000-0005-0000-0000-000089000000}"/>
    <cellStyle name="WebFN" xfId="138" xr:uid="{00000000-0005-0000-0000-00008A000000}"/>
    <cellStyle name="WebFN1" xfId="139" xr:uid="{00000000-0005-0000-0000-00008B000000}"/>
    <cellStyle name="WebFN2" xfId="140" xr:uid="{00000000-0005-0000-0000-00008C000000}"/>
    <cellStyle name="WebFN3" xfId="141" xr:uid="{00000000-0005-0000-0000-00008D000000}"/>
    <cellStyle name="WebFN4" xfId="142" xr:uid="{00000000-0005-0000-0000-00008E000000}"/>
    <cellStyle name="WebHR" xfId="143" xr:uid="{00000000-0005-0000-0000-00008F000000}"/>
    <cellStyle name="WebIndent1" xfId="144" xr:uid="{00000000-0005-0000-0000-000090000000}"/>
    <cellStyle name="WebIndent1wFN3" xfId="145" xr:uid="{00000000-0005-0000-0000-000091000000}"/>
    <cellStyle name="WebIndent2" xfId="146" xr:uid="{00000000-0005-0000-0000-000092000000}"/>
    <cellStyle name="WebNoBR" xfId="147" xr:uid="{00000000-0005-0000-0000-000093000000}"/>
    <cellStyle name="Záhlaví 1" xfId="148" xr:uid="{00000000-0005-0000-0000-000094000000}"/>
    <cellStyle name="Záhlaví 2" xfId="149" xr:uid="{00000000-0005-0000-0000-000095000000}"/>
    <cellStyle name="zero" xfId="150" xr:uid="{00000000-0005-0000-0000-000096000000}"/>
    <cellStyle name="ДАТА" xfId="151" xr:uid="{00000000-0005-0000-0000-000097000000}"/>
    <cellStyle name="ДЕНЕЖНЫЙ_BOPENGC" xfId="152" xr:uid="{00000000-0005-0000-0000-000098000000}"/>
    <cellStyle name="ЗАГОЛОВОК1" xfId="153" xr:uid="{00000000-0005-0000-0000-000099000000}"/>
    <cellStyle name="ЗАГОЛОВОК2" xfId="154" xr:uid="{00000000-0005-0000-0000-00009A000000}"/>
    <cellStyle name="ИТОГОВЫЙ" xfId="155" xr:uid="{00000000-0005-0000-0000-00009B000000}"/>
    <cellStyle name="Обычный_BOPENGC" xfId="156" xr:uid="{00000000-0005-0000-0000-00009C000000}"/>
    <cellStyle name="ПРОЦЕНТНЫЙ_BOPENGC" xfId="157" xr:uid="{00000000-0005-0000-0000-00009D000000}"/>
    <cellStyle name="ТЕКСТ" xfId="158" xr:uid="{00000000-0005-0000-0000-00009E000000}"/>
    <cellStyle name="ФИКСИРОВАННЫЙ" xfId="159" xr:uid="{00000000-0005-0000-0000-00009F000000}"/>
    <cellStyle name="ФИНАНСОВЫЙ_BOPENGC" xfId="160" xr:uid="{00000000-0005-0000-0000-0000A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2:AI219"/>
  <sheetViews>
    <sheetView tabSelected="1" topLeftCell="A78" workbookViewId="0">
      <selection activeCell="R179" sqref="R179"/>
    </sheetView>
  </sheetViews>
  <sheetFormatPr defaultRowHeight="15"/>
  <cols>
    <col min="2" max="2" width="5.85546875" style="1" customWidth="1"/>
    <col min="3" max="3" width="29.5703125" style="2" customWidth="1"/>
    <col min="4" max="4" width="10.7109375" style="1" customWidth="1"/>
    <col min="5" max="5" width="38" customWidth="1"/>
    <col min="6" max="7" width="13.28515625" customWidth="1"/>
    <col min="8" max="8" width="16.42578125" customWidth="1"/>
    <col min="9" max="9" width="13.28515625" customWidth="1"/>
    <col min="10" max="10" width="15.85546875" customWidth="1"/>
    <col min="11" max="11" width="13.28515625" customWidth="1"/>
    <col min="12" max="12" width="13.28515625" style="1" customWidth="1"/>
    <col min="13" max="13" width="12.42578125" style="1" customWidth="1"/>
    <col min="14" max="14" width="13.28515625" style="1" customWidth="1"/>
    <col min="15" max="15" width="12.5703125" style="1" customWidth="1"/>
    <col min="16" max="16" width="10" customWidth="1"/>
    <col min="17" max="17" width="11.140625" customWidth="1"/>
    <col min="18" max="19" width="23.28515625" customWidth="1"/>
    <col min="20" max="20" width="18" customWidth="1"/>
    <col min="21" max="23" width="23.28515625" customWidth="1"/>
    <col min="24" max="24" width="27.28515625" customWidth="1"/>
    <col min="25" max="25" width="23.85546875" customWidth="1"/>
    <col min="26" max="26" width="22.140625" customWidth="1"/>
    <col min="27" max="27" width="22.85546875" customWidth="1"/>
    <col min="28" max="31" width="19.140625" customWidth="1"/>
    <col min="32" max="32" width="26.28515625" customWidth="1"/>
    <col min="33" max="33" width="19.140625" customWidth="1"/>
    <col min="34" max="34" width="16.7109375" customWidth="1"/>
    <col min="35" max="35" width="20.5703125" customWidth="1"/>
  </cols>
  <sheetData>
    <row r="2" spans="1:35" ht="18.75">
      <c r="E2" s="169" t="s">
        <v>0</v>
      </c>
      <c r="F2" s="170"/>
      <c r="G2" s="170"/>
      <c r="H2" s="170"/>
      <c r="I2" s="170"/>
      <c r="J2" s="170"/>
      <c r="K2" s="170"/>
    </row>
    <row r="4" spans="1:35" ht="15.75" thickBot="1">
      <c r="F4" s="171"/>
      <c r="G4" s="171"/>
      <c r="AC4" s="3"/>
      <c r="AD4" s="3"/>
      <c r="AE4" s="3"/>
      <c r="AF4" s="3"/>
      <c r="AG4" s="3"/>
      <c r="AH4" s="3"/>
    </row>
    <row r="5" spans="1:35" ht="32.25" customHeight="1" thickTop="1">
      <c r="B5" s="172" t="s">
        <v>1</v>
      </c>
      <c r="C5" s="174" t="s">
        <v>2</v>
      </c>
      <c r="D5" s="175" t="s">
        <v>3</v>
      </c>
      <c r="E5" s="177" t="s">
        <v>4</v>
      </c>
      <c r="F5" s="179" t="s">
        <v>5</v>
      </c>
      <c r="G5" s="180"/>
      <c r="H5" s="179" t="s">
        <v>6</v>
      </c>
      <c r="I5" s="180"/>
      <c r="J5" s="179" t="s">
        <v>7</v>
      </c>
      <c r="K5" s="180"/>
      <c r="L5" s="159" t="s">
        <v>8</v>
      </c>
      <c r="M5" s="160"/>
      <c r="N5" s="161" t="s">
        <v>9</v>
      </c>
      <c r="O5" s="162"/>
      <c r="P5" s="1"/>
      <c r="Q5" s="1"/>
      <c r="R5" s="1"/>
      <c r="S5" s="1"/>
      <c r="T5" s="1"/>
      <c r="U5" s="1"/>
      <c r="V5" s="1"/>
      <c r="AC5" s="3"/>
      <c r="AD5" s="3"/>
      <c r="AE5" s="3"/>
      <c r="AF5" s="3"/>
      <c r="AG5" s="3"/>
      <c r="AH5" s="3"/>
      <c r="AI5" s="3"/>
    </row>
    <row r="6" spans="1:35" ht="20.25" customHeight="1">
      <c r="B6" s="173"/>
      <c r="C6" s="136"/>
      <c r="D6" s="176"/>
      <c r="E6" s="178"/>
      <c r="F6" s="4" t="s">
        <v>10</v>
      </c>
      <c r="G6" s="5" t="s">
        <v>11</v>
      </c>
      <c r="H6" s="4" t="s">
        <v>12</v>
      </c>
      <c r="I6" s="5" t="s">
        <v>13</v>
      </c>
      <c r="J6" s="4" t="s">
        <v>14</v>
      </c>
      <c r="K6" s="5" t="s">
        <v>13</v>
      </c>
      <c r="L6" s="4" t="s">
        <v>12</v>
      </c>
      <c r="M6" s="5" t="s">
        <v>13</v>
      </c>
      <c r="N6" s="4" t="s">
        <v>12</v>
      </c>
      <c r="O6" s="6" t="s">
        <v>13</v>
      </c>
      <c r="P6" s="1"/>
      <c r="Q6" s="1"/>
      <c r="R6" s="1"/>
      <c r="S6" s="1"/>
      <c r="T6" s="1"/>
      <c r="U6" s="1"/>
      <c r="V6" s="1"/>
      <c r="AC6" s="3"/>
      <c r="AD6" s="3"/>
      <c r="AE6" s="3"/>
      <c r="AF6" s="3"/>
      <c r="AG6" s="3"/>
      <c r="AH6" s="3"/>
    </row>
    <row r="7" spans="1:35" ht="19.5" customHeight="1">
      <c r="B7" s="140">
        <v>1</v>
      </c>
      <c r="C7" s="142" t="s">
        <v>15</v>
      </c>
      <c r="D7" s="7" t="s">
        <v>16</v>
      </c>
      <c r="E7" s="8" t="s">
        <v>17</v>
      </c>
      <c r="F7" s="9">
        <v>337980</v>
      </c>
      <c r="G7" s="10">
        <v>306000</v>
      </c>
      <c r="H7" s="9">
        <v>303280</v>
      </c>
      <c r="I7" s="10">
        <v>176000</v>
      </c>
      <c r="J7" s="9">
        <v>281416.45</v>
      </c>
      <c r="K7" s="10">
        <v>33490.39</v>
      </c>
      <c r="L7" s="11">
        <f>J7/F7</f>
        <v>0.83264231611337958</v>
      </c>
      <c r="M7" s="12">
        <f>K7/G7</f>
        <v>0.10944571895424836</v>
      </c>
      <c r="N7" s="11">
        <f>J7/H7</f>
        <v>0.92790968741756796</v>
      </c>
      <c r="O7" s="13">
        <f>K7/I7</f>
        <v>0.19028630681818182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5"/>
    </row>
    <row r="8" spans="1:35" ht="21" customHeight="1">
      <c r="B8" s="141"/>
      <c r="C8" s="143"/>
      <c r="D8" s="163" t="s">
        <v>18</v>
      </c>
      <c r="E8" s="163"/>
      <c r="F8" s="164">
        <f>F7+G7</f>
        <v>643980</v>
      </c>
      <c r="G8" s="165"/>
      <c r="H8" s="164">
        <f>H7+I7</f>
        <v>479280</v>
      </c>
      <c r="I8" s="165"/>
      <c r="J8" s="164">
        <f>J7+K7</f>
        <v>314906.84000000003</v>
      </c>
      <c r="K8" s="165"/>
      <c r="L8" s="166">
        <f t="shared" ref="L8:L14" si="0">J8/F8</f>
        <v>0.48900096276281874</v>
      </c>
      <c r="M8" s="167"/>
      <c r="N8" s="166">
        <f t="shared" ref="N8:N14" si="1">J8/H8</f>
        <v>0.6570414788849942</v>
      </c>
      <c r="O8" s="168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/>
    </row>
    <row r="9" spans="1:35" ht="19.5" customHeight="1">
      <c r="B9" s="140">
        <v>2</v>
      </c>
      <c r="C9" s="142" t="s">
        <v>19</v>
      </c>
      <c r="D9" s="16" t="s">
        <v>20</v>
      </c>
      <c r="E9" s="17" t="s">
        <v>21</v>
      </c>
      <c r="F9" s="9">
        <v>698609</v>
      </c>
      <c r="G9" s="10">
        <v>137000</v>
      </c>
      <c r="H9" s="9">
        <v>673409</v>
      </c>
      <c r="I9" s="10">
        <v>92000</v>
      </c>
      <c r="J9" s="9">
        <v>618760.86</v>
      </c>
      <c r="K9" s="10">
        <v>81261</v>
      </c>
      <c r="L9" s="11">
        <f t="shared" si="0"/>
        <v>0.88570410630266716</v>
      </c>
      <c r="M9" s="12">
        <f>K9/G9</f>
        <v>0.59314598540145991</v>
      </c>
      <c r="N9" s="11">
        <f t="shared" si="1"/>
        <v>0.91884851553810531</v>
      </c>
      <c r="O9" s="13">
        <f>K9/I9</f>
        <v>0.88327173913043477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5"/>
    </row>
    <row r="10" spans="1:35" ht="19.5" customHeight="1">
      <c r="B10" s="150"/>
      <c r="C10" s="156"/>
      <c r="D10" s="18" t="s">
        <v>16</v>
      </c>
      <c r="E10" s="19" t="s">
        <v>22</v>
      </c>
      <c r="F10" s="20">
        <v>1215558</v>
      </c>
      <c r="G10" s="21">
        <v>0</v>
      </c>
      <c r="H10" s="20">
        <v>1226684.5900000001</v>
      </c>
      <c r="I10" s="21">
        <v>0</v>
      </c>
      <c r="J10" s="20">
        <v>1081063.06</v>
      </c>
      <c r="K10" s="21">
        <v>0</v>
      </c>
      <c r="L10" s="22">
        <f t="shared" si="0"/>
        <v>0.88935539069299863</v>
      </c>
      <c r="M10" s="23"/>
      <c r="N10" s="22">
        <f t="shared" si="1"/>
        <v>0.88128853073796254</v>
      </c>
      <c r="O10" s="2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5"/>
    </row>
    <row r="11" spans="1:35" ht="17.25" customHeight="1">
      <c r="B11" s="150"/>
      <c r="C11" s="156"/>
      <c r="D11" s="126" t="s">
        <v>23</v>
      </c>
      <c r="E11" s="126"/>
      <c r="F11" s="25">
        <f>SUM(F9:F10)</f>
        <v>1914167</v>
      </c>
      <c r="G11" s="26">
        <f t="shared" ref="G11:K11" si="2">SUM(G9:G10)</f>
        <v>137000</v>
      </c>
      <c r="H11" s="25">
        <f t="shared" si="2"/>
        <v>1900093.59</v>
      </c>
      <c r="I11" s="26">
        <f t="shared" si="2"/>
        <v>92000</v>
      </c>
      <c r="J11" s="25">
        <f t="shared" si="2"/>
        <v>1699823.92</v>
      </c>
      <c r="K11" s="26">
        <f t="shared" si="2"/>
        <v>81261</v>
      </c>
      <c r="L11" s="27">
        <f t="shared" si="0"/>
        <v>0.88802279007004092</v>
      </c>
      <c r="M11" s="28">
        <f>K11/G11</f>
        <v>0.59314598540145991</v>
      </c>
      <c r="N11" s="27">
        <f t="shared" si="1"/>
        <v>0.89460010230338172</v>
      </c>
      <c r="O11" s="29">
        <f>K11/I11</f>
        <v>0.88327173913043477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5"/>
    </row>
    <row r="12" spans="1:35" ht="21.75" customHeight="1">
      <c r="B12" s="141"/>
      <c r="C12" s="143"/>
      <c r="D12" s="130" t="s">
        <v>18</v>
      </c>
      <c r="E12" s="130"/>
      <c r="F12" s="157">
        <f>F11+G11</f>
        <v>2051167</v>
      </c>
      <c r="G12" s="158"/>
      <c r="H12" s="124">
        <f>H11+I11</f>
        <v>1992093.59</v>
      </c>
      <c r="I12" s="125"/>
      <c r="J12" s="124">
        <f>J11+K11</f>
        <v>1781084.92</v>
      </c>
      <c r="K12" s="125"/>
      <c r="L12" s="111">
        <f t="shared" si="0"/>
        <v>0.86832760082431115</v>
      </c>
      <c r="M12" s="112"/>
      <c r="N12" s="111">
        <f t="shared" si="1"/>
        <v>0.89407692938763983</v>
      </c>
      <c r="O12" s="11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5"/>
    </row>
    <row r="13" spans="1:35" ht="21.75" customHeight="1">
      <c r="B13" s="140">
        <v>3</v>
      </c>
      <c r="C13" s="142" t="s">
        <v>24</v>
      </c>
      <c r="D13" s="30" t="s">
        <v>20</v>
      </c>
      <c r="E13" s="31" t="s">
        <v>21</v>
      </c>
      <c r="F13" s="20">
        <v>812900</v>
      </c>
      <c r="G13" s="32">
        <v>100000</v>
      </c>
      <c r="H13" s="20">
        <v>814940</v>
      </c>
      <c r="I13" s="32">
        <v>4500</v>
      </c>
      <c r="J13" s="20">
        <v>669242.37</v>
      </c>
      <c r="K13" s="32">
        <v>2910.6</v>
      </c>
      <c r="L13" s="11">
        <f t="shared" si="0"/>
        <v>0.82327761102226593</v>
      </c>
      <c r="M13" s="12">
        <f>K13/G13</f>
        <v>2.9106E-2</v>
      </c>
      <c r="N13" s="11">
        <f t="shared" si="1"/>
        <v>0.82121673988269073</v>
      </c>
      <c r="O13" s="13">
        <f>K13/I13</f>
        <v>0.64679999999999993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/>
    </row>
    <row r="14" spans="1:35" ht="21.75" customHeight="1">
      <c r="B14" s="141"/>
      <c r="C14" s="143"/>
      <c r="D14" s="130" t="s">
        <v>18</v>
      </c>
      <c r="E14" s="130"/>
      <c r="F14" s="124">
        <f>F13+G13</f>
        <v>912900</v>
      </c>
      <c r="G14" s="125"/>
      <c r="H14" s="154">
        <f>H13+I13</f>
        <v>819440</v>
      </c>
      <c r="I14" s="155"/>
      <c r="J14" s="154">
        <f>J13+K13</f>
        <v>672152.97</v>
      </c>
      <c r="K14" s="155"/>
      <c r="L14" s="151">
        <f t="shared" si="0"/>
        <v>0.7362832402234637</v>
      </c>
      <c r="M14" s="153"/>
      <c r="N14" s="151">
        <f t="shared" si="1"/>
        <v>0.82025892072634965</v>
      </c>
      <c r="O14" s="152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5"/>
    </row>
    <row r="15" spans="1:35" ht="19.5" customHeight="1">
      <c r="A15" s="14"/>
      <c r="B15" s="131">
        <v>4</v>
      </c>
      <c r="C15" s="134" t="s">
        <v>25</v>
      </c>
      <c r="D15" s="16">
        <v>1110</v>
      </c>
      <c r="E15" s="17" t="s">
        <v>21</v>
      </c>
      <c r="F15" s="33"/>
      <c r="G15" s="34">
        <v>80000</v>
      </c>
      <c r="H15" s="33">
        <v>58200</v>
      </c>
      <c r="I15" s="34">
        <f>76823.06+21937</f>
        <v>98760.06</v>
      </c>
      <c r="J15" s="33">
        <v>48418</v>
      </c>
      <c r="K15" s="34">
        <f>71292+21937</f>
        <v>93229</v>
      </c>
      <c r="L15" s="35"/>
      <c r="M15" s="36">
        <f>K15/G15</f>
        <v>1.1653625000000001</v>
      </c>
      <c r="N15" s="35">
        <f>J15/H15</f>
        <v>0.83192439862542955</v>
      </c>
      <c r="O15" s="13">
        <f>K15/I15</f>
        <v>0.94399497124647358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/>
    </row>
    <row r="16" spans="1:35" ht="19.5" customHeight="1">
      <c r="A16" s="14"/>
      <c r="B16" s="132"/>
      <c r="C16" s="135"/>
      <c r="D16" s="37">
        <v>1150</v>
      </c>
      <c r="E16" s="38" t="s">
        <v>26</v>
      </c>
      <c r="F16" s="39">
        <v>299388</v>
      </c>
      <c r="G16" s="40">
        <v>50000</v>
      </c>
      <c r="H16" s="39">
        <v>246776</v>
      </c>
      <c r="I16" s="40">
        <v>867200</v>
      </c>
      <c r="J16" s="39">
        <v>244345</v>
      </c>
      <c r="K16" s="40">
        <f>867200+2566</f>
        <v>869766</v>
      </c>
      <c r="L16" s="41">
        <f t="shared" ref="L16:M30" si="3">J16/F16</f>
        <v>0.81614827581599791</v>
      </c>
      <c r="M16" s="42">
        <f t="shared" si="3"/>
        <v>17.395320000000002</v>
      </c>
      <c r="N16" s="41">
        <f t="shared" ref="N16:O30" si="4">J16/H16</f>
        <v>0.99014896100106975</v>
      </c>
      <c r="O16" s="24">
        <f>K16/I16</f>
        <v>1.0029589483394834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5"/>
    </row>
    <row r="17" spans="1:35" ht="19.5" customHeight="1">
      <c r="A17" s="14"/>
      <c r="B17" s="132"/>
      <c r="C17" s="135"/>
      <c r="D17" s="37">
        <v>4130</v>
      </c>
      <c r="E17" s="38" t="s">
        <v>27</v>
      </c>
      <c r="F17" s="39">
        <v>803890</v>
      </c>
      <c r="G17" s="40">
        <v>226690</v>
      </c>
      <c r="H17" s="39">
        <v>770484</v>
      </c>
      <c r="I17" s="40">
        <v>124404</v>
      </c>
      <c r="J17" s="39">
        <v>740833</v>
      </c>
      <c r="K17" s="40">
        <v>69127</v>
      </c>
      <c r="L17" s="41">
        <f t="shared" si="3"/>
        <v>0.9215601637039893</v>
      </c>
      <c r="M17" s="42">
        <f t="shared" si="3"/>
        <v>0.30494066787242491</v>
      </c>
      <c r="N17" s="41">
        <f t="shared" si="4"/>
        <v>0.96151639748521711</v>
      </c>
      <c r="O17" s="43">
        <f t="shared" si="4"/>
        <v>0.55566541268769498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5"/>
    </row>
    <row r="18" spans="1:35" ht="19.5" customHeight="1">
      <c r="A18" s="14"/>
      <c r="B18" s="132"/>
      <c r="C18" s="135"/>
      <c r="D18" s="37">
        <v>4160</v>
      </c>
      <c r="E18" s="44" t="s">
        <v>28</v>
      </c>
      <c r="F18" s="39">
        <v>377922</v>
      </c>
      <c r="G18" s="40">
        <v>12000</v>
      </c>
      <c r="H18" s="39">
        <v>399201</v>
      </c>
      <c r="I18" s="40">
        <v>8160</v>
      </c>
      <c r="J18" s="39">
        <v>394298</v>
      </c>
      <c r="K18" s="40">
        <v>8046</v>
      </c>
      <c r="L18" s="41">
        <f t="shared" si="3"/>
        <v>1.0433316927831668</v>
      </c>
      <c r="M18" s="42">
        <f t="shared" si="3"/>
        <v>0.67049999999999998</v>
      </c>
      <c r="N18" s="41">
        <f t="shared" si="4"/>
        <v>0.98771796663836009</v>
      </c>
      <c r="O18" s="43">
        <f t="shared" si="4"/>
        <v>0.98602941176470593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5"/>
    </row>
    <row r="19" spans="1:35" ht="19.5" customHeight="1">
      <c r="A19" s="14"/>
      <c r="B19" s="132"/>
      <c r="C19" s="135"/>
      <c r="D19" s="37">
        <v>4170</v>
      </c>
      <c r="E19" s="38" t="s">
        <v>29</v>
      </c>
      <c r="F19" s="39">
        <v>260984</v>
      </c>
      <c r="G19" s="40">
        <v>22000</v>
      </c>
      <c r="H19" s="39">
        <v>260371</v>
      </c>
      <c r="I19" s="40">
        <v>22000</v>
      </c>
      <c r="J19" s="39">
        <v>257538</v>
      </c>
      <c r="K19" s="40">
        <v>21522</v>
      </c>
      <c r="L19" s="41">
        <f t="shared" si="3"/>
        <v>0.98679612543297679</v>
      </c>
      <c r="M19" s="42">
        <f t="shared" si="3"/>
        <v>0.97827272727272729</v>
      </c>
      <c r="N19" s="41">
        <f t="shared" si="4"/>
        <v>0.98911937197306921</v>
      </c>
      <c r="O19" s="43">
        <f t="shared" si="4"/>
        <v>0.97827272727272729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5"/>
    </row>
    <row r="20" spans="1:35" ht="19.5" customHeight="1">
      <c r="A20" s="14"/>
      <c r="B20" s="132"/>
      <c r="C20" s="135"/>
      <c r="D20" s="37">
        <v>6190</v>
      </c>
      <c r="E20" s="38" t="s">
        <v>30</v>
      </c>
      <c r="F20" s="39">
        <v>745000</v>
      </c>
      <c r="G20" s="40">
        <v>550000</v>
      </c>
      <c r="H20" s="39">
        <v>535018</v>
      </c>
      <c r="I20" s="40">
        <v>570095</v>
      </c>
      <c r="J20" s="39">
        <v>511424</v>
      </c>
      <c r="K20" s="40">
        <v>554741</v>
      </c>
      <c r="L20" s="41">
        <f t="shared" si="3"/>
        <v>0.68647516778523487</v>
      </c>
      <c r="M20" s="42">
        <f t="shared" si="3"/>
        <v>1.0086200000000001</v>
      </c>
      <c r="N20" s="41">
        <f t="shared" si="4"/>
        <v>0.95590054914040279</v>
      </c>
      <c r="O20" s="43">
        <f t="shared" si="4"/>
        <v>0.9730676466203001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/>
    </row>
    <row r="21" spans="1:35" ht="19.5" customHeight="1">
      <c r="A21" s="14"/>
      <c r="B21" s="132"/>
      <c r="C21" s="135"/>
      <c r="D21" s="37">
        <v>9240</v>
      </c>
      <c r="E21" s="38" t="s">
        <v>31</v>
      </c>
      <c r="F21" s="39">
        <v>3132000</v>
      </c>
      <c r="G21" s="40">
        <v>1378469</v>
      </c>
      <c r="H21" s="39">
        <v>3058863</v>
      </c>
      <c r="I21" s="40">
        <v>783649</v>
      </c>
      <c r="J21" s="39">
        <f>2985470-1607-2321</f>
        <v>2981542</v>
      </c>
      <c r="K21" s="40">
        <f>542751+1607+2321</f>
        <v>546679</v>
      </c>
      <c r="L21" s="41">
        <f t="shared" si="3"/>
        <v>0.95196104725415065</v>
      </c>
      <c r="M21" s="42">
        <f t="shared" si="3"/>
        <v>0.39658418143607149</v>
      </c>
      <c r="N21" s="41">
        <f t="shared" si="4"/>
        <v>0.974722306948693</v>
      </c>
      <c r="O21" s="43">
        <f t="shared" si="4"/>
        <v>0.69760696434245428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5"/>
    </row>
    <row r="22" spans="1:35" ht="19.5" customHeight="1">
      <c r="A22" s="14"/>
      <c r="B22" s="132"/>
      <c r="C22" s="135"/>
      <c r="D22" s="37">
        <v>10220</v>
      </c>
      <c r="E22" s="38" t="s">
        <v>32</v>
      </c>
      <c r="F22" s="39">
        <v>40800090</v>
      </c>
      <c r="G22" s="40"/>
      <c r="H22" s="39">
        <v>46284132</v>
      </c>
      <c r="I22" s="40"/>
      <c r="J22" s="39">
        <v>46280277</v>
      </c>
      <c r="K22" s="40"/>
      <c r="L22" s="41">
        <f t="shared" si="3"/>
        <v>1.1343180125337959</v>
      </c>
      <c r="M22" s="42"/>
      <c r="N22" s="41">
        <f t="shared" si="4"/>
        <v>0.99991671011568284</v>
      </c>
      <c r="O22" s="4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/>
    </row>
    <row r="23" spans="1:35" ht="19.5" customHeight="1">
      <c r="A23" s="14"/>
      <c r="B23" s="132"/>
      <c r="C23" s="135"/>
      <c r="D23" s="37">
        <v>10550</v>
      </c>
      <c r="E23" s="38" t="s">
        <v>33</v>
      </c>
      <c r="F23" s="39">
        <v>2775547</v>
      </c>
      <c r="G23" s="40">
        <v>251000</v>
      </c>
      <c r="H23" s="39">
        <v>2537593</v>
      </c>
      <c r="I23" s="40">
        <v>71200</v>
      </c>
      <c r="J23" s="39">
        <f>2446341-2</f>
        <v>2446339</v>
      </c>
      <c r="K23" s="40">
        <f>37422+2</f>
        <v>37424</v>
      </c>
      <c r="L23" s="41">
        <f t="shared" si="3"/>
        <v>0.88138986657404828</v>
      </c>
      <c r="M23" s="42">
        <f t="shared" si="3"/>
        <v>0.14909960159362551</v>
      </c>
      <c r="N23" s="41">
        <f t="shared" si="4"/>
        <v>0.96403915048630728</v>
      </c>
      <c r="O23" s="43">
        <f t="shared" si="4"/>
        <v>0.52561797752808992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/>
    </row>
    <row r="24" spans="1:35" ht="21.75" customHeight="1">
      <c r="B24" s="132"/>
      <c r="C24" s="135"/>
      <c r="D24" s="144" t="s">
        <v>23</v>
      </c>
      <c r="E24" s="126"/>
      <c r="F24" s="25">
        <f>SUM(F15:F23)</f>
        <v>49194821</v>
      </c>
      <c r="G24" s="26">
        <f t="shared" ref="G24:K24" si="5">SUM(G15:G23)</f>
        <v>2570159</v>
      </c>
      <c r="H24" s="25">
        <f t="shared" si="5"/>
        <v>54150638</v>
      </c>
      <c r="I24" s="26">
        <f t="shared" si="5"/>
        <v>2545468.06</v>
      </c>
      <c r="J24" s="25">
        <f t="shared" si="5"/>
        <v>53905014</v>
      </c>
      <c r="K24" s="26">
        <f t="shared" si="5"/>
        <v>2200534</v>
      </c>
      <c r="L24" s="27">
        <f t="shared" si="3"/>
        <v>1.0957457086793749</v>
      </c>
      <c r="M24" s="28">
        <f>K24/G24</f>
        <v>0.85618594024727657</v>
      </c>
      <c r="N24" s="27">
        <f t="shared" si="4"/>
        <v>0.99546406082971728</v>
      </c>
      <c r="O24" s="29">
        <f>K24/I24</f>
        <v>0.86449091017076052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</row>
    <row r="25" spans="1:35" ht="21.75" customHeight="1">
      <c r="B25" s="133"/>
      <c r="C25" s="136"/>
      <c r="D25" s="130" t="s">
        <v>18</v>
      </c>
      <c r="E25" s="130"/>
      <c r="F25" s="124">
        <f>F24+G24</f>
        <v>51764980</v>
      </c>
      <c r="G25" s="125"/>
      <c r="H25" s="124">
        <f>H24+I24</f>
        <v>56696106.060000002</v>
      </c>
      <c r="I25" s="125"/>
      <c r="J25" s="124">
        <f>J24+K24</f>
        <v>56105548</v>
      </c>
      <c r="K25" s="125"/>
      <c r="L25" s="151">
        <f t="shared" si="3"/>
        <v>1.0838514377867043</v>
      </c>
      <c r="M25" s="153"/>
      <c r="N25" s="151">
        <f t="shared" si="4"/>
        <v>0.98958379858794832</v>
      </c>
      <c r="O25" s="152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5"/>
    </row>
    <row r="26" spans="1:35" ht="15.75" customHeight="1">
      <c r="B26" s="140">
        <v>5</v>
      </c>
      <c r="C26" s="134" t="s">
        <v>34</v>
      </c>
      <c r="D26" s="7" t="s">
        <v>20</v>
      </c>
      <c r="E26" s="8" t="s">
        <v>21</v>
      </c>
      <c r="F26" s="20">
        <v>521516</v>
      </c>
      <c r="G26" s="34">
        <v>55000</v>
      </c>
      <c r="H26" s="20">
        <v>506816</v>
      </c>
      <c r="I26" s="34">
        <v>7000</v>
      </c>
      <c r="J26" s="20">
        <v>489412.44</v>
      </c>
      <c r="K26" s="34">
        <v>5710.8</v>
      </c>
      <c r="L26" s="11">
        <f t="shared" si="3"/>
        <v>0.93844185029797744</v>
      </c>
      <c r="M26" s="12">
        <f t="shared" si="3"/>
        <v>0.10383272727272727</v>
      </c>
      <c r="N26" s="11">
        <f t="shared" si="4"/>
        <v>0.96566098939260003</v>
      </c>
      <c r="O26" s="13">
        <f t="shared" si="4"/>
        <v>0.81582857142857146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</row>
    <row r="27" spans="1:35" ht="15.75" customHeight="1">
      <c r="B27" s="150"/>
      <c r="C27" s="135"/>
      <c r="D27" s="45" t="s">
        <v>35</v>
      </c>
      <c r="E27" s="38" t="s">
        <v>36</v>
      </c>
      <c r="F27" s="39">
        <v>2224540</v>
      </c>
      <c r="G27" s="40">
        <v>358000</v>
      </c>
      <c r="H27" s="39">
        <v>2666143.91</v>
      </c>
      <c r="I27" s="40">
        <v>288798</v>
      </c>
      <c r="J27" s="39">
        <v>2632577.19</v>
      </c>
      <c r="K27" s="40">
        <v>284666.39</v>
      </c>
      <c r="L27" s="41">
        <f t="shared" si="3"/>
        <v>1.1834254227840362</v>
      </c>
      <c r="M27" s="42">
        <f t="shared" si="3"/>
        <v>0.79515751396648049</v>
      </c>
      <c r="N27" s="41">
        <f t="shared" si="4"/>
        <v>0.98741001193742761</v>
      </c>
      <c r="O27" s="43">
        <f t="shared" si="4"/>
        <v>0.9856937721175355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</row>
    <row r="28" spans="1:35" ht="15.75" customHeight="1">
      <c r="B28" s="150"/>
      <c r="C28" s="135"/>
      <c r="D28" s="45" t="s">
        <v>37</v>
      </c>
      <c r="E28" s="38" t="s">
        <v>38</v>
      </c>
      <c r="F28" s="39">
        <v>215664</v>
      </c>
      <c r="G28" s="40">
        <v>311423</v>
      </c>
      <c r="H28" s="39">
        <v>179864</v>
      </c>
      <c r="I28" s="40">
        <v>96654</v>
      </c>
      <c r="J28" s="39">
        <v>175304.01</v>
      </c>
      <c r="K28" s="40">
        <v>88132.51</v>
      </c>
      <c r="L28" s="41">
        <f t="shared" si="3"/>
        <v>0.81285708324059658</v>
      </c>
      <c r="M28" s="42">
        <f t="shared" si="3"/>
        <v>0.28299936099774259</v>
      </c>
      <c r="N28" s="41">
        <f t="shared" si="4"/>
        <v>0.97464756705066058</v>
      </c>
      <c r="O28" s="43">
        <f t="shared" si="4"/>
        <v>0.91183510253067634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</row>
    <row r="29" spans="1:35" ht="15.75" customHeight="1">
      <c r="B29" s="150"/>
      <c r="C29" s="135"/>
      <c r="D29" s="45" t="s">
        <v>39</v>
      </c>
      <c r="E29" s="38" t="s">
        <v>40</v>
      </c>
      <c r="F29" s="39">
        <v>991476</v>
      </c>
      <c r="G29" s="40">
        <v>1890000</v>
      </c>
      <c r="H29" s="39">
        <v>1076518.1399999999</v>
      </c>
      <c r="I29" s="40">
        <v>2355045</v>
      </c>
      <c r="J29" s="39">
        <v>1044827.51</v>
      </c>
      <c r="K29" s="40">
        <v>2285451.9300000002</v>
      </c>
      <c r="L29" s="41">
        <f t="shared" si="3"/>
        <v>1.0538101880428774</v>
      </c>
      <c r="M29" s="42">
        <f t="shared" si="3"/>
        <v>1.2092338253968256</v>
      </c>
      <c r="N29" s="41">
        <f t="shared" si="4"/>
        <v>0.97056191733099839</v>
      </c>
      <c r="O29" s="43">
        <f t="shared" si="4"/>
        <v>0.97044936720954389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5"/>
    </row>
    <row r="30" spans="1:35" ht="28.5" customHeight="1">
      <c r="B30" s="150"/>
      <c r="C30" s="135"/>
      <c r="D30" s="45" t="s">
        <v>41</v>
      </c>
      <c r="E30" s="46" t="s">
        <v>42</v>
      </c>
      <c r="F30" s="39">
        <v>5031409</v>
      </c>
      <c r="G30" s="40">
        <v>2212771</v>
      </c>
      <c r="H30" s="39">
        <v>6954325</v>
      </c>
      <c r="I30" s="40">
        <v>1086455</v>
      </c>
      <c r="J30" s="39">
        <v>6112334.2300000004</v>
      </c>
      <c r="K30" s="40">
        <v>981789.92</v>
      </c>
      <c r="L30" s="41">
        <f t="shared" si="3"/>
        <v>1.2148354924038178</v>
      </c>
      <c r="M30" s="42">
        <f t="shared" si="3"/>
        <v>0.44369251043149066</v>
      </c>
      <c r="N30" s="41">
        <f t="shared" si="4"/>
        <v>0.87892559378516255</v>
      </c>
      <c r="O30" s="43">
        <f t="shared" si="4"/>
        <v>0.90366367682048498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5"/>
    </row>
    <row r="31" spans="1:35" ht="15.75" customHeight="1">
      <c r="B31" s="150"/>
      <c r="C31" s="135"/>
      <c r="D31" s="45" t="s">
        <v>43</v>
      </c>
      <c r="E31" s="38" t="s">
        <v>44</v>
      </c>
      <c r="F31" s="39">
        <v>707049</v>
      </c>
      <c r="G31" s="40">
        <v>50000</v>
      </c>
      <c r="H31" s="39">
        <v>722709.83</v>
      </c>
      <c r="I31" s="40">
        <v>42155</v>
      </c>
      <c r="J31" s="39">
        <v>700107.04</v>
      </c>
      <c r="K31" s="40">
        <v>17038.740000000002</v>
      </c>
      <c r="L31" s="41">
        <f>J31/F31</f>
        <v>0.99018178372361754</v>
      </c>
      <c r="M31" s="42">
        <f>K31/G31</f>
        <v>0.34077480000000004</v>
      </c>
      <c r="N31" s="41">
        <f>J31/H31</f>
        <v>0.96872494456039171</v>
      </c>
      <c r="O31" s="43">
        <f>K31/I31</f>
        <v>0.4041926224647136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5"/>
    </row>
    <row r="32" spans="1:35" ht="15.75" customHeight="1">
      <c r="B32" s="150"/>
      <c r="C32" s="135"/>
      <c r="D32" s="45" t="s">
        <v>45</v>
      </c>
      <c r="E32" s="38" t="s">
        <v>46</v>
      </c>
      <c r="F32" s="39">
        <v>25000</v>
      </c>
      <c r="G32" s="40">
        <v>10000</v>
      </c>
      <c r="H32" s="39">
        <v>18000</v>
      </c>
      <c r="I32" s="40">
        <v>7270</v>
      </c>
      <c r="J32" s="39">
        <v>17714.93</v>
      </c>
      <c r="K32" s="40">
        <v>0</v>
      </c>
      <c r="L32" s="41">
        <f>J32/F32</f>
        <v>0.70859720000000004</v>
      </c>
      <c r="M32" s="42"/>
      <c r="N32" s="41">
        <f>J32/H32</f>
        <v>0.98416277777777783</v>
      </c>
      <c r="O32" s="4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5"/>
    </row>
    <row r="33" spans="2:35" ht="19.5" customHeight="1">
      <c r="B33" s="150"/>
      <c r="C33" s="135"/>
      <c r="D33" s="126" t="s">
        <v>23</v>
      </c>
      <c r="E33" s="126"/>
      <c r="F33" s="25">
        <f t="shared" ref="F33:K33" si="6">SUM(F26:F32)</f>
        <v>9716654</v>
      </c>
      <c r="G33" s="26">
        <f t="shared" si="6"/>
        <v>4887194</v>
      </c>
      <c r="H33" s="25">
        <f t="shared" si="6"/>
        <v>12124376.880000001</v>
      </c>
      <c r="I33" s="26">
        <f t="shared" si="6"/>
        <v>3883377</v>
      </c>
      <c r="J33" s="25">
        <f t="shared" si="6"/>
        <v>11172277.349999998</v>
      </c>
      <c r="K33" s="26">
        <f t="shared" si="6"/>
        <v>3662790.2900000005</v>
      </c>
      <c r="L33" s="47">
        <f t="shared" ref="L33:M42" si="7">J33/F33</f>
        <v>1.1498070580675197</v>
      </c>
      <c r="M33" s="48">
        <f t="shared" si="7"/>
        <v>0.74946693133114839</v>
      </c>
      <c r="N33" s="47">
        <f t="shared" ref="N33:O42" si="8">J33/H33</f>
        <v>0.92147229177851131</v>
      </c>
      <c r="O33" s="49">
        <f t="shared" si="8"/>
        <v>0.94319719409163738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5"/>
    </row>
    <row r="34" spans="2:35" ht="19.5" customHeight="1">
      <c r="B34" s="141"/>
      <c r="C34" s="136"/>
      <c r="D34" s="130" t="s">
        <v>18</v>
      </c>
      <c r="E34" s="130"/>
      <c r="F34" s="124">
        <f>F33+G33</f>
        <v>14603848</v>
      </c>
      <c r="G34" s="125"/>
      <c r="H34" s="124">
        <f>H33+I33</f>
        <v>16007753.880000001</v>
      </c>
      <c r="I34" s="125"/>
      <c r="J34" s="124">
        <f>J33+K33</f>
        <v>14835067.639999999</v>
      </c>
      <c r="K34" s="125"/>
      <c r="L34" s="111">
        <f t="shared" si="7"/>
        <v>1.0158327887280119</v>
      </c>
      <c r="M34" s="112"/>
      <c r="N34" s="111">
        <f t="shared" si="8"/>
        <v>0.92674261181231987</v>
      </c>
      <c r="O34" s="113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5"/>
    </row>
    <row r="35" spans="2:35" ht="15.75">
      <c r="B35" s="140">
        <v>6</v>
      </c>
      <c r="C35" s="134" t="s">
        <v>47</v>
      </c>
      <c r="D35" s="16" t="s">
        <v>20</v>
      </c>
      <c r="E35" s="17" t="s">
        <v>21</v>
      </c>
      <c r="F35" s="50">
        <v>740244</v>
      </c>
      <c r="G35" s="51">
        <v>13000</v>
      </c>
      <c r="H35" s="50">
        <v>1271190.73</v>
      </c>
      <c r="I35" s="51">
        <v>9000</v>
      </c>
      <c r="J35" s="50">
        <v>1258417.94</v>
      </c>
      <c r="K35" s="51">
        <v>0</v>
      </c>
      <c r="L35" s="35">
        <f t="shared" si="7"/>
        <v>1.7000042418445809</v>
      </c>
      <c r="M35" s="36">
        <f t="shared" si="7"/>
        <v>0</v>
      </c>
      <c r="N35" s="35">
        <f t="shared" si="8"/>
        <v>0.98995210577094117</v>
      </c>
      <c r="O35" s="52">
        <f t="shared" si="8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5"/>
    </row>
    <row r="36" spans="2:35" ht="15.75">
      <c r="B36" s="150"/>
      <c r="C36" s="135"/>
      <c r="D36" s="45" t="s">
        <v>48</v>
      </c>
      <c r="E36" s="38" t="s">
        <v>49</v>
      </c>
      <c r="F36" s="53">
        <v>120520</v>
      </c>
      <c r="G36" s="54">
        <v>3250000</v>
      </c>
      <c r="H36" s="53">
        <v>46134</v>
      </c>
      <c r="I36" s="54">
        <v>2011700</v>
      </c>
      <c r="J36" s="53">
        <f>45775.28-539</f>
        <v>45236.28</v>
      </c>
      <c r="K36" s="54">
        <f>1685553.96+539</f>
        <v>1686092.96</v>
      </c>
      <c r="L36" s="41">
        <f t="shared" si="7"/>
        <v>0.37534251576501826</v>
      </c>
      <c r="M36" s="42">
        <f t="shared" si="7"/>
        <v>0.51879783384615386</v>
      </c>
      <c r="N36" s="41">
        <f t="shared" si="8"/>
        <v>0.98054103264403691</v>
      </c>
      <c r="O36" s="43">
        <f t="shared" si="8"/>
        <v>0.8381433414525028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5"/>
    </row>
    <row r="37" spans="2:35" ht="15.75">
      <c r="B37" s="150"/>
      <c r="C37" s="135"/>
      <c r="D37" s="45" t="s">
        <v>50</v>
      </c>
      <c r="E37" s="38" t="s">
        <v>51</v>
      </c>
      <c r="F37" s="53">
        <v>349605</v>
      </c>
      <c r="G37" s="54">
        <v>97000</v>
      </c>
      <c r="H37" s="53">
        <v>306727.92</v>
      </c>
      <c r="I37" s="54">
        <v>139406</v>
      </c>
      <c r="J37" s="53">
        <f>305130.21-5575</f>
        <v>299555.21000000002</v>
      </c>
      <c r="K37" s="54">
        <f>133356.26+5575</f>
        <v>138931.26</v>
      </c>
      <c r="L37" s="41">
        <f t="shared" si="7"/>
        <v>0.85683903262253125</v>
      </c>
      <c r="M37" s="42">
        <f t="shared" si="7"/>
        <v>1.4322810309278351</v>
      </c>
      <c r="N37" s="41">
        <f t="shared" si="8"/>
        <v>0.97661539908072281</v>
      </c>
      <c r="O37" s="43">
        <f t="shared" si="8"/>
        <v>0.99659455116709472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5"/>
    </row>
    <row r="38" spans="2:35" ht="15.75">
      <c r="B38" s="150"/>
      <c r="C38" s="135"/>
      <c r="D38" s="45" t="s">
        <v>52</v>
      </c>
      <c r="E38" s="38" t="s">
        <v>53</v>
      </c>
      <c r="F38" s="53">
        <v>375733</v>
      </c>
      <c r="G38" s="54">
        <v>78000</v>
      </c>
      <c r="H38" s="53">
        <v>385048.5</v>
      </c>
      <c r="I38" s="54">
        <v>18750</v>
      </c>
      <c r="J38" s="53">
        <v>379993.52</v>
      </c>
      <c r="K38" s="54">
        <v>18750</v>
      </c>
      <c r="L38" s="41">
        <f t="shared" si="7"/>
        <v>1.0113392222668758</v>
      </c>
      <c r="M38" s="42">
        <f t="shared" si="7"/>
        <v>0.24038461538461539</v>
      </c>
      <c r="N38" s="41">
        <f t="shared" si="8"/>
        <v>0.98687183562590175</v>
      </c>
      <c r="O38" s="43">
        <f t="shared" si="8"/>
        <v>1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/>
    </row>
    <row r="39" spans="2:35" ht="15.75">
      <c r="B39" s="150"/>
      <c r="C39" s="135"/>
      <c r="D39" s="45" t="s">
        <v>54</v>
      </c>
      <c r="E39" s="38" t="s">
        <v>55</v>
      </c>
      <c r="F39" s="53">
        <v>3660122</v>
      </c>
      <c r="G39" s="54">
        <v>29825022</v>
      </c>
      <c r="H39" s="53">
        <v>4722736.47</v>
      </c>
      <c r="I39" s="54">
        <v>39597921</v>
      </c>
      <c r="J39" s="53">
        <f>4607399.44-5291</f>
        <v>4602108.4400000004</v>
      </c>
      <c r="K39" s="55">
        <f>37116087.91+5291</f>
        <v>37121378.909999996</v>
      </c>
      <c r="L39" s="41">
        <f t="shared" si="7"/>
        <v>1.2573647654367806</v>
      </c>
      <c r="M39" s="42">
        <f t="shared" si="7"/>
        <v>1.2446387771314971</v>
      </c>
      <c r="N39" s="41">
        <f t="shared" si="8"/>
        <v>0.97445802221524347</v>
      </c>
      <c r="O39" s="43">
        <f t="shared" si="8"/>
        <v>0.93745777486651372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5"/>
    </row>
    <row r="40" spans="2:35" ht="15.75">
      <c r="B40" s="150"/>
      <c r="C40" s="135"/>
      <c r="D40" s="45" t="s">
        <v>56</v>
      </c>
      <c r="E40" s="38" t="s">
        <v>57</v>
      </c>
      <c r="F40" s="53">
        <v>178330</v>
      </c>
      <c r="G40" s="54">
        <v>14805000</v>
      </c>
      <c r="H40" s="53">
        <v>144153.60000000001</v>
      </c>
      <c r="I40" s="54">
        <v>32558</v>
      </c>
      <c r="J40" s="53">
        <v>142519.07999999999</v>
      </c>
      <c r="K40" s="54">
        <v>20041.48</v>
      </c>
      <c r="L40" s="41">
        <f t="shared" si="7"/>
        <v>0.79918734929624846</v>
      </c>
      <c r="M40" s="42">
        <f t="shared" si="7"/>
        <v>1.3536967240797028E-3</v>
      </c>
      <c r="N40" s="41">
        <f t="shared" si="8"/>
        <v>0.9886612613212572</v>
      </c>
      <c r="O40" s="43">
        <f t="shared" si="8"/>
        <v>0.61556238098163274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5"/>
    </row>
    <row r="41" spans="2:35" ht="15.75">
      <c r="B41" s="150"/>
      <c r="C41" s="135"/>
      <c r="D41" s="45" t="s">
        <v>58</v>
      </c>
      <c r="E41" s="38" t="s">
        <v>59</v>
      </c>
      <c r="F41" s="53">
        <v>537500</v>
      </c>
      <c r="G41" s="54">
        <v>5542702</v>
      </c>
      <c r="H41" s="53">
        <v>515753.2</v>
      </c>
      <c r="I41" s="54">
        <v>3144704</v>
      </c>
      <c r="J41" s="53">
        <v>515609.7</v>
      </c>
      <c r="K41" s="54">
        <v>2759565.73</v>
      </c>
      <c r="L41" s="41">
        <f t="shared" si="7"/>
        <v>0.95927386046511631</v>
      </c>
      <c r="M41" s="42">
        <f t="shared" si="7"/>
        <v>0.49787373198126111</v>
      </c>
      <c r="N41" s="41">
        <f t="shared" si="8"/>
        <v>0.99972176614706409</v>
      </c>
      <c r="O41" s="43">
        <f t="shared" si="8"/>
        <v>0.87752797401599636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5"/>
    </row>
    <row r="42" spans="2:35" ht="15.75">
      <c r="B42" s="150"/>
      <c r="C42" s="135"/>
      <c r="D42" s="45" t="s">
        <v>60</v>
      </c>
      <c r="E42" s="38" t="s">
        <v>61</v>
      </c>
      <c r="F42" s="53">
        <v>25550</v>
      </c>
      <c r="G42" s="54">
        <v>2000</v>
      </c>
      <c r="H42" s="53">
        <v>29726</v>
      </c>
      <c r="I42" s="54">
        <v>7001958</v>
      </c>
      <c r="J42" s="53">
        <v>29538.41</v>
      </c>
      <c r="K42" s="55">
        <v>7001687.5999999996</v>
      </c>
      <c r="L42" s="41">
        <f t="shared" si="7"/>
        <v>1.1561021526418787</v>
      </c>
      <c r="M42" s="42">
        <f t="shared" si="7"/>
        <v>3500.8437999999996</v>
      </c>
      <c r="N42" s="41">
        <f t="shared" si="8"/>
        <v>0.993689362847339</v>
      </c>
      <c r="O42" s="43">
        <f t="shared" si="8"/>
        <v>0.99996138223051323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/>
    </row>
    <row r="43" spans="2:35" ht="15.75">
      <c r="B43" s="150"/>
      <c r="C43" s="135"/>
      <c r="D43" s="45" t="s">
        <v>62</v>
      </c>
      <c r="E43" s="38" t="s">
        <v>63</v>
      </c>
      <c r="F43" s="53">
        <v>0</v>
      </c>
      <c r="G43" s="54">
        <v>70000</v>
      </c>
      <c r="H43" s="53">
        <v>0</v>
      </c>
      <c r="I43" s="54">
        <v>0</v>
      </c>
      <c r="J43" s="53">
        <v>0</v>
      </c>
      <c r="K43" s="54">
        <v>0</v>
      </c>
      <c r="L43" s="41"/>
      <c r="M43" s="42">
        <f>K43/G43</f>
        <v>0</v>
      </c>
      <c r="N43" s="41"/>
      <c r="O43" s="4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5"/>
    </row>
    <row r="44" spans="2:35" ht="15.75">
      <c r="B44" s="150"/>
      <c r="C44" s="135"/>
      <c r="D44" s="45" t="s">
        <v>64</v>
      </c>
      <c r="E44" s="38" t="s">
        <v>65</v>
      </c>
      <c r="F44" s="53">
        <v>97973</v>
      </c>
      <c r="G44" s="54">
        <v>104000</v>
      </c>
      <c r="H44" s="53">
        <v>87094</v>
      </c>
      <c r="I44" s="54">
        <v>52058</v>
      </c>
      <c r="J44" s="53">
        <v>82390.02</v>
      </c>
      <c r="K44" s="54">
        <v>39082.81</v>
      </c>
      <c r="L44" s="41">
        <f>J44/F44</f>
        <v>0.84094617904933</v>
      </c>
      <c r="M44" s="42">
        <f>K44/G44</f>
        <v>0.37579625</v>
      </c>
      <c r="N44" s="41">
        <f t="shared" ref="N44:O59" si="9">J44/H44</f>
        <v>0.94598962041013168</v>
      </c>
      <c r="O44" s="43">
        <f t="shared" si="9"/>
        <v>0.75075511929002259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5"/>
    </row>
    <row r="45" spans="2:35" ht="15.75">
      <c r="B45" s="150"/>
      <c r="C45" s="135"/>
      <c r="D45" s="45" t="s">
        <v>66</v>
      </c>
      <c r="E45" s="38" t="s">
        <v>67</v>
      </c>
      <c r="F45" s="53">
        <v>620470</v>
      </c>
      <c r="G45" s="54">
        <v>13539610</v>
      </c>
      <c r="H45" s="53">
        <v>566703.19999999995</v>
      </c>
      <c r="I45" s="54">
        <v>14463669</v>
      </c>
      <c r="J45" s="53">
        <v>553211.22</v>
      </c>
      <c r="K45" s="54">
        <v>14765228.609999999</v>
      </c>
      <c r="L45" s="41">
        <f>J45/F45</f>
        <v>0.89160027076248649</v>
      </c>
      <c r="M45" s="42">
        <f>K45/G45</f>
        <v>1.0905209684769355</v>
      </c>
      <c r="N45" s="41">
        <f t="shared" si="9"/>
        <v>0.9761921584349621</v>
      </c>
      <c r="O45" s="43">
        <f t="shared" si="9"/>
        <v>1.0208494545885971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5"/>
    </row>
    <row r="46" spans="2:35" ht="18" customHeight="1">
      <c r="B46" s="150"/>
      <c r="C46" s="135"/>
      <c r="D46" s="126" t="s">
        <v>23</v>
      </c>
      <c r="E46" s="126"/>
      <c r="F46" s="56">
        <f>SUM(F35:F45)</f>
        <v>6706047</v>
      </c>
      <c r="G46" s="57">
        <f t="shared" ref="G46:K46" si="10">SUM(G35:G45)</f>
        <v>67326334</v>
      </c>
      <c r="H46" s="56">
        <f t="shared" si="10"/>
        <v>8075267.6199999992</v>
      </c>
      <c r="I46" s="57">
        <f t="shared" si="10"/>
        <v>66471724</v>
      </c>
      <c r="J46" s="56">
        <f t="shared" si="10"/>
        <v>7908579.8200000003</v>
      </c>
      <c r="K46" s="57">
        <f t="shared" si="10"/>
        <v>63550759.359999992</v>
      </c>
      <c r="L46" s="27">
        <f>J46/F46</f>
        <v>1.179320666854855</v>
      </c>
      <c r="M46" s="28">
        <f>K46/G46</f>
        <v>0.94392127989621399</v>
      </c>
      <c r="N46" s="27">
        <f t="shared" si="9"/>
        <v>0.97935823209287043</v>
      </c>
      <c r="O46" s="29">
        <f t="shared" si="9"/>
        <v>0.95605703501837858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5"/>
    </row>
    <row r="47" spans="2:35" ht="15.75">
      <c r="B47" s="141"/>
      <c r="C47" s="136"/>
      <c r="D47" s="130" t="s">
        <v>18</v>
      </c>
      <c r="E47" s="130"/>
      <c r="F47" s="124">
        <f>F46+G46</f>
        <v>74032381</v>
      </c>
      <c r="G47" s="125"/>
      <c r="H47" s="124">
        <f>H46+I46</f>
        <v>74546991.620000005</v>
      </c>
      <c r="I47" s="125"/>
      <c r="J47" s="124">
        <f>J46+K46</f>
        <v>71459339.179999992</v>
      </c>
      <c r="K47" s="125"/>
      <c r="L47" s="111">
        <f>J47/F47</f>
        <v>0.965244372999431</v>
      </c>
      <c r="M47" s="112"/>
      <c r="N47" s="111">
        <f t="shared" si="9"/>
        <v>0.95858112617422331</v>
      </c>
      <c r="O47" s="113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5"/>
    </row>
    <row r="48" spans="2:35" ht="15.75">
      <c r="B48" s="131">
        <v>10</v>
      </c>
      <c r="C48" s="134" t="s">
        <v>68</v>
      </c>
      <c r="D48" s="18" t="s">
        <v>20</v>
      </c>
      <c r="E48" s="17" t="s">
        <v>21</v>
      </c>
      <c r="F48" s="33">
        <v>1020930</v>
      </c>
      <c r="G48" s="34">
        <v>538000</v>
      </c>
      <c r="H48" s="20">
        <v>902613.75</v>
      </c>
      <c r="I48" s="58">
        <v>490000</v>
      </c>
      <c r="J48" s="20">
        <v>818784.5</v>
      </c>
      <c r="K48" s="58">
        <v>330046.31</v>
      </c>
      <c r="L48" s="35">
        <f>J48/F48</f>
        <v>0.80199866788124552</v>
      </c>
      <c r="M48" s="36">
        <f t="shared" ref="L48:M61" si="11">K48/G48</f>
        <v>0.61346897769516728</v>
      </c>
      <c r="N48" s="35">
        <f t="shared" si="9"/>
        <v>0.90712611014401234</v>
      </c>
      <c r="O48" s="52">
        <f>K48/I48</f>
        <v>0.6735638979591837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5"/>
    </row>
    <row r="49" spans="2:35" ht="15.75">
      <c r="B49" s="132"/>
      <c r="C49" s="135"/>
      <c r="D49" s="37" t="s">
        <v>16</v>
      </c>
      <c r="E49" s="38" t="s">
        <v>69</v>
      </c>
      <c r="F49" s="39">
        <v>718940</v>
      </c>
      <c r="G49" s="40">
        <v>300000</v>
      </c>
      <c r="H49" s="39">
        <v>482536</v>
      </c>
      <c r="I49" s="59">
        <v>0</v>
      </c>
      <c r="J49" s="39">
        <v>463371.18</v>
      </c>
      <c r="K49" s="59">
        <v>0</v>
      </c>
      <c r="L49" s="41">
        <f t="shared" si="11"/>
        <v>0.64451995994102429</v>
      </c>
      <c r="M49" s="42">
        <f t="shared" si="11"/>
        <v>0</v>
      </c>
      <c r="N49" s="41">
        <f t="shared" si="9"/>
        <v>0.9602831291344065</v>
      </c>
      <c r="O49" s="4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5"/>
    </row>
    <row r="50" spans="2:35" ht="15.75">
      <c r="B50" s="132"/>
      <c r="C50" s="135"/>
      <c r="D50" s="37" t="s">
        <v>70</v>
      </c>
      <c r="E50" s="38" t="s">
        <v>71</v>
      </c>
      <c r="F50" s="39">
        <v>604000</v>
      </c>
      <c r="G50" s="40">
        <v>100000</v>
      </c>
      <c r="H50" s="39">
        <v>456662.75</v>
      </c>
      <c r="I50" s="59">
        <v>1118186</v>
      </c>
      <c r="J50" s="39">
        <v>309608.39</v>
      </c>
      <c r="K50" s="14">
        <v>1092255.56</v>
      </c>
      <c r="L50" s="41">
        <f t="shared" si="11"/>
        <v>0.51259667218543048</v>
      </c>
      <c r="M50" s="42">
        <f t="shared" si="11"/>
        <v>10.922555600000001</v>
      </c>
      <c r="N50" s="41">
        <f t="shared" si="9"/>
        <v>0.67798039143766387</v>
      </c>
      <c r="O50" s="43">
        <f>K50/I50</f>
        <v>0.97681026233560431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/>
    </row>
    <row r="51" spans="2:35" ht="15.75">
      <c r="B51" s="132"/>
      <c r="C51" s="135"/>
      <c r="D51" s="37" t="s">
        <v>72</v>
      </c>
      <c r="E51" s="38" t="s">
        <v>73</v>
      </c>
      <c r="F51" s="39">
        <v>2857634</v>
      </c>
      <c r="G51" s="40">
        <v>83000</v>
      </c>
      <c r="H51" s="39">
        <v>2663834</v>
      </c>
      <c r="I51" s="59">
        <v>30423</v>
      </c>
      <c r="J51" s="39">
        <v>2456676</v>
      </c>
      <c r="K51" s="59">
        <v>27639.919999999998</v>
      </c>
      <c r="L51" s="41">
        <f t="shared" si="11"/>
        <v>0.85968881949192932</v>
      </c>
      <c r="M51" s="42">
        <f t="shared" si="11"/>
        <v>0.33301108433734938</v>
      </c>
      <c r="N51" s="41">
        <f t="shared" si="9"/>
        <v>0.92223314215525443</v>
      </c>
      <c r="O51" s="43">
        <f>K51/I51</f>
        <v>0.90852052723268573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5"/>
    </row>
    <row r="52" spans="2:35" ht="15.75">
      <c r="B52" s="132"/>
      <c r="C52" s="135"/>
      <c r="D52" s="37" t="s">
        <v>74</v>
      </c>
      <c r="E52" s="38" t="s">
        <v>75</v>
      </c>
      <c r="F52" s="39">
        <v>4310773</v>
      </c>
      <c r="G52" s="40">
        <v>329220</v>
      </c>
      <c r="H52" s="39">
        <v>3885837</v>
      </c>
      <c r="I52" s="59">
        <v>108971</v>
      </c>
      <c r="J52" s="39">
        <v>3776123.98</v>
      </c>
      <c r="K52" s="59">
        <v>59700.75</v>
      </c>
      <c r="L52" s="41">
        <f t="shared" si="11"/>
        <v>0.87597374763180524</v>
      </c>
      <c r="M52" s="42">
        <f t="shared" si="11"/>
        <v>0.18133998542008384</v>
      </c>
      <c r="N52" s="41">
        <f t="shared" si="9"/>
        <v>0.97176592327470246</v>
      </c>
      <c r="O52" s="43">
        <f>K52/I52</f>
        <v>0.54785906342054314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5"/>
    </row>
    <row r="53" spans="2:35" ht="15.75">
      <c r="B53" s="132"/>
      <c r="C53" s="135"/>
      <c r="D53" s="37" t="s">
        <v>76</v>
      </c>
      <c r="E53" s="38" t="s">
        <v>77</v>
      </c>
      <c r="F53" s="39">
        <v>195590</v>
      </c>
      <c r="G53" s="40">
        <v>2000</v>
      </c>
      <c r="H53" s="39">
        <v>178940</v>
      </c>
      <c r="I53" s="59">
        <v>14500</v>
      </c>
      <c r="J53" s="39">
        <v>170323.67</v>
      </c>
      <c r="K53" s="59">
        <v>4076.46</v>
      </c>
      <c r="L53" s="41">
        <f t="shared" si="11"/>
        <v>0.87081992944424569</v>
      </c>
      <c r="M53" s="42">
        <f t="shared" si="11"/>
        <v>2.03823</v>
      </c>
      <c r="N53" s="41">
        <f t="shared" si="9"/>
        <v>0.95184793785626476</v>
      </c>
      <c r="O53" s="43">
        <f>K53/I53</f>
        <v>0.2811351724137931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5"/>
    </row>
    <row r="54" spans="2:35" ht="15.75">
      <c r="B54" s="132"/>
      <c r="C54" s="135"/>
      <c r="D54" s="126" t="s">
        <v>23</v>
      </c>
      <c r="E54" s="126"/>
      <c r="F54" s="56">
        <f t="shared" ref="F54:K54" si="12">SUM(F48:F53)</f>
        <v>9707867</v>
      </c>
      <c r="G54" s="57">
        <f t="shared" si="12"/>
        <v>1352220</v>
      </c>
      <c r="H54" s="56">
        <f t="shared" si="12"/>
        <v>8570423.5</v>
      </c>
      <c r="I54" s="60">
        <f t="shared" si="12"/>
        <v>1762080</v>
      </c>
      <c r="J54" s="56">
        <f t="shared" si="12"/>
        <v>7994887.7199999997</v>
      </c>
      <c r="K54" s="60">
        <f t="shared" si="12"/>
        <v>1513719</v>
      </c>
      <c r="L54" s="27">
        <f t="shared" si="11"/>
        <v>0.82354730652984842</v>
      </c>
      <c r="M54" s="28">
        <f>K54/G54</f>
        <v>1.1194324887962017</v>
      </c>
      <c r="N54" s="27">
        <f t="shared" si="9"/>
        <v>0.93284628466726294</v>
      </c>
      <c r="O54" s="29">
        <f>K54/I54</f>
        <v>0.85905236992645051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/>
    </row>
    <row r="55" spans="2:35" ht="16.5" customHeight="1">
      <c r="B55" s="133"/>
      <c r="C55" s="136"/>
      <c r="D55" s="130" t="s">
        <v>18</v>
      </c>
      <c r="E55" s="130"/>
      <c r="F55" s="124">
        <f>F54+G54</f>
        <v>11060087</v>
      </c>
      <c r="G55" s="125"/>
      <c r="H55" s="124">
        <f>H54+I54</f>
        <v>10332503.5</v>
      </c>
      <c r="I55" s="125"/>
      <c r="J55" s="124">
        <f>J54+K54</f>
        <v>9508606.7199999988</v>
      </c>
      <c r="K55" s="125"/>
      <c r="L55" s="111">
        <f t="shared" si="11"/>
        <v>0.85972259711881094</v>
      </c>
      <c r="M55" s="112"/>
      <c r="N55" s="111">
        <f t="shared" si="9"/>
        <v>0.9202616500444446</v>
      </c>
      <c r="O55" s="113"/>
      <c r="P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5"/>
    </row>
    <row r="56" spans="2:35" ht="15.75">
      <c r="B56" s="131">
        <v>11</v>
      </c>
      <c r="C56" s="134" t="s">
        <v>78</v>
      </c>
      <c r="D56" s="18" t="s">
        <v>20</v>
      </c>
      <c r="E56" s="17" t="s">
        <v>21</v>
      </c>
      <c r="F56" s="33">
        <v>1095200</v>
      </c>
      <c r="G56" s="34">
        <v>55000</v>
      </c>
      <c r="H56" s="50">
        <v>1057193.75</v>
      </c>
      <c r="I56" s="51">
        <v>0</v>
      </c>
      <c r="J56" s="61">
        <v>1043695.24</v>
      </c>
      <c r="K56" s="51"/>
      <c r="L56" s="22">
        <f t="shared" si="11"/>
        <v>0.95297227903579251</v>
      </c>
      <c r="M56" s="23">
        <f>K56/G56</f>
        <v>0</v>
      </c>
      <c r="N56" s="22">
        <f t="shared" si="9"/>
        <v>0.98723175387671369</v>
      </c>
      <c r="O56" s="24" t="e">
        <f>K56/I56</f>
        <v>#DIV/0!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/>
    </row>
    <row r="57" spans="2:35" ht="15.75">
      <c r="B57" s="132"/>
      <c r="C57" s="135"/>
      <c r="D57" s="37" t="s">
        <v>79</v>
      </c>
      <c r="E57" s="38" t="s">
        <v>80</v>
      </c>
      <c r="F57" s="39">
        <v>32735397</v>
      </c>
      <c r="G57" s="40">
        <v>1537000</v>
      </c>
      <c r="H57" s="53">
        <v>33556738.600000001</v>
      </c>
      <c r="I57" s="54">
        <v>1440231</v>
      </c>
      <c r="J57" s="62">
        <v>33431522.489999998</v>
      </c>
      <c r="K57" s="54">
        <v>1357382.22</v>
      </c>
      <c r="L57" s="41">
        <f t="shared" si="11"/>
        <v>1.0212652221691401</v>
      </c>
      <c r="M57" s="42">
        <f t="shared" si="11"/>
        <v>0.88313742355237479</v>
      </c>
      <c r="N57" s="41">
        <f t="shared" si="9"/>
        <v>0.99626852563079527</v>
      </c>
      <c r="O57" s="43">
        <f t="shared" si="9"/>
        <v>0.94247535291213702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5"/>
    </row>
    <row r="58" spans="2:35" ht="15.75">
      <c r="B58" s="132"/>
      <c r="C58" s="135"/>
      <c r="D58" s="37" t="s">
        <v>81</v>
      </c>
      <c r="E58" s="38" t="s">
        <v>82</v>
      </c>
      <c r="F58" s="39">
        <v>10082000</v>
      </c>
      <c r="G58" s="40">
        <v>1362000</v>
      </c>
      <c r="H58" s="53">
        <v>8687348.4000000004</v>
      </c>
      <c r="I58" s="54">
        <v>1495590.19</v>
      </c>
      <c r="J58" s="62">
        <v>8621588.9100000001</v>
      </c>
      <c r="K58" s="54">
        <v>1397937.49</v>
      </c>
      <c r="L58" s="41">
        <f t="shared" si="11"/>
        <v>0.8551466881571117</v>
      </c>
      <c r="M58" s="42">
        <f t="shared" si="11"/>
        <v>1.0263858223201174</v>
      </c>
      <c r="N58" s="41">
        <f t="shared" si="9"/>
        <v>0.99243043021044253</v>
      </c>
      <c r="O58" s="43">
        <f t="shared" si="9"/>
        <v>0.93470624462975382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5"/>
    </row>
    <row r="59" spans="2:35" ht="15.75">
      <c r="B59" s="132"/>
      <c r="C59" s="135"/>
      <c r="D59" s="37" t="s">
        <v>83</v>
      </c>
      <c r="E59" s="38" t="s">
        <v>84</v>
      </c>
      <c r="F59" s="39">
        <v>11550000</v>
      </c>
      <c r="G59" s="40">
        <v>1480000</v>
      </c>
      <c r="H59" s="53">
        <v>13486192.109999999</v>
      </c>
      <c r="I59" s="54">
        <v>1231000</v>
      </c>
      <c r="J59" s="62">
        <f>11511890.36-33668</f>
        <v>11478222.359999999</v>
      </c>
      <c r="K59" s="54">
        <f>1052111.17+33668</f>
        <v>1085779.17</v>
      </c>
      <c r="L59" s="41">
        <f t="shared" si="11"/>
        <v>0.99378548571428571</v>
      </c>
      <c r="M59" s="42">
        <f t="shared" si="11"/>
        <v>0.73363457432432433</v>
      </c>
      <c r="N59" s="41">
        <f t="shared" si="9"/>
        <v>0.85110921351097379</v>
      </c>
      <c r="O59" s="43">
        <f t="shared" si="9"/>
        <v>0.88203019496344426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5"/>
    </row>
    <row r="60" spans="2:35" ht="15.75">
      <c r="B60" s="132"/>
      <c r="C60" s="135"/>
      <c r="D60" s="37" t="s">
        <v>85</v>
      </c>
      <c r="E60" s="38" t="s">
        <v>86</v>
      </c>
      <c r="F60" s="39">
        <v>841400</v>
      </c>
      <c r="G60" s="40">
        <v>650000</v>
      </c>
      <c r="H60" s="53">
        <v>1168153.03</v>
      </c>
      <c r="I60" s="54">
        <v>552336</v>
      </c>
      <c r="J60" s="62">
        <f>604464.57-1750</f>
        <v>602714.56999999995</v>
      </c>
      <c r="K60" s="55">
        <f>412619.43+1750</f>
        <v>414369.43</v>
      </c>
      <c r="L60" s="41">
        <f t="shared" si="11"/>
        <v>0.71632347278345609</v>
      </c>
      <c r="M60" s="42">
        <f t="shared" si="11"/>
        <v>0.63749143076923076</v>
      </c>
      <c r="N60" s="41">
        <f t="shared" ref="N60:O75" si="13">J60/H60</f>
        <v>0.51595514844489165</v>
      </c>
      <c r="O60" s="43">
        <f t="shared" si="13"/>
        <v>0.75021260609484086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5"/>
    </row>
    <row r="61" spans="2:35" ht="15.75">
      <c r="B61" s="132"/>
      <c r="C61" s="135"/>
      <c r="D61" s="138" t="s">
        <v>23</v>
      </c>
      <c r="E61" s="138"/>
      <c r="F61" s="63">
        <f>SUM(F56:F60)</f>
        <v>56303997</v>
      </c>
      <c r="G61" s="64">
        <f t="shared" ref="G61:K61" si="14">SUM(G56:G60)</f>
        <v>5084000</v>
      </c>
      <c r="H61" s="65">
        <f t="shared" si="14"/>
        <v>57955625.890000001</v>
      </c>
      <c r="I61" s="66">
        <f t="shared" si="14"/>
        <v>4719157.1899999995</v>
      </c>
      <c r="J61" s="67">
        <f t="shared" si="14"/>
        <v>55177743.57</v>
      </c>
      <c r="K61" s="66">
        <f t="shared" si="14"/>
        <v>4255468.3099999996</v>
      </c>
      <c r="L61" s="68">
        <f t="shared" si="11"/>
        <v>0.9799969186912254</v>
      </c>
      <c r="M61" s="69">
        <f t="shared" si="11"/>
        <v>0.83703153225806448</v>
      </c>
      <c r="N61" s="68">
        <f>J61/H61</f>
        <v>0.95206880648183434</v>
      </c>
      <c r="O61" s="70">
        <f>K61/I61</f>
        <v>0.90174328564800366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5"/>
    </row>
    <row r="62" spans="2:35" ht="15.75">
      <c r="B62" s="133"/>
      <c r="C62" s="136"/>
      <c r="D62" s="130" t="s">
        <v>18</v>
      </c>
      <c r="E62" s="130"/>
      <c r="F62" s="124">
        <f>F61+G61</f>
        <v>61387997</v>
      </c>
      <c r="G62" s="125"/>
      <c r="H62" s="124">
        <f>H61+I61</f>
        <v>62674783.079999998</v>
      </c>
      <c r="I62" s="125"/>
      <c r="J62" s="124">
        <f>J61+K61</f>
        <v>59433211.880000003</v>
      </c>
      <c r="K62" s="125"/>
      <c r="L62" s="111">
        <f>J62/F62</f>
        <v>0.96815688382860909</v>
      </c>
      <c r="M62" s="112"/>
      <c r="N62" s="111">
        <f>J62/H62</f>
        <v>0.94827949869627226</v>
      </c>
      <c r="O62" s="1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5"/>
    </row>
    <row r="63" spans="2:35" ht="15.75" customHeight="1">
      <c r="B63" s="132">
        <v>12</v>
      </c>
      <c r="C63" s="135" t="s">
        <v>87</v>
      </c>
      <c r="D63" s="18">
        <v>1110</v>
      </c>
      <c r="E63" s="17" t="s">
        <v>21</v>
      </c>
      <c r="F63" s="71">
        <v>446979</v>
      </c>
      <c r="G63" s="72"/>
      <c r="H63" s="71">
        <v>555176.87</v>
      </c>
      <c r="I63" s="72"/>
      <c r="J63" s="71">
        <v>524494.67000000004</v>
      </c>
      <c r="K63" s="72"/>
      <c r="L63" s="22">
        <f>J63/F63</f>
        <v>1.1734212792994749</v>
      </c>
      <c r="M63" s="42"/>
      <c r="N63" s="22">
        <f>J63/H63</f>
        <v>0.94473436906692465</v>
      </c>
      <c r="O63" s="2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5"/>
    </row>
    <row r="64" spans="2:35" ht="15.75" customHeight="1">
      <c r="B64" s="132"/>
      <c r="C64" s="135"/>
      <c r="D64" s="37">
        <v>8220</v>
      </c>
      <c r="E64" s="38" t="s">
        <v>88</v>
      </c>
      <c r="F64" s="73">
        <v>846878</v>
      </c>
      <c r="G64" s="74">
        <v>292500</v>
      </c>
      <c r="H64" s="73">
        <v>847415</v>
      </c>
      <c r="I64" s="74">
        <v>301085</v>
      </c>
      <c r="J64" s="73">
        <v>790354.04</v>
      </c>
      <c r="K64" s="74">
        <v>198090.83</v>
      </c>
      <c r="L64" s="22">
        <f>J64/F64</f>
        <v>0.93325607702644309</v>
      </c>
      <c r="M64" s="42">
        <f t="shared" ref="M64:M68" si="15">K64/G64</f>
        <v>0.67723360683760681</v>
      </c>
      <c r="N64" s="41">
        <f t="shared" si="13"/>
        <v>0.93266468023341575</v>
      </c>
      <c r="O64" s="43">
        <f t="shared" si="13"/>
        <v>0.65792327747978141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5"/>
    </row>
    <row r="65" spans="2:35" ht="15.75" customHeight="1">
      <c r="B65" s="132"/>
      <c r="C65" s="135"/>
      <c r="D65" s="37">
        <v>8230</v>
      </c>
      <c r="E65" s="38" t="s">
        <v>89</v>
      </c>
      <c r="F65" s="73">
        <v>1521563</v>
      </c>
      <c r="G65" s="74">
        <v>1487500</v>
      </c>
      <c r="H65" s="73">
        <v>1622628</v>
      </c>
      <c r="I65" s="74">
        <v>1435500</v>
      </c>
      <c r="J65" s="73">
        <v>1590254.16</v>
      </c>
      <c r="K65" s="74">
        <v>1283352.76</v>
      </c>
      <c r="L65" s="41">
        <f t="shared" ref="L65:L68" si="16">J65/F65</f>
        <v>1.0451451303692321</v>
      </c>
      <c r="M65" s="42">
        <f t="shared" si="15"/>
        <v>0.86275815798319333</v>
      </c>
      <c r="N65" s="41">
        <f t="shared" si="13"/>
        <v>0.98004851389227843</v>
      </c>
      <c r="O65" s="43">
        <f t="shared" si="13"/>
        <v>0.89401097875304769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5"/>
    </row>
    <row r="66" spans="2:35" ht="15.75" customHeight="1">
      <c r="B66" s="132"/>
      <c r="C66" s="135"/>
      <c r="D66" s="37">
        <v>4760</v>
      </c>
      <c r="E66" s="38" t="s">
        <v>90</v>
      </c>
      <c r="F66" s="73">
        <v>918000</v>
      </c>
      <c r="G66" s="74">
        <v>90000</v>
      </c>
      <c r="H66" s="73">
        <v>909620</v>
      </c>
      <c r="I66" s="74">
        <v>27205</v>
      </c>
      <c r="J66" s="73">
        <v>904970</v>
      </c>
      <c r="K66" s="74">
        <v>705</v>
      </c>
      <c r="L66" s="41">
        <f t="shared" si="16"/>
        <v>0.98580610021786497</v>
      </c>
      <c r="M66" s="42">
        <f t="shared" si="15"/>
        <v>7.8333333333333328E-3</v>
      </c>
      <c r="N66" s="41">
        <f t="shared" si="13"/>
        <v>0.99488797519843453</v>
      </c>
      <c r="O66" s="43">
        <f t="shared" si="13"/>
        <v>2.5914353979047969E-2</v>
      </c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5"/>
    </row>
    <row r="67" spans="2:35" ht="15.75" customHeight="1">
      <c r="B67" s="132"/>
      <c r="C67" s="135"/>
      <c r="D67" s="37">
        <v>8140</v>
      </c>
      <c r="E67" s="38" t="s">
        <v>91</v>
      </c>
      <c r="F67" s="73">
        <v>412100</v>
      </c>
      <c r="G67" s="74">
        <v>220000</v>
      </c>
      <c r="H67" s="73">
        <v>2008200</v>
      </c>
      <c r="I67" s="74">
        <v>2818</v>
      </c>
      <c r="J67" s="73">
        <v>1976626</v>
      </c>
      <c r="K67" s="74">
        <v>2818</v>
      </c>
      <c r="L67" s="41">
        <f t="shared" si="16"/>
        <v>4.7964717301625823</v>
      </c>
      <c r="M67" s="42">
        <f t="shared" si="15"/>
        <v>1.2809090909090909E-2</v>
      </c>
      <c r="N67" s="41">
        <f t="shared" si="13"/>
        <v>0.98427746240414304</v>
      </c>
      <c r="O67" s="43">
        <f t="shared" si="13"/>
        <v>1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5"/>
    </row>
    <row r="68" spans="2:35" ht="15.75" customHeight="1">
      <c r="B68" s="132"/>
      <c r="C68" s="135"/>
      <c r="D68" s="75">
        <v>8610</v>
      </c>
      <c r="E68" s="38" t="s">
        <v>92</v>
      </c>
      <c r="F68" s="73">
        <v>233354</v>
      </c>
      <c r="G68" s="74">
        <v>100000</v>
      </c>
      <c r="H68" s="73">
        <v>220454</v>
      </c>
      <c r="I68" s="74">
        <v>47000</v>
      </c>
      <c r="J68" s="73">
        <v>212946</v>
      </c>
      <c r="K68" s="74">
        <v>29970</v>
      </c>
      <c r="L68" s="41">
        <f t="shared" si="16"/>
        <v>0.9125448888812705</v>
      </c>
      <c r="M68" s="42">
        <f t="shared" si="15"/>
        <v>0.29970000000000002</v>
      </c>
      <c r="N68" s="41">
        <f t="shared" si="13"/>
        <v>0.96594300851878401</v>
      </c>
      <c r="O68" s="43">
        <f t="shared" si="13"/>
        <v>0.63765957446808508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5"/>
    </row>
    <row r="69" spans="2:35" ht="15.75" customHeight="1">
      <c r="B69" s="132"/>
      <c r="C69" s="135"/>
      <c r="D69" s="126" t="s">
        <v>23</v>
      </c>
      <c r="E69" s="126"/>
      <c r="F69" s="76">
        <f t="shared" ref="F69:J69" si="17">SUM(F63:F68)</f>
        <v>4378874</v>
      </c>
      <c r="G69" s="60">
        <f t="shared" si="17"/>
        <v>2190000</v>
      </c>
      <c r="H69" s="76">
        <f t="shared" si="17"/>
        <v>6163493.8700000001</v>
      </c>
      <c r="I69" s="60">
        <f t="shared" si="17"/>
        <v>1813608</v>
      </c>
      <c r="J69" s="76">
        <f t="shared" si="17"/>
        <v>5999644.8700000001</v>
      </c>
      <c r="K69" s="60">
        <f>SUM(K63:K68)</f>
        <v>1514936.59</v>
      </c>
      <c r="L69" s="27">
        <f>J69/F69</f>
        <v>1.3701341646277103</v>
      </c>
      <c r="M69" s="28">
        <f>K69/G69</f>
        <v>0.6917518675799087</v>
      </c>
      <c r="N69" s="27">
        <f t="shared" si="13"/>
        <v>0.97341621433299164</v>
      </c>
      <c r="O69" s="29">
        <f>K69/I69</f>
        <v>0.83531644655294868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5"/>
    </row>
    <row r="70" spans="2:35" ht="15.75">
      <c r="B70" s="132"/>
      <c r="C70" s="135"/>
      <c r="D70" s="130" t="s">
        <v>18</v>
      </c>
      <c r="E70" s="130"/>
      <c r="F70" s="127">
        <f>F69+G69</f>
        <v>6568874</v>
      </c>
      <c r="G70" s="128"/>
      <c r="H70" s="127">
        <f>H69+I69</f>
        <v>7977101.8700000001</v>
      </c>
      <c r="I70" s="128"/>
      <c r="J70" s="127">
        <f>J69+K69</f>
        <v>7514581.46</v>
      </c>
      <c r="K70" s="128"/>
      <c r="L70" s="111">
        <f t="shared" ref="L70:M82" si="18">J70/F70</f>
        <v>1.1439679707663748</v>
      </c>
      <c r="M70" s="112"/>
      <c r="N70" s="111">
        <f t="shared" si="13"/>
        <v>0.94201899166670666</v>
      </c>
      <c r="O70" s="1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5"/>
    </row>
    <row r="71" spans="2:35" ht="15.75" customHeight="1">
      <c r="B71" s="131">
        <v>13</v>
      </c>
      <c r="C71" s="134" t="s">
        <v>93</v>
      </c>
      <c r="D71" s="77" t="s">
        <v>20</v>
      </c>
      <c r="E71" s="17" t="s">
        <v>21</v>
      </c>
      <c r="F71" s="33">
        <v>445013</v>
      </c>
      <c r="G71" s="34">
        <v>22300</v>
      </c>
      <c r="H71" s="33">
        <v>400953</v>
      </c>
      <c r="I71" s="34">
        <v>18614</v>
      </c>
      <c r="J71" s="78">
        <v>396053.07</v>
      </c>
      <c r="K71" s="79">
        <v>18160.669999999998</v>
      </c>
      <c r="L71" s="22">
        <f t="shared" si="18"/>
        <v>0.88998089943439851</v>
      </c>
      <c r="M71" s="23">
        <f>K71/G71</f>
        <v>0.81437982062780256</v>
      </c>
      <c r="N71" s="22">
        <f t="shared" si="13"/>
        <v>0.98777929083957472</v>
      </c>
      <c r="O71" s="24">
        <f>K71/I71</f>
        <v>0.97564575051036839</v>
      </c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5"/>
    </row>
    <row r="72" spans="2:35" ht="15.75" customHeight="1">
      <c r="B72" s="132"/>
      <c r="C72" s="135"/>
      <c r="D72" s="37" t="s">
        <v>94</v>
      </c>
      <c r="E72" s="38" t="s">
        <v>95</v>
      </c>
      <c r="F72" s="39">
        <v>1448051</v>
      </c>
      <c r="G72" s="40">
        <v>0</v>
      </c>
      <c r="H72" s="39">
        <v>1444451</v>
      </c>
      <c r="I72" s="40">
        <v>0</v>
      </c>
      <c r="J72" s="80">
        <v>1440658.92</v>
      </c>
      <c r="K72" s="81">
        <v>0</v>
      </c>
      <c r="L72" s="41">
        <f t="shared" si="18"/>
        <v>0.99489515217350766</v>
      </c>
      <c r="M72" s="42"/>
      <c r="N72" s="41">
        <f t="shared" si="13"/>
        <v>0.99737472576085995</v>
      </c>
      <c r="O72" s="4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5"/>
    </row>
    <row r="73" spans="2:35" ht="15.75" customHeight="1">
      <c r="B73" s="132"/>
      <c r="C73" s="135"/>
      <c r="D73" s="37" t="s">
        <v>96</v>
      </c>
      <c r="E73" s="38" t="s">
        <v>97</v>
      </c>
      <c r="F73" s="39">
        <v>6362045</v>
      </c>
      <c r="G73" s="40">
        <v>474754</v>
      </c>
      <c r="H73" s="39">
        <v>4762685</v>
      </c>
      <c r="I73" s="40">
        <v>176123</v>
      </c>
      <c r="J73" s="80">
        <v>4758055.59</v>
      </c>
      <c r="K73" s="81">
        <v>173502.38</v>
      </c>
      <c r="L73" s="41">
        <f t="shared" si="18"/>
        <v>0.74788147364565949</v>
      </c>
      <c r="M73" s="42">
        <f>K73/G73</f>
        <v>0.3654574369041651</v>
      </c>
      <c r="N73" s="41">
        <f t="shared" si="13"/>
        <v>0.99902798316495844</v>
      </c>
      <c r="O73" s="43">
        <f>K73/I73</f>
        <v>0.98512051236919651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5"/>
    </row>
    <row r="74" spans="2:35" ht="15.75">
      <c r="B74" s="132"/>
      <c r="C74" s="135"/>
      <c r="D74" s="37" t="s">
        <v>98</v>
      </c>
      <c r="E74" s="38" t="s">
        <v>99</v>
      </c>
      <c r="F74" s="39">
        <v>36654465</v>
      </c>
      <c r="G74" s="40">
        <v>2801708</v>
      </c>
      <c r="H74" s="39">
        <v>39168119</v>
      </c>
      <c r="I74" s="40">
        <v>3209290</v>
      </c>
      <c r="J74" s="80">
        <v>38990579.359999999</v>
      </c>
      <c r="K74" s="81">
        <v>3260965.96</v>
      </c>
      <c r="L74" s="41">
        <f t="shared" si="18"/>
        <v>1.0637334185616949</v>
      </c>
      <c r="M74" s="42">
        <f>K74/G74</f>
        <v>1.1639207083678955</v>
      </c>
      <c r="N74" s="41">
        <f t="shared" si="13"/>
        <v>0.99546724109983431</v>
      </c>
      <c r="O74" s="43">
        <f>K74/I74</f>
        <v>1.0161019914061988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5"/>
    </row>
    <row r="75" spans="2:35" ht="15.75">
      <c r="B75" s="132"/>
      <c r="C75" s="135"/>
      <c r="D75" s="37" t="s">
        <v>100</v>
      </c>
      <c r="E75" s="38" t="s">
        <v>101</v>
      </c>
      <c r="F75" s="39">
        <v>4637287</v>
      </c>
      <c r="G75" s="40">
        <v>382000</v>
      </c>
      <c r="H75" s="39">
        <v>4237583</v>
      </c>
      <c r="I75" s="40">
        <v>284308</v>
      </c>
      <c r="J75" s="80">
        <v>4192606.17</v>
      </c>
      <c r="K75" s="81">
        <v>241157.57</v>
      </c>
      <c r="L75" s="41">
        <f t="shared" si="18"/>
        <v>0.90410754607165777</v>
      </c>
      <c r="M75" s="42">
        <f>K75/G75</f>
        <v>0.63130253926701574</v>
      </c>
      <c r="N75" s="41">
        <f t="shared" si="13"/>
        <v>0.98938620671264721</v>
      </c>
      <c r="O75" s="43">
        <f>K75/I75</f>
        <v>0.84822646566399817</v>
      </c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5"/>
    </row>
    <row r="76" spans="2:35" ht="15.75">
      <c r="B76" s="132"/>
      <c r="C76" s="135"/>
      <c r="D76" s="75">
        <v>10430</v>
      </c>
      <c r="E76" s="38" t="s">
        <v>102</v>
      </c>
      <c r="F76" s="39">
        <v>27246590</v>
      </c>
      <c r="G76" s="40">
        <v>255938</v>
      </c>
      <c r="H76" s="39">
        <v>28540171</v>
      </c>
      <c r="I76" s="40">
        <v>140398</v>
      </c>
      <c r="J76" s="80">
        <v>28327375.370000001</v>
      </c>
      <c r="K76" s="81">
        <v>101505.61</v>
      </c>
      <c r="L76" s="41">
        <f t="shared" si="18"/>
        <v>1.0396668122506341</v>
      </c>
      <c r="M76" s="42">
        <f>K76/G76</f>
        <v>0.39660234119200743</v>
      </c>
      <c r="N76" s="41">
        <f t="shared" ref="N76:O82" si="19">J76/H76</f>
        <v>0.99254399596975085</v>
      </c>
      <c r="O76" s="43">
        <f>K76/I76</f>
        <v>0.72298472912719558</v>
      </c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5"/>
    </row>
    <row r="77" spans="2:35" ht="15.75">
      <c r="B77" s="132"/>
      <c r="C77" s="135"/>
      <c r="D77" s="144" t="s">
        <v>23</v>
      </c>
      <c r="E77" s="126"/>
      <c r="F77" s="56">
        <f t="shared" ref="F77:K77" si="20">SUM(F71:F76)</f>
        <v>76793451</v>
      </c>
      <c r="G77" s="57">
        <f t="shared" si="20"/>
        <v>3936700</v>
      </c>
      <c r="H77" s="56">
        <f t="shared" si="20"/>
        <v>78553962</v>
      </c>
      <c r="I77" s="57">
        <f t="shared" si="20"/>
        <v>3828733</v>
      </c>
      <c r="J77" s="82">
        <f t="shared" si="20"/>
        <v>78105328.480000004</v>
      </c>
      <c r="K77" s="83">
        <f t="shared" si="20"/>
        <v>3795292.1899999995</v>
      </c>
      <c r="L77" s="27">
        <f t="shared" si="18"/>
        <v>1.0170831947635743</v>
      </c>
      <c r="M77" s="28">
        <f>K77/G77</f>
        <v>0.96407960728528963</v>
      </c>
      <c r="N77" s="27">
        <f t="shared" si="19"/>
        <v>0.99428884923716521</v>
      </c>
      <c r="O77" s="29">
        <f>K77/I77</f>
        <v>0.99126582866969293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5"/>
    </row>
    <row r="78" spans="2:35" ht="15.75">
      <c r="B78" s="133"/>
      <c r="C78" s="136"/>
      <c r="D78" s="145" t="s">
        <v>18</v>
      </c>
      <c r="E78" s="130"/>
      <c r="F78" s="124">
        <f>F77+G77</f>
        <v>80730151</v>
      </c>
      <c r="G78" s="125"/>
      <c r="H78" s="124">
        <f>H77+I77</f>
        <v>82382695</v>
      </c>
      <c r="I78" s="125"/>
      <c r="J78" s="124">
        <f>J77+K77</f>
        <v>81900620.670000002</v>
      </c>
      <c r="K78" s="125"/>
      <c r="L78" s="111">
        <f t="shared" si="18"/>
        <v>1.0144985442923302</v>
      </c>
      <c r="M78" s="112"/>
      <c r="N78" s="111">
        <f t="shared" si="19"/>
        <v>0.99414835445720728</v>
      </c>
      <c r="O78" s="1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5"/>
    </row>
    <row r="79" spans="2:35" ht="15.75">
      <c r="B79" s="132">
        <v>14</v>
      </c>
      <c r="C79" s="135" t="s">
        <v>103</v>
      </c>
      <c r="D79" s="18" t="s">
        <v>20</v>
      </c>
      <c r="E79" t="s">
        <v>21</v>
      </c>
      <c r="F79" s="33">
        <v>723936</v>
      </c>
      <c r="G79" s="34">
        <v>793790</v>
      </c>
      <c r="H79" s="33">
        <v>1600505.81</v>
      </c>
      <c r="I79" s="34">
        <v>1241800</v>
      </c>
      <c r="J79" s="33">
        <v>1538494</v>
      </c>
      <c r="K79" s="34">
        <v>1229122.79</v>
      </c>
      <c r="L79" s="22">
        <f t="shared" si="18"/>
        <v>2.1251795738849841</v>
      </c>
      <c r="M79" s="23">
        <f t="shared" si="18"/>
        <v>1.548423121984404</v>
      </c>
      <c r="N79" s="22">
        <f t="shared" si="19"/>
        <v>0.96125486729723275</v>
      </c>
      <c r="O79" s="24">
        <f t="shared" si="19"/>
        <v>0.98979126268320183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5"/>
    </row>
    <row r="80" spans="2:35" ht="15.75">
      <c r="B80" s="132"/>
      <c r="C80" s="135"/>
      <c r="D80" s="37" t="s">
        <v>16</v>
      </c>
      <c r="E80" s="84" t="s">
        <v>104</v>
      </c>
      <c r="F80" s="39">
        <v>67044</v>
      </c>
      <c r="G80" s="40">
        <v>5000</v>
      </c>
      <c r="H80" s="39">
        <v>52016</v>
      </c>
      <c r="I80" s="40">
        <v>3900</v>
      </c>
      <c r="J80" s="39">
        <v>49744.12</v>
      </c>
      <c r="K80" s="40">
        <v>3900</v>
      </c>
      <c r="L80" s="41">
        <f t="shared" si="18"/>
        <v>0.74196229341924713</v>
      </c>
      <c r="M80" s="42">
        <f t="shared" si="18"/>
        <v>0.78</v>
      </c>
      <c r="N80" s="41">
        <f t="shared" si="19"/>
        <v>0.95632343894186411</v>
      </c>
      <c r="O80" s="43">
        <f t="shared" si="19"/>
        <v>1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5"/>
    </row>
    <row r="81" spans="2:35" ht="15.75">
      <c r="B81" s="132"/>
      <c r="C81" s="135"/>
      <c r="D81" s="37" t="s">
        <v>70</v>
      </c>
      <c r="E81" s="84" t="s">
        <v>105</v>
      </c>
      <c r="F81" s="39">
        <v>108150</v>
      </c>
      <c r="G81" s="40">
        <v>30000</v>
      </c>
      <c r="H81" s="39">
        <v>105950</v>
      </c>
      <c r="I81" s="40">
        <v>173000</v>
      </c>
      <c r="J81" s="39">
        <v>105160.31</v>
      </c>
      <c r="K81" s="40">
        <v>169272.99</v>
      </c>
      <c r="L81" s="41">
        <f t="shared" si="18"/>
        <v>0.97235607951918634</v>
      </c>
      <c r="M81" s="42">
        <f t="shared" si="18"/>
        <v>5.6424329999999996</v>
      </c>
      <c r="N81" s="41">
        <f t="shared" si="19"/>
        <v>0.99254657857479944</v>
      </c>
      <c r="O81" s="43">
        <f t="shared" si="19"/>
        <v>0.97845658959537563</v>
      </c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5"/>
    </row>
    <row r="82" spans="2:35" ht="15.75">
      <c r="B82" s="132"/>
      <c r="C82" s="135"/>
      <c r="D82" s="37" t="s">
        <v>76</v>
      </c>
      <c r="E82" s="84" t="s">
        <v>106</v>
      </c>
      <c r="F82" s="39">
        <v>18440</v>
      </c>
      <c r="G82" s="40">
        <v>200</v>
      </c>
      <c r="H82" s="39">
        <v>18540</v>
      </c>
      <c r="I82" s="40">
        <v>200</v>
      </c>
      <c r="J82" s="39">
        <v>14875.53</v>
      </c>
      <c r="K82" s="40">
        <v>86.38</v>
      </c>
      <c r="L82" s="41">
        <f t="shared" si="18"/>
        <v>0.80669902386117143</v>
      </c>
      <c r="M82" s="42">
        <f t="shared" si="18"/>
        <v>0.43189999999999995</v>
      </c>
      <c r="N82" s="41">
        <f t="shared" si="19"/>
        <v>0.80234789644012949</v>
      </c>
      <c r="O82" s="43">
        <f t="shared" si="19"/>
        <v>0.43189999999999995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5"/>
    </row>
    <row r="83" spans="2:35" ht="15.75">
      <c r="B83" s="132"/>
      <c r="C83" s="135"/>
      <c r="D83" s="37" t="s">
        <v>107</v>
      </c>
      <c r="E83" s="84" t="s">
        <v>108</v>
      </c>
      <c r="F83" s="39">
        <v>2412446</v>
      </c>
      <c r="G83" s="40">
        <v>3000</v>
      </c>
      <c r="H83" s="39">
        <v>2366046</v>
      </c>
      <c r="I83" s="40">
        <v>3000</v>
      </c>
      <c r="J83" s="39">
        <v>2353382.5</v>
      </c>
      <c r="K83" s="40">
        <v>0</v>
      </c>
      <c r="L83" s="41">
        <f>J83/F83</f>
        <v>0.97551717219784406</v>
      </c>
      <c r="M83" s="42">
        <f>K83/G83</f>
        <v>0</v>
      </c>
      <c r="N83" s="41">
        <f>J83/H83</f>
        <v>0.99464782172451427</v>
      </c>
      <c r="O83" s="43">
        <f>K83/I83</f>
        <v>0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5"/>
    </row>
    <row r="84" spans="2:35" ht="15.75">
      <c r="B84" s="132"/>
      <c r="C84" s="135"/>
      <c r="D84" s="37" t="s">
        <v>109</v>
      </c>
      <c r="E84" s="84" t="s">
        <v>110</v>
      </c>
      <c r="F84" s="39">
        <v>120350</v>
      </c>
      <c r="G84" s="40">
        <v>2000</v>
      </c>
      <c r="H84" s="39">
        <v>101550</v>
      </c>
      <c r="I84" s="40">
        <v>500</v>
      </c>
      <c r="J84" s="39">
        <v>87167.5</v>
      </c>
      <c r="K84" s="40">
        <v>411.48</v>
      </c>
      <c r="L84" s="41">
        <f t="shared" ref="L84:M91" si="21">J84/F84</f>
        <v>0.72428334025758201</v>
      </c>
      <c r="M84" s="42">
        <f t="shared" si="21"/>
        <v>0.20574000000000001</v>
      </c>
      <c r="N84" s="41">
        <f t="shared" ref="N84:O91" si="22">J84/H84</f>
        <v>0.85837026095519453</v>
      </c>
      <c r="O84" s="43">
        <f t="shared" si="22"/>
        <v>0.82296000000000002</v>
      </c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5"/>
    </row>
    <row r="85" spans="2:35" ht="15.75">
      <c r="B85" s="132"/>
      <c r="C85" s="135"/>
      <c r="D85" s="37" t="s">
        <v>111</v>
      </c>
      <c r="E85" s="84" t="s">
        <v>112</v>
      </c>
      <c r="F85" s="39">
        <v>297936</v>
      </c>
      <c r="G85" s="40">
        <v>5000</v>
      </c>
      <c r="H85" s="39">
        <v>293326</v>
      </c>
      <c r="I85" s="40">
        <v>3900</v>
      </c>
      <c r="J85" s="39">
        <v>279572.89</v>
      </c>
      <c r="K85" s="40">
        <v>3816</v>
      </c>
      <c r="L85" s="41">
        <f t="shared" si="21"/>
        <v>0.93836558858278296</v>
      </c>
      <c r="M85" s="42">
        <f t="shared" si="21"/>
        <v>0.76319999999999999</v>
      </c>
      <c r="N85" s="41">
        <f t="shared" si="22"/>
        <v>0.95311322555791167</v>
      </c>
      <c r="O85" s="43">
        <f t="shared" si="22"/>
        <v>0.97846153846153849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5"/>
    </row>
    <row r="86" spans="2:35" ht="15.75">
      <c r="B86" s="132"/>
      <c r="C86" s="135"/>
      <c r="D86" s="37" t="s">
        <v>113</v>
      </c>
      <c r="E86" s="84" t="s">
        <v>114</v>
      </c>
      <c r="F86" s="39">
        <v>8872240</v>
      </c>
      <c r="G86" s="40">
        <v>700000</v>
      </c>
      <c r="H86" s="39">
        <v>8952390</v>
      </c>
      <c r="I86" s="40">
        <v>569287</v>
      </c>
      <c r="J86" s="39">
        <v>8489489.25</v>
      </c>
      <c r="K86" s="40">
        <v>403055.18</v>
      </c>
      <c r="L86" s="41">
        <f t="shared" si="21"/>
        <v>0.95685973891598963</v>
      </c>
      <c r="M86" s="42">
        <f t="shared" si="21"/>
        <v>0.57579311428571422</v>
      </c>
      <c r="N86" s="41">
        <f t="shared" si="22"/>
        <v>0.9482930535868076</v>
      </c>
      <c r="O86" s="43">
        <f t="shared" si="22"/>
        <v>0.70799997189466823</v>
      </c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5"/>
    </row>
    <row r="87" spans="2:35" ht="15.75">
      <c r="B87" s="132"/>
      <c r="C87" s="135"/>
      <c r="D87" s="37" t="s">
        <v>115</v>
      </c>
      <c r="E87" s="84" t="s">
        <v>116</v>
      </c>
      <c r="F87" s="39">
        <v>211388</v>
      </c>
      <c r="G87" s="40">
        <v>2000</v>
      </c>
      <c r="H87" s="39">
        <v>210338</v>
      </c>
      <c r="I87" s="40">
        <v>2000</v>
      </c>
      <c r="J87" s="39">
        <v>203098.77</v>
      </c>
      <c r="K87" s="40">
        <v>170.23</v>
      </c>
      <c r="L87" s="41">
        <f t="shared" si="21"/>
        <v>0.96078665770999294</v>
      </c>
      <c r="M87" s="42">
        <f t="shared" si="21"/>
        <v>8.5114999999999996E-2</v>
      </c>
      <c r="N87" s="41">
        <f t="shared" si="22"/>
        <v>0.965582871378448</v>
      </c>
      <c r="O87" s="43">
        <f t="shared" si="22"/>
        <v>8.5114999999999996E-2</v>
      </c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5"/>
    </row>
    <row r="88" spans="2:35" ht="15.75">
      <c r="B88" s="132"/>
      <c r="C88" s="135"/>
      <c r="D88" s="144" t="s">
        <v>23</v>
      </c>
      <c r="E88" s="126"/>
      <c r="F88" s="56">
        <f t="shared" ref="F88:K88" si="23">SUM(F79:F87)</f>
        <v>12831930</v>
      </c>
      <c r="G88" s="57">
        <f t="shared" si="23"/>
        <v>1540990</v>
      </c>
      <c r="H88" s="56">
        <f t="shared" si="23"/>
        <v>13700661.810000001</v>
      </c>
      <c r="I88" s="57">
        <f t="shared" si="23"/>
        <v>1997587</v>
      </c>
      <c r="J88" s="56">
        <f t="shared" si="23"/>
        <v>13120984.869999999</v>
      </c>
      <c r="K88" s="57">
        <f t="shared" si="23"/>
        <v>1809835.0499999998</v>
      </c>
      <c r="L88" s="27">
        <f>J88/F88</f>
        <v>1.0225262193606106</v>
      </c>
      <c r="M88" s="28">
        <f>K88/G88</f>
        <v>1.1744625532936617</v>
      </c>
      <c r="N88" s="27">
        <f>J88/H88</f>
        <v>0.95768985848720822</v>
      </c>
      <c r="O88" s="29">
        <f>K88/I88</f>
        <v>0.90601062682125977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5"/>
    </row>
    <row r="89" spans="2:35" ht="15.75">
      <c r="B89" s="132"/>
      <c r="C89" s="135"/>
      <c r="D89" s="130" t="s">
        <v>18</v>
      </c>
      <c r="E89" s="130"/>
      <c r="F89" s="124">
        <f>F88+G88</f>
        <v>14372920</v>
      </c>
      <c r="G89" s="125"/>
      <c r="H89" s="124">
        <f>H88+I88</f>
        <v>15698248.810000001</v>
      </c>
      <c r="I89" s="125"/>
      <c r="J89" s="124">
        <f>J88+K88</f>
        <v>14930819.919999998</v>
      </c>
      <c r="K89" s="125"/>
      <c r="L89" s="111">
        <f>J89/F89</f>
        <v>1.0388160457304429</v>
      </c>
      <c r="M89" s="112"/>
      <c r="N89" s="111">
        <f>J89/H89</f>
        <v>0.95111372616854306</v>
      </c>
      <c r="O89" s="113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5"/>
    </row>
    <row r="90" spans="2:35" ht="15.75">
      <c r="B90" s="131">
        <v>15</v>
      </c>
      <c r="C90" s="134" t="s">
        <v>117</v>
      </c>
      <c r="D90" s="18" t="s">
        <v>20</v>
      </c>
      <c r="E90" t="s">
        <v>21</v>
      </c>
      <c r="F90" s="78">
        <v>338490</v>
      </c>
      <c r="G90" s="34">
        <v>260000</v>
      </c>
      <c r="H90" s="33">
        <v>290890</v>
      </c>
      <c r="I90" s="79">
        <v>5100</v>
      </c>
      <c r="J90" s="20">
        <v>278882.15999999997</v>
      </c>
      <c r="K90" s="32">
        <v>1542.22</v>
      </c>
      <c r="L90" s="22">
        <f t="shared" si="21"/>
        <v>0.82390073561995913</v>
      </c>
      <c r="M90" s="23">
        <f t="shared" si="21"/>
        <v>5.931615384615385E-3</v>
      </c>
      <c r="N90" s="22">
        <f t="shared" si="22"/>
        <v>0.95872034102237946</v>
      </c>
      <c r="O90" s="24">
        <f t="shared" si="22"/>
        <v>0.30239607843137256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5"/>
    </row>
    <row r="91" spans="2:35" ht="15.75">
      <c r="B91" s="132"/>
      <c r="C91" s="135"/>
      <c r="D91" s="37" t="s">
        <v>16</v>
      </c>
      <c r="E91" s="84" t="s">
        <v>118</v>
      </c>
      <c r="F91" s="80">
        <v>2907230</v>
      </c>
      <c r="G91" s="40">
        <v>50000</v>
      </c>
      <c r="H91" s="39">
        <v>2612230</v>
      </c>
      <c r="I91" s="81">
        <v>601000</v>
      </c>
      <c r="J91" s="39">
        <v>2349130.71</v>
      </c>
      <c r="K91" s="81">
        <v>597452.38</v>
      </c>
      <c r="L91" s="41">
        <f t="shared" si="21"/>
        <v>0.80803056861686207</v>
      </c>
      <c r="M91" s="42">
        <f t="shared" si="21"/>
        <v>11.9490476</v>
      </c>
      <c r="N91" s="41">
        <f t="shared" si="22"/>
        <v>0.89928172863798361</v>
      </c>
      <c r="O91" s="43">
        <f t="shared" si="22"/>
        <v>0.99409713810316136</v>
      </c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5"/>
    </row>
    <row r="92" spans="2:35" ht="15.75">
      <c r="B92" s="132"/>
      <c r="C92" s="135"/>
      <c r="D92" s="37" t="s">
        <v>70</v>
      </c>
      <c r="E92" s="84" t="s">
        <v>119</v>
      </c>
      <c r="F92" s="80">
        <v>318580</v>
      </c>
      <c r="G92" s="40">
        <v>0</v>
      </c>
      <c r="H92" s="39">
        <v>301580</v>
      </c>
      <c r="I92" s="81">
        <v>0</v>
      </c>
      <c r="J92" s="39">
        <v>299648.15000000002</v>
      </c>
      <c r="K92" s="81">
        <v>0</v>
      </c>
      <c r="L92" s="41">
        <f>J92/F92</f>
        <v>0.94057426706007918</v>
      </c>
      <c r="M92" s="42"/>
      <c r="N92" s="41">
        <f>J92/H92</f>
        <v>0.99359423701837002</v>
      </c>
      <c r="O92" s="4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5"/>
    </row>
    <row r="93" spans="2:35" ht="15.75">
      <c r="B93" s="132"/>
      <c r="C93" s="135"/>
      <c r="D93" s="18" t="s">
        <v>74</v>
      </c>
      <c r="E93" t="s">
        <v>120</v>
      </c>
      <c r="F93" s="80">
        <v>0</v>
      </c>
      <c r="G93" s="40">
        <v>0</v>
      </c>
      <c r="H93" s="39">
        <v>0</v>
      </c>
      <c r="I93" s="81">
        <v>0</v>
      </c>
      <c r="J93" s="39">
        <v>0</v>
      </c>
      <c r="K93" s="81">
        <v>0</v>
      </c>
      <c r="L93" s="41"/>
      <c r="M93" s="42"/>
      <c r="N93" s="41"/>
      <c r="O93" s="4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5"/>
    </row>
    <row r="94" spans="2:35" ht="15.75">
      <c r="B94" s="132"/>
      <c r="C94" s="135"/>
      <c r="D94" s="126" t="s">
        <v>23</v>
      </c>
      <c r="E94" s="126"/>
      <c r="F94" s="82">
        <f t="shared" ref="F94:K94" si="24">SUM(F90:F93)</f>
        <v>3564300</v>
      </c>
      <c r="G94" s="57">
        <f t="shared" si="24"/>
        <v>310000</v>
      </c>
      <c r="H94" s="56">
        <f t="shared" si="24"/>
        <v>3204700</v>
      </c>
      <c r="I94" s="57">
        <f t="shared" si="24"/>
        <v>606100</v>
      </c>
      <c r="J94" s="56">
        <f t="shared" si="24"/>
        <v>2927661.02</v>
      </c>
      <c r="K94" s="57">
        <f t="shared" si="24"/>
        <v>598994.6</v>
      </c>
      <c r="L94" s="27">
        <f>J94/F94</f>
        <v>0.82138456920012348</v>
      </c>
      <c r="M94" s="28">
        <f>K94/G94</f>
        <v>1.9322406451612903</v>
      </c>
      <c r="N94" s="27">
        <f>J94/H94</f>
        <v>0.9135522888257871</v>
      </c>
      <c r="O94" s="29">
        <f>K94/I94</f>
        <v>0.98827685200461968</v>
      </c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5"/>
    </row>
    <row r="95" spans="2:35" ht="15.75">
      <c r="B95" s="133"/>
      <c r="C95" s="136"/>
      <c r="D95" s="130" t="s">
        <v>18</v>
      </c>
      <c r="E95" s="130"/>
      <c r="F95" s="146">
        <f>F94+G94</f>
        <v>3874300</v>
      </c>
      <c r="G95" s="147"/>
      <c r="H95" s="124">
        <f>H94+I94</f>
        <v>3810800</v>
      </c>
      <c r="I95" s="125"/>
      <c r="J95" s="148">
        <f>J94+K94</f>
        <v>3526655.62</v>
      </c>
      <c r="K95" s="149"/>
      <c r="L95" s="111">
        <f>J95/F95</f>
        <v>0.91026911183955816</v>
      </c>
      <c r="M95" s="112"/>
      <c r="N95" s="111">
        <f>J95/H95</f>
        <v>0.9254370788285925</v>
      </c>
      <c r="O95" s="1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5"/>
    </row>
    <row r="96" spans="2:35" ht="15.75">
      <c r="B96" s="132">
        <v>16</v>
      </c>
      <c r="C96" s="135" t="s">
        <v>121</v>
      </c>
      <c r="D96" s="18" t="s">
        <v>20</v>
      </c>
      <c r="E96" t="s">
        <v>21</v>
      </c>
      <c r="F96" s="33">
        <v>1582495</v>
      </c>
      <c r="G96" s="34">
        <v>92849</v>
      </c>
      <c r="H96" s="20">
        <v>2181869.88</v>
      </c>
      <c r="I96" s="34">
        <v>70778</v>
      </c>
      <c r="J96" s="9">
        <v>2145196.35</v>
      </c>
      <c r="K96" s="10">
        <v>38443.67</v>
      </c>
      <c r="L96" s="22">
        <f t="shared" ref="L96:M101" si="25">J96/F96</f>
        <v>1.3555785958249473</v>
      </c>
      <c r="M96" s="23">
        <f t="shared" si="25"/>
        <v>0.41404506241316547</v>
      </c>
      <c r="N96" s="22">
        <f t="shared" ref="N96:O101" si="26">J96/H96</f>
        <v>0.98319169702273912</v>
      </c>
      <c r="O96" s="24">
        <f t="shared" si="26"/>
        <v>0.54315846732035378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5"/>
    </row>
    <row r="97" spans="2:35" ht="15.75">
      <c r="B97" s="132"/>
      <c r="C97" s="135"/>
      <c r="D97" s="37" t="s">
        <v>76</v>
      </c>
      <c r="E97" s="84" t="s">
        <v>122</v>
      </c>
      <c r="F97" s="39">
        <v>671327</v>
      </c>
      <c r="G97" s="40">
        <v>32000</v>
      </c>
      <c r="H97" s="39">
        <v>674887</v>
      </c>
      <c r="I97" s="40">
        <v>12093</v>
      </c>
      <c r="J97" s="39">
        <v>629551.19999999995</v>
      </c>
      <c r="K97" s="40">
        <v>11410.81</v>
      </c>
      <c r="L97" s="41">
        <f t="shared" si="25"/>
        <v>0.93777130965982292</v>
      </c>
      <c r="M97" s="42">
        <f t="shared" si="25"/>
        <v>0.35658781249999999</v>
      </c>
      <c r="N97" s="41">
        <f t="shared" si="26"/>
        <v>0.93282460619333307</v>
      </c>
      <c r="O97" s="43">
        <f t="shared" si="26"/>
        <v>0.94358802613081949</v>
      </c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5"/>
    </row>
    <row r="98" spans="2:35" ht="15.75">
      <c r="B98" s="132"/>
      <c r="C98" s="135"/>
      <c r="D98" s="37" t="s">
        <v>123</v>
      </c>
      <c r="E98" s="84" t="s">
        <v>124</v>
      </c>
      <c r="F98" s="39">
        <v>628742</v>
      </c>
      <c r="G98" s="40">
        <v>202000</v>
      </c>
      <c r="H98" s="39">
        <v>766276.5</v>
      </c>
      <c r="I98" s="40">
        <v>202000</v>
      </c>
      <c r="J98" s="39">
        <v>740700.5</v>
      </c>
      <c r="K98" s="40">
        <v>202000</v>
      </c>
      <c r="L98" s="41">
        <f t="shared" si="25"/>
        <v>1.1780674744171695</v>
      </c>
      <c r="M98" s="42">
        <f t="shared" si="25"/>
        <v>1</v>
      </c>
      <c r="N98" s="41">
        <f t="shared" si="26"/>
        <v>0.96662301401648099</v>
      </c>
      <c r="O98" s="43">
        <f t="shared" si="26"/>
        <v>1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5"/>
    </row>
    <row r="99" spans="2:35" ht="15.75">
      <c r="B99" s="132"/>
      <c r="C99" s="135"/>
      <c r="D99" s="37" t="s">
        <v>125</v>
      </c>
      <c r="E99" s="84" t="s">
        <v>126</v>
      </c>
      <c r="F99" s="39">
        <v>22863012</v>
      </c>
      <c r="G99" s="40">
        <v>2394127</v>
      </c>
      <c r="H99" s="39">
        <v>23776492.829999998</v>
      </c>
      <c r="I99" s="40">
        <v>1204064</v>
      </c>
      <c r="J99" s="39">
        <v>23746508.359999999</v>
      </c>
      <c r="K99" s="40">
        <v>1200249.3999999999</v>
      </c>
      <c r="L99" s="41">
        <f t="shared" si="25"/>
        <v>1.0386430431825868</v>
      </c>
      <c r="M99" s="42">
        <f t="shared" si="25"/>
        <v>0.50133071470310464</v>
      </c>
      <c r="N99" s="41">
        <f t="shared" si="26"/>
        <v>0.99873890273833132</v>
      </c>
      <c r="O99" s="43">
        <f t="shared" si="26"/>
        <v>0.99683189597895117</v>
      </c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5"/>
    </row>
    <row r="100" spans="2:35" ht="15.75">
      <c r="B100" s="132"/>
      <c r="C100" s="135"/>
      <c r="D100" s="37" t="s">
        <v>127</v>
      </c>
      <c r="E100" s="84" t="s">
        <v>128</v>
      </c>
      <c r="F100" s="39">
        <v>2480000</v>
      </c>
      <c r="G100" s="40">
        <v>60000</v>
      </c>
      <c r="H100" s="39">
        <v>2561500</v>
      </c>
      <c r="I100" s="40">
        <v>160200</v>
      </c>
      <c r="J100" s="56">
        <v>2555196.19</v>
      </c>
      <c r="K100" s="57">
        <v>160058.64000000001</v>
      </c>
      <c r="L100" s="41">
        <f t="shared" si="25"/>
        <v>1.0303210443548387</v>
      </c>
      <c r="M100" s="42">
        <f t="shared" si="25"/>
        <v>2.6676440000000001</v>
      </c>
      <c r="N100" s="41">
        <f t="shared" si="26"/>
        <v>0.99753901620144447</v>
      </c>
      <c r="O100" s="43">
        <f t="shared" si="26"/>
        <v>0.99911760299625474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5"/>
    </row>
    <row r="101" spans="2:35" ht="15.75">
      <c r="B101" s="132"/>
      <c r="C101" s="135"/>
      <c r="D101" s="126" t="s">
        <v>23</v>
      </c>
      <c r="E101" s="126"/>
      <c r="F101" s="56">
        <f t="shared" ref="F101:K101" si="27">SUM(F96:F100)</f>
        <v>28225576</v>
      </c>
      <c r="G101" s="57">
        <f t="shared" si="27"/>
        <v>2780976</v>
      </c>
      <c r="H101" s="56">
        <f t="shared" si="27"/>
        <v>29961026.209999997</v>
      </c>
      <c r="I101" s="57">
        <f t="shared" si="27"/>
        <v>1649135</v>
      </c>
      <c r="J101" s="56">
        <f t="shared" si="27"/>
        <v>29817152.600000001</v>
      </c>
      <c r="K101" s="57">
        <f t="shared" si="27"/>
        <v>1612162.52</v>
      </c>
      <c r="L101" s="27">
        <f t="shared" si="25"/>
        <v>1.0563877456389199</v>
      </c>
      <c r="M101" s="28">
        <f t="shared" si="25"/>
        <v>0.57971105108422372</v>
      </c>
      <c r="N101" s="27">
        <f t="shared" si="26"/>
        <v>0.99519797456230075</v>
      </c>
      <c r="O101" s="29">
        <f t="shared" si="26"/>
        <v>0.97758068320665081</v>
      </c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5"/>
    </row>
    <row r="102" spans="2:35" ht="15.75">
      <c r="B102" s="132"/>
      <c r="C102" s="135"/>
      <c r="D102" s="130" t="s">
        <v>18</v>
      </c>
      <c r="E102" s="130"/>
      <c r="F102" s="124">
        <f>F101+G101</f>
        <v>31006552</v>
      </c>
      <c r="G102" s="125"/>
      <c r="H102" s="124">
        <f>H101+I101</f>
        <v>31610161.209999997</v>
      </c>
      <c r="I102" s="125"/>
      <c r="J102" s="124">
        <f>J101+K101</f>
        <v>31429315.120000001</v>
      </c>
      <c r="K102" s="125"/>
      <c r="L102" s="111">
        <f>J102/F102</f>
        <v>1.0136346382532311</v>
      </c>
      <c r="M102" s="112"/>
      <c r="N102" s="111">
        <f>J102/H102</f>
        <v>0.994278862141874</v>
      </c>
      <c r="O102" s="113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5"/>
    </row>
    <row r="103" spans="2:35" ht="15.75">
      <c r="B103" s="131">
        <v>17</v>
      </c>
      <c r="C103" s="134" t="s">
        <v>129</v>
      </c>
      <c r="D103" s="77" t="s">
        <v>20</v>
      </c>
      <c r="E103" s="85" t="s">
        <v>21</v>
      </c>
      <c r="F103" s="33">
        <v>1403300</v>
      </c>
      <c r="G103" s="79">
        <v>120000</v>
      </c>
      <c r="H103" s="33">
        <v>1596263.85</v>
      </c>
      <c r="I103" s="34">
        <v>77669</v>
      </c>
      <c r="J103" s="20">
        <v>1579726.91</v>
      </c>
      <c r="K103" s="32">
        <v>77653.7</v>
      </c>
      <c r="L103" s="22">
        <f t="shared" ref="L103:M105" si="28">J103/F103</f>
        <v>1.1257228746526045</v>
      </c>
      <c r="M103" s="23">
        <f t="shared" si="28"/>
        <v>0.64711416666666666</v>
      </c>
      <c r="N103" s="22">
        <f t="shared" ref="N103:O105" si="29">J103/H103</f>
        <v>0.98964022144584674</v>
      </c>
      <c r="O103" s="24">
        <f t="shared" si="29"/>
        <v>0.99980301020999363</v>
      </c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5"/>
    </row>
    <row r="104" spans="2:35" ht="15.75">
      <c r="B104" s="132"/>
      <c r="C104" s="135"/>
      <c r="D104" s="37" t="s">
        <v>130</v>
      </c>
      <c r="E104" s="84" t="s">
        <v>131</v>
      </c>
      <c r="F104" s="39">
        <v>7452258</v>
      </c>
      <c r="G104" s="81">
        <v>21401500</v>
      </c>
      <c r="H104" s="39">
        <v>9238134.8200000003</v>
      </c>
      <c r="I104" s="40">
        <v>19938520</v>
      </c>
      <c r="J104" s="39">
        <v>9154977.4499999993</v>
      </c>
      <c r="K104" s="81">
        <v>8225628</v>
      </c>
      <c r="L104" s="41">
        <f t="shared" si="28"/>
        <v>1.2284836958140739</v>
      </c>
      <c r="M104" s="42">
        <f t="shared" si="28"/>
        <v>0.38434819989253088</v>
      </c>
      <c r="N104" s="41">
        <f t="shared" si="29"/>
        <v>0.99099846758893684</v>
      </c>
      <c r="O104" s="43">
        <f t="shared" si="29"/>
        <v>0.41254957740093046</v>
      </c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5"/>
    </row>
    <row r="105" spans="2:35" ht="15.75">
      <c r="B105" s="132"/>
      <c r="C105" s="135"/>
      <c r="D105" s="37" t="s">
        <v>132</v>
      </c>
      <c r="E105" s="84" t="s">
        <v>133</v>
      </c>
      <c r="F105" s="39">
        <v>6754936</v>
      </c>
      <c r="G105" s="81">
        <v>1558500</v>
      </c>
      <c r="H105" s="39">
        <v>7660371.1299999999</v>
      </c>
      <c r="I105" s="40">
        <v>2317855</v>
      </c>
      <c r="J105" s="39">
        <v>7559557.5599999996</v>
      </c>
      <c r="K105" s="81">
        <v>2069971.16</v>
      </c>
      <c r="L105" s="41">
        <f t="shared" si="28"/>
        <v>1.1191160893308241</v>
      </c>
      <c r="M105" s="42">
        <f t="shared" si="28"/>
        <v>1.3281816875200512</v>
      </c>
      <c r="N105" s="41">
        <f t="shared" si="29"/>
        <v>0.986839597156698</v>
      </c>
      <c r="O105" s="43">
        <f t="shared" si="29"/>
        <v>0.89305463887948122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5"/>
    </row>
    <row r="106" spans="2:35" ht="15.75">
      <c r="B106" s="132"/>
      <c r="C106" s="135"/>
      <c r="D106" s="37" t="s">
        <v>134</v>
      </c>
      <c r="E106" s="84" t="s">
        <v>135</v>
      </c>
      <c r="F106" s="39">
        <v>1406000</v>
      </c>
      <c r="G106" s="81">
        <v>500000</v>
      </c>
      <c r="H106" s="39">
        <v>1722439.96</v>
      </c>
      <c r="I106" s="40">
        <v>197000</v>
      </c>
      <c r="J106" s="39">
        <v>1709712.23</v>
      </c>
      <c r="K106" s="81">
        <v>193284.8</v>
      </c>
      <c r="L106" s="41">
        <f>J106/F106</f>
        <v>1.2160115433854908</v>
      </c>
      <c r="M106" s="42">
        <f>K106/G106</f>
        <v>0.38656959999999996</v>
      </c>
      <c r="N106" s="41">
        <f>J106/H106</f>
        <v>0.99261063938623439</v>
      </c>
      <c r="O106" s="43">
        <f>K106/I106</f>
        <v>0.98114111675126903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5"/>
    </row>
    <row r="107" spans="2:35" ht="15.75">
      <c r="B107" s="132"/>
      <c r="C107" s="135"/>
      <c r="D107" s="37" t="s">
        <v>136</v>
      </c>
      <c r="E107" s="84" t="s">
        <v>137</v>
      </c>
      <c r="F107" s="39">
        <v>870000</v>
      </c>
      <c r="G107" s="81">
        <v>557000</v>
      </c>
      <c r="H107" s="39">
        <v>989770.86</v>
      </c>
      <c r="I107" s="40">
        <v>462031</v>
      </c>
      <c r="J107" s="39">
        <v>945965.96</v>
      </c>
      <c r="K107" s="81">
        <v>396904.85</v>
      </c>
      <c r="L107" s="41">
        <f>J107/F107</f>
        <v>1.0873171954022989</v>
      </c>
      <c r="M107" s="42">
        <f>K107/G107</f>
        <v>0.71257603231597844</v>
      </c>
      <c r="N107" s="41">
        <f>J107/H107</f>
        <v>0.95574238263591638</v>
      </c>
      <c r="O107" s="43">
        <f>K107/I107</f>
        <v>0.85904376546162486</v>
      </c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5"/>
    </row>
    <row r="108" spans="2:35" ht="15.75">
      <c r="B108" s="132"/>
      <c r="C108" s="135"/>
      <c r="D108" s="75">
        <v>10270</v>
      </c>
      <c r="E108" s="84" t="s">
        <v>138</v>
      </c>
      <c r="F108" s="39">
        <v>5200000</v>
      </c>
      <c r="G108" s="81">
        <v>0</v>
      </c>
      <c r="H108" s="39">
        <v>5228958</v>
      </c>
      <c r="I108" s="40">
        <v>0</v>
      </c>
      <c r="J108" s="39">
        <v>5228958</v>
      </c>
      <c r="K108" s="81">
        <v>0</v>
      </c>
      <c r="L108" s="41">
        <f t="shared" ref="L108:L121" si="30">J108/F108</f>
        <v>1.0055688461538461</v>
      </c>
      <c r="M108" s="42"/>
      <c r="N108" s="41">
        <f t="shared" ref="N108:N121" si="31">J108/H108</f>
        <v>1</v>
      </c>
      <c r="O108" s="43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5"/>
    </row>
    <row r="109" spans="2:35" ht="15.75">
      <c r="B109" s="132"/>
      <c r="C109" s="135"/>
      <c r="D109" s="75">
        <v>10910</v>
      </c>
      <c r="E109" s="84" t="s">
        <v>139</v>
      </c>
      <c r="F109" s="39">
        <v>1450000</v>
      </c>
      <c r="G109" s="81">
        <v>4012050</v>
      </c>
      <c r="H109" s="39">
        <v>1172679.48</v>
      </c>
      <c r="I109" s="40">
        <v>2826230</v>
      </c>
      <c r="J109" s="39">
        <v>1073091.1299999999</v>
      </c>
      <c r="K109" s="81">
        <v>1378563.11</v>
      </c>
      <c r="L109" s="41">
        <f t="shared" si="30"/>
        <v>0.740062848275862</v>
      </c>
      <c r="M109" s="42">
        <f>K109/G109</f>
        <v>0.34360566543288346</v>
      </c>
      <c r="N109" s="41">
        <f t="shared" si="31"/>
        <v>0.91507624061094672</v>
      </c>
      <c r="O109" s="43">
        <f>K109/I109</f>
        <v>0.48777456541045849</v>
      </c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5"/>
    </row>
    <row r="110" spans="2:35" ht="15.75">
      <c r="B110" s="132"/>
      <c r="C110" s="135"/>
      <c r="D110" s="144" t="s">
        <v>23</v>
      </c>
      <c r="E110" s="126"/>
      <c r="F110" s="56">
        <f t="shared" ref="F110:K110" si="32">SUM(F103:F109)</f>
        <v>24536494</v>
      </c>
      <c r="G110" s="57">
        <f t="shared" si="32"/>
        <v>28149050</v>
      </c>
      <c r="H110" s="56">
        <f t="shared" si="32"/>
        <v>27608618.100000001</v>
      </c>
      <c r="I110" s="57">
        <f t="shared" si="32"/>
        <v>25819305</v>
      </c>
      <c r="J110" s="56">
        <f t="shared" si="32"/>
        <v>27251989.239999998</v>
      </c>
      <c r="K110" s="57">
        <f t="shared" si="32"/>
        <v>12342005.619999999</v>
      </c>
      <c r="L110" s="27">
        <f t="shared" si="30"/>
        <v>1.1106716892804651</v>
      </c>
      <c r="M110" s="28">
        <f>K110/G110</f>
        <v>0.43845194136214183</v>
      </c>
      <c r="N110" s="27">
        <f t="shared" si="31"/>
        <v>0.98708269792032788</v>
      </c>
      <c r="O110" s="29">
        <f>K110/I110</f>
        <v>0.47801463362394919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5"/>
    </row>
    <row r="111" spans="2:35" ht="15.75">
      <c r="B111" s="133"/>
      <c r="C111" s="136"/>
      <c r="D111" s="145" t="s">
        <v>18</v>
      </c>
      <c r="E111" s="130"/>
      <c r="F111" s="124">
        <f>F110+G110</f>
        <v>52685544</v>
      </c>
      <c r="G111" s="125"/>
      <c r="H111" s="124">
        <f>H110+I110</f>
        <v>53427923.100000001</v>
      </c>
      <c r="I111" s="125"/>
      <c r="J111" s="124">
        <f>J110+K110</f>
        <v>39593994.859999999</v>
      </c>
      <c r="K111" s="125"/>
      <c r="L111" s="111">
        <f t="shared" si="30"/>
        <v>0.75151534660057795</v>
      </c>
      <c r="M111" s="112"/>
      <c r="N111" s="111">
        <f t="shared" si="31"/>
        <v>0.74107306746497881</v>
      </c>
      <c r="O111" s="113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5"/>
    </row>
    <row r="112" spans="2:35" ht="15.75">
      <c r="B112" s="140">
        <v>18</v>
      </c>
      <c r="C112" s="142" t="s">
        <v>140</v>
      </c>
      <c r="D112" s="18" t="s">
        <v>141</v>
      </c>
      <c r="E112" t="s">
        <v>142</v>
      </c>
      <c r="F112" s="20">
        <v>2716500</v>
      </c>
      <c r="G112" s="32">
        <v>100000</v>
      </c>
      <c r="H112" s="20">
        <v>2365500</v>
      </c>
      <c r="I112" s="32">
        <v>663530</v>
      </c>
      <c r="J112" s="20">
        <v>2348412.98</v>
      </c>
      <c r="K112" s="32">
        <v>640147.86</v>
      </c>
      <c r="L112" s="22">
        <f t="shared" si="30"/>
        <v>0.86449953248665556</v>
      </c>
      <c r="M112" s="23">
        <f>K112/G112</f>
        <v>6.4014785999999999</v>
      </c>
      <c r="N112" s="22">
        <f t="shared" si="31"/>
        <v>0.99277657154935528</v>
      </c>
      <c r="O112" s="24">
        <f>K112/I112</f>
        <v>0.96476099046011476</v>
      </c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5"/>
    </row>
    <row r="113" spans="2:35" ht="15.75">
      <c r="B113" s="141"/>
      <c r="C113" s="143"/>
      <c r="D113" s="130" t="s">
        <v>18</v>
      </c>
      <c r="E113" s="130"/>
      <c r="F113" s="124">
        <f>F112+G112</f>
        <v>2816500</v>
      </c>
      <c r="G113" s="125"/>
      <c r="H113" s="124">
        <f>H112+I112</f>
        <v>3029030</v>
      </c>
      <c r="I113" s="125"/>
      <c r="J113" s="124">
        <f>J112+K112</f>
        <v>2988560.84</v>
      </c>
      <c r="K113" s="125"/>
      <c r="L113" s="111">
        <f t="shared" si="30"/>
        <v>1.0610903035682584</v>
      </c>
      <c r="M113" s="112"/>
      <c r="N113" s="111">
        <f t="shared" si="31"/>
        <v>0.9866395644810384</v>
      </c>
      <c r="O113" s="113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5"/>
    </row>
    <row r="114" spans="2:35" ht="15.75">
      <c r="B114" s="131">
        <v>19</v>
      </c>
      <c r="C114" s="134" t="s">
        <v>143</v>
      </c>
      <c r="D114" s="18" t="s">
        <v>144</v>
      </c>
      <c r="E114" t="s">
        <v>145</v>
      </c>
      <c r="F114" s="33">
        <v>314000</v>
      </c>
      <c r="G114" s="34">
        <v>0</v>
      </c>
      <c r="H114" s="33">
        <v>314000</v>
      </c>
      <c r="I114" s="34">
        <v>0</v>
      </c>
      <c r="J114" s="20">
        <v>314000</v>
      </c>
      <c r="K114" s="34">
        <v>0</v>
      </c>
      <c r="L114" s="22">
        <f t="shared" si="30"/>
        <v>1</v>
      </c>
      <c r="M114" s="23"/>
      <c r="N114" s="22">
        <f t="shared" si="31"/>
        <v>1</v>
      </c>
      <c r="O114" s="2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5"/>
    </row>
    <row r="115" spans="2:35" ht="15.75">
      <c r="B115" s="132"/>
      <c r="C115" s="135"/>
      <c r="D115" s="37" t="s">
        <v>146</v>
      </c>
      <c r="E115" s="84" t="s">
        <v>147</v>
      </c>
      <c r="F115" s="39">
        <v>126000</v>
      </c>
      <c r="G115" s="40">
        <v>0</v>
      </c>
      <c r="H115" s="39">
        <v>126000</v>
      </c>
      <c r="I115" s="40">
        <v>0</v>
      </c>
      <c r="J115" s="39">
        <v>126000</v>
      </c>
      <c r="K115" s="40">
        <v>0</v>
      </c>
      <c r="L115" s="41">
        <f t="shared" si="30"/>
        <v>1</v>
      </c>
      <c r="M115" s="42"/>
      <c r="N115" s="41">
        <f t="shared" si="31"/>
        <v>1</v>
      </c>
      <c r="O115" s="43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5"/>
    </row>
    <row r="116" spans="2:35" ht="15.75">
      <c r="B116" s="132"/>
      <c r="C116" s="135"/>
      <c r="D116" s="37" t="s">
        <v>148</v>
      </c>
      <c r="E116" s="84" t="s">
        <v>149</v>
      </c>
      <c r="F116" s="39">
        <v>130000</v>
      </c>
      <c r="G116" s="40">
        <v>0</v>
      </c>
      <c r="H116" s="39">
        <v>151000</v>
      </c>
      <c r="I116" s="40">
        <v>0</v>
      </c>
      <c r="J116" s="39">
        <v>151000</v>
      </c>
      <c r="K116" s="40">
        <v>0</v>
      </c>
      <c r="L116" s="41">
        <f t="shared" si="30"/>
        <v>1.1615384615384616</v>
      </c>
      <c r="M116" s="42"/>
      <c r="N116" s="41">
        <f t="shared" si="31"/>
        <v>1</v>
      </c>
      <c r="O116" s="43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5"/>
    </row>
    <row r="117" spans="2:35" ht="15.75">
      <c r="B117" s="132"/>
      <c r="C117" s="135"/>
      <c r="D117" s="37" t="s">
        <v>150</v>
      </c>
      <c r="E117" s="84" t="s">
        <v>151</v>
      </c>
      <c r="F117" s="39">
        <v>200000</v>
      </c>
      <c r="G117" s="40">
        <v>100000</v>
      </c>
      <c r="H117" s="39">
        <v>200000</v>
      </c>
      <c r="I117" s="40">
        <v>83000</v>
      </c>
      <c r="J117" s="39">
        <v>200000</v>
      </c>
      <c r="K117" s="40">
        <v>19187.97</v>
      </c>
      <c r="L117" s="41">
        <f t="shared" si="30"/>
        <v>1</v>
      </c>
      <c r="M117" s="42">
        <f>K117/G117</f>
        <v>0.19187970000000001</v>
      </c>
      <c r="N117" s="41">
        <f t="shared" si="31"/>
        <v>1</v>
      </c>
      <c r="O117" s="43">
        <f>K117/I117</f>
        <v>0.23118036144578313</v>
      </c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5"/>
    </row>
    <row r="118" spans="2:35" ht="15.75">
      <c r="B118" s="132"/>
      <c r="C118" s="135"/>
      <c r="D118" s="126" t="s">
        <v>23</v>
      </c>
      <c r="E118" s="126"/>
      <c r="F118" s="56">
        <f t="shared" ref="F118:K118" si="33">SUM(F114:F117)</f>
        <v>770000</v>
      </c>
      <c r="G118" s="57">
        <f t="shared" si="33"/>
        <v>100000</v>
      </c>
      <c r="H118" s="56">
        <f t="shared" si="33"/>
        <v>791000</v>
      </c>
      <c r="I118" s="57">
        <f t="shared" si="33"/>
        <v>83000</v>
      </c>
      <c r="J118" s="56">
        <f t="shared" si="33"/>
        <v>791000</v>
      </c>
      <c r="K118" s="57">
        <f t="shared" si="33"/>
        <v>19187.97</v>
      </c>
      <c r="L118" s="27">
        <f t="shared" si="30"/>
        <v>1.0272727272727273</v>
      </c>
      <c r="M118" s="28">
        <f>K118/G118</f>
        <v>0.19187970000000001</v>
      </c>
      <c r="N118" s="27">
        <f t="shared" si="31"/>
        <v>1</v>
      </c>
      <c r="O118" s="29">
        <f>K118/I118</f>
        <v>0.23118036144578313</v>
      </c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5"/>
    </row>
    <row r="119" spans="2:35" ht="15.75">
      <c r="B119" s="133"/>
      <c r="C119" s="136"/>
      <c r="D119" s="130" t="s">
        <v>18</v>
      </c>
      <c r="E119" s="130"/>
      <c r="F119" s="124">
        <f>F118+G118</f>
        <v>870000</v>
      </c>
      <c r="G119" s="125"/>
      <c r="H119" s="124">
        <f>H118+I118</f>
        <v>874000</v>
      </c>
      <c r="I119" s="125"/>
      <c r="J119" s="124">
        <f>J118+K118</f>
        <v>810187.97</v>
      </c>
      <c r="K119" s="125"/>
      <c r="L119" s="111">
        <f t="shared" si="30"/>
        <v>0.93125054022988507</v>
      </c>
      <c r="M119" s="112"/>
      <c r="N119" s="111">
        <f t="shared" si="31"/>
        <v>0.9269885240274599</v>
      </c>
      <c r="O119" s="113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5"/>
    </row>
    <row r="120" spans="2:35" ht="15.75">
      <c r="B120" s="121">
        <v>20</v>
      </c>
      <c r="C120" s="122" t="s">
        <v>152</v>
      </c>
      <c r="D120" s="18" t="s">
        <v>20</v>
      </c>
      <c r="E120" t="s">
        <v>21</v>
      </c>
      <c r="F120" s="20">
        <v>338200</v>
      </c>
      <c r="G120" s="10">
        <v>110000</v>
      </c>
      <c r="H120" s="20">
        <v>338700</v>
      </c>
      <c r="I120" s="10">
        <v>126000</v>
      </c>
      <c r="J120" s="20">
        <v>335911.32</v>
      </c>
      <c r="K120" s="10">
        <v>125999.88</v>
      </c>
      <c r="L120" s="22">
        <f t="shared" si="30"/>
        <v>0.9932327616794796</v>
      </c>
      <c r="M120" s="23">
        <f>K120/G120</f>
        <v>1.1454534545454547</v>
      </c>
      <c r="N120" s="22">
        <f t="shared" si="31"/>
        <v>0.9917665190434013</v>
      </c>
      <c r="O120" s="24">
        <f>K120/I120</f>
        <v>0.99999904761904768</v>
      </c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5"/>
    </row>
    <row r="121" spans="2:35" ht="15.75">
      <c r="B121" s="121"/>
      <c r="C121" s="122"/>
      <c r="D121" s="130" t="s">
        <v>18</v>
      </c>
      <c r="E121" s="130"/>
      <c r="F121" s="124">
        <f>F120+G120</f>
        <v>448200</v>
      </c>
      <c r="G121" s="125"/>
      <c r="H121" s="124">
        <f>H120+I120</f>
        <v>464700</v>
      </c>
      <c r="I121" s="125"/>
      <c r="J121" s="124">
        <f>J120+K120</f>
        <v>461911.2</v>
      </c>
      <c r="K121" s="125"/>
      <c r="L121" s="111">
        <f t="shared" si="30"/>
        <v>1.0305917001338689</v>
      </c>
      <c r="M121" s="112"/>
      <c r="N121" s="111">
        <f t="shared" si="31"/>
        <v>0.99399870884441577</v>
      </c>
      <c r="O121" s="113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5"/>
    </row>
    <row r="122" spans="2:35" ht="15.75">
      <c r="B122" s="121">
        <v>22</v>
      </c>
      <c r="C122" s="122" t="s">
        <v>153</v>
      </c>
      <c r="D122" s="18" t="s">
        <v>154</v>
      </c>
      <c r="E122" t="s">
        <v>155</v>
      </c>
      <c r="F122" s="20">
        <v>539680</v>
      </c>
      <c r="G122" s="10">
        <v>10000</v>
      </c>
      <c r="H122" s="20">
        <v>539980</v>
      </c>
      <c r="I122" s="32">
        <v>20000</v>
      </c>
      <c r="J122" s="20">
        <v>515941.39</v>
      </c>
      <c r="K122" s="32">
        <v>18102.43</v>
      </c>
      <c r="L122" s="22">
        <f>J122/F122</f>
        <v>0.95601354506374148</v>
      </c>
      <c r="M122" s="23">
        <f>K122/G122</f>
        <v>1.810243</v>
      </c>
      <c r="N122" s="22">
        <f>J122/H122</f>
        <v>0.95548240675580576</v>
      </c>
      <c r="O122" s="24">
        <f>K122/I122</f>
        <v>0.90512150000000002</v>
      </c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5"/>
    </row>
    <row r="123" spans="2:35" ht="15.75">
      <c r="B123" s="121"/>
      <c r="C123" s="122"/>
      <c r="D123" s="130" t="s">
        <v>18</v>
      </c>
      <c r="E123" s="130"/>
      <c r="F123" s="124">
        <f>F122+G122</f>
        <v>549680</v>
      </c>
      <c r="G123" s="125"/>
      <c r="H123" s="124">
        <f>H122+I122</f>
        <v>559980</v>
      </c>
      <c r="I123" s="125"/>
      <c r="J123" s="124">
        <f>J122+K122</f>
        <v>534043.82000000007</v>
      </c>
      <c r="K123" s="125"/>
      <c r="L123" s="111">
        <f t="shared" ref="L123" si="34">J123/F123</f>
        <v>0.97155403143647223</v>
      </c>
      <c r="M123" s="112"/>
      <c r="N123" s="111">
        <f t="shared" ref="N123" si="35">J123/H123</f>
        <v>0.95368373870495382</v>
      </c>
      <c r="O123" s="113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5"/>
    </row>
    <row r="124" spans="2:35" ht="15.75">
      <c r="B124" s="129">
        <v>24</v>
      </c>
      <c r="C124" s="137" t="s">
        <v>156</v>
      </c>
      <c r="D124" s="18" t="s">
        <v>16</v>
      </c>
      <c r="E124" t="s">
        <v>157</v>
      </c>
      <c r="F124" s="20">
        <v>679000</v>
      </c>
      <c r="G124" s="32">
        <v>15000</v>
      </c>
      <c r="H124" s="20">
        <v>628500</v>
      </c>
      <c r="I124" s="32">
        <v>10950</v>
      </c>
      <c r="J124" s="20">
        <v>618266.18999999994</v>
      </c>
      <c r="K124" s="32">
        <v>18172.29</v>
      </c>
      <c r="L124" s="22">
        <f>J124/F124</f>
        <v>0.91055403534609713</v>
      </c>
      <c r="M124" s="23">
        <f>K124/G124</f>
        <v>1.2114860000000001</v>
      </c>
      <c r="N124" s="22">
        <f>J124/H124</f>
        <v>0.98371708830548921</v>
      </c>
      <c r="O124" s="24">
        <f>K124/I124</f>
        <v>1.6595698630136988</v>
      </c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5"/>
    </row>
    <row r="125" spans="2:35" ht="15.75">
      <c r="B125" s="129"/>
      <c r="C125" s="137"/>
      <c r="D125" s="130" t="s">
        <v>18</v>
      </c>
      <c r="E125" s="130"/>
      <c r="F125" s="124">
        <f>F124+G124</f>
        <v>694000</v>
      </c>
      <c r="G125" s="125"/>
      <c r="H125" s="124">
        <f>H124+I124</f>
        <v>639450</v>
      </c>
      <c r="I125" s="125"/>
      <c r="J125" s="124">
        <f>J124+K124</f>
        <v>636438.48</v>
      </c>
      <c r="K125" s="125"/>
      <c r="L125" s="111">
        <f t="shared" ref="L125:M136" si="36">J125/F125</f>
        <v>0.91705832853025937</v>
      </c>
      <c r="M125" s="112"/>
      <c r="N125" s="111">
        <f t="shared" ref="N125:O136" si="37">J125/H125</f>
        <v>0.99529045273281724</v>
      </c>
      <c r="O125" s="113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5"/>
    </row>
    <row r="126" spans="2:35" ht="15.75">
      <c r="B126" s="121">
        <v>26</v>
      </c>
      <c r="C126" s="122" t="s">
        <v>158</v>
      </c>
      <c r="D126" s="18" t="s">
        <v>20</v>
      </c>
      <c r="E126" t="s">
        <v>21</v>
      </c>
      <c r="F126" s="33">
        <v>341727</v>
      </c>
      <c r="G126" s="34">
        <v>3000</v>
      </c>
      <c r="H126" s="33">
        <v>328241</v>
      </c>
      <c r="I126" s="34">
        <v>4000</v>
      </c>
      <c r="J126" s="33">
        <v>317696.88</v>
      </c>
      <c r="K126" s="34">
        <v>861.12</v>
      </c>
      <c r="L126" s="86">
        <f t="shared" si="36"/>
        <v>0.92968035888296796</v>
      </c>
      <c r="M126" s="87">
        <f t="shared" si="36"/>
        <v>0.28704000000000002</v>
      </c>
      <c r="N126" s="35">
        <f t="shared" si="37"/>
        <v>0.9678768953299558</v>
      </c>
      <c r="O126" s="52">
        <f t="shared" si="37"/>
        <v>0.21528</v>
      </c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5"/>
    </row>
    <row r="127" spans="2:35" ht="15.75">
      <c r="B127" s="121"/>
      <c r="C127" s="122"/>
      <c r="D127" s="88" t="s">
        <v>159</v>
      </c>
      <c r="E127" s="89" t="s">
        <v>160</v>
      </c>
      <c r="F127" s="39">
        <v>538450</v>
      </c>
      <c r="G127" s="40">
        <v>541100</v>
      </c>
      <c r="H127" s="39">
        <v>511404</v>
      </c>
      <c r="I127" s="40">
        <v>603985</v>
      </c>
      <c r="J127" s="39">
        <v>492830.62</v>
      </c>
      <c r="K127" s="40">
        <v>599515.24</v>
      </c>
      <c r="L127" s="90">
        <f t="shared" si="36"/>
        <v>0.91527647878168816</v>
      </c>
      <c r="M127" s="91">
        <f t="shared" si="36"/>
        <v>1.1079564590648678</v>
      </c>
      <c r="N127" s="41">
        <f t="shared" si="37"/>
        <v>0.96368159028869538</v>
      </c>
      <c r="O127" s="43">
        <f t="shared" si="37"/>
        <v>0.99259955131336042</v>
      </c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5"/>
    </row>
    <row r="128" spans="2:35" ht="15.75">
      <c r="B128" s="121"/>
      <c r="C128" s="122"/>
      <c r="D128" s="88" t="s">
        <v>161</v>
      </c>
      <c r="E128" s="89" t="s">
        <v>162</v>
      </c>
      <c r="F128" s="39">
        <v>476770</v>
      </c>
      <c r="G128" s="40">
        <v>480000</v>
      </c>
      <c r="H128" s="39">
        <v>439665</v>
      </c>
      <c r="I128" s="40">
        <v>271220</v>
      </c>
      <c r="J128" s="39">
        <v>413795.61</v>
      </c>
      <c r="K128" s="40">
        <v>169165.52</v>
      </c>
      <c r="L128" s="90">
        <f t="shared" si="36"/>
        <v>0.86791452901818489</v>
      </c>
      <c r="M128" s="91">
        <f t="shared" si="36"/>
        <v>0.35242816666666665</v>
      </c>
      <c r="N128" s="41">
        <f t="shared" si="37"/>
        <v>0.94116113404523893</v>
      </c>
      <c r="O128" s="43">
        <f t="shared" si="37"/>
        <v>0.62372066956714101</v>
      </c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5"/>
    </row>
    <row r="129" spans="2:35" ht="15.75">
      <c r="B129" s="121"/>
      <c r="C129" s="122"/>
      <c r="D129" s="88" t="s">
        <v>163</v>
      </c>
      <c r="E129" s="89" t="s">
        <v>164</v>
      </c>
      <c r="F129" s="39">
        <v>56113</v>
      </c>
      <c r="G129" s="40">
        <v>529747</v>
      </c>
      <c r="H129" s="39">
        <v>53163</v>
      </c>
      <c r="I129" s="40">
        <v>96892</v>
      </c>
      <c r="J129" s="39">
        <v>50904.62</v>
      </c>
      <c r="K129" s="40">
        <v>96255.96</v>
      </c>
      <c r="L129" s="90">
        <f t="shared" si="36"/>
        <v>0.90718051075508355</v>
      </c>
      <c r="M129" s="91">
        <f t="shared" si="36"/>
        <v>0.18170175574377959</v>
      </c>
      <c r="N129" s="41">
        <f t="shared" si="37"/>
        <v>0.95751970355322313</v>
      </c>
      <c r="O129" s="43">
        <f t="shared" si="37"/>
        <v>0.99343557775667757</v>
      </c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5"/>
    </row>
    <row r="130" spans="2:35" ht="15.75">
      <c r="B130" s="121"/>
      <c r="C130" s="122"/>
      <c r="D130" s="126" t="s">
        <v>23</v>
      </c>
      <c r="E130" s="126"/>
      <c r="F130" s="56">
        <f t="shared" ref="F130:K130" si="38">SUM(F126:F129)</f>
        <v>1413060</v>
      </c>
      <c r="G130" s="57">
        <f t="shared" si="38"/>
        <v>1553847</v>
      </c>
      <c r="H130" s="56">
        <f t="shared" si="38"/>
        <v>1332473</v>
      </c>
      <c r="I130" s="57">
        <f t="shared" si="38"/>
        <v>976097</v>
      </c>
      <c r="J130" s="56">
        <f t="shared" si="38"/>
        <v>1275227.73</v>
      </c>
      <c r="K130" s="57">
        <f t="shared" si="38"/>
        <v>865797.84</v>
      </c>
      <c r="L130" s="92">
        <f>J130/F130</f>
        <v>0.90245830325676191</v>
      </c>
      <c r="M130" s="93">
        <f>K130/G130</f>
        <v>0.55719632627922822</v>
      </c>
      <c r="N130" s="27">
        <f>J130/H130</f>
        <v>0.95703832648016129</v>
      </c>
      <c r="O130" s="29">
        <f>K130/I130</f>
        <v>0.88699979612681934</v>
      </c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5"/>
    </row>
    <row r="131" spans="2:35" ht="15.75">
      <c r="B131" s="121"/>
      <c r="C131" s="122"/>
      <c r="D131" s="130" t="s">
        <v>18</v>
      </c>
      <c r="E131" s="130"/>
      <c r="F131" s="124">
        <f>F130+G130</f>
        <v>2966907</v>
      </c>
      <c r="G131" s="125"/>
      <c r="H131" s="124">
        <f>H130+I130</f>
        <v>2308570</v>
      </c>
      <c r="I131" s="125"/>
      <c r="J131" s="124">
        <f>J130+K130</f>
        <v>2141025.5699999998</v>
      </c>
      <c r="K131" s="125"/>
      <c r="L131" s="139">
        <f>J131/F131</f>
        <v>0.72163555177159233</v>
      </c>
      <c r="M131" s="139"/>
      <c r="N131" s="111">
        <f>J131/H131</f>
        <v>0.92742501635211405</v>
      </c>
      <c r="O131" s="1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5"/>
    </row>
    <row r="132" spans="2:35" ht="15.75">
      <c r="B132" s="129">
        <v>28</v>
      </c>
      <c r="C132" s="137" t="s">
        <v>165</v>
      </c>
      <c r="D132" s="18" t="s">
        <v>20</v>
      </c>
      <c r="E132" t="s">
        <v>21</v>
      </c>
      <c r="F132" s="20">
        <v>3192800</v>
      </c>
      <c r="G132" s="32">
        <v>130000</v>
      </c>
      <c r="H132" s="20">
        <v>2975814.08</v>
      </c>
      <c r="I132" s="32">
        <v>121306</v>
      </c>
      <c r="J132" s="20">
        <v>2936781.27</v>
      </c>
      <c r="K132" s="32">
        <v>106065.45</v>
      </c>
      <c r="L132" s="22">
        <f t="shared" si="36"/>
        <v>0.91981372776246551</v>
      </c>
      <c r="M132" s="23">
        <f t="shared" si="36"/>
        <v>0.81588807692307685</v>
      </c>
      <c r="N132" s="22">
        <f t="shared" si="37"/>
        <v>0.98688331698464171</v>
      </c>
      <c r="O132" s="24">
        <f t="shared" si="37"/>
        <v>0.874362768535769</v>
      </c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5"/>
    </row>
    <row r="133" spans="2:35" ht="15.75">
      <c r="B133" s="129"/>
      <c r="C133" s="137"/>
      <c r="D133" s="130" t="s">
        <v>18</v>
      </c>
      <c r="E133" s="130"/>
      <c r="F133" s="124">
        <f>F132+G132</f>
        <v>3322800</v>
      </c>
      <c r="G133" s="125"/>
      <c r="H133" s="124">
        <f>H132+I132</f>
        <v>3097120.08</v>
      </c>
      <c r="I133" s="125"/>
      <c r="J133" s="124">
        <f>J132+K132</f>
        <v>3042846.7200000002</v>
      </c>
      <c r="K133" s="125"/>
      <c r="L133" s="111">
        <f t="shared" si="36"/>
        <v>0.91574777898158188</v>
      </c>
      <c r="M133" s="112"/>
      <c r="N133" s="111">
        <f t="shared" si="37"/>
        <v>0.98247618477873166</v>
      </c>
      <c r="O133" s="1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5"/>
    </row>
    <row r="134" spans="2:35" ht="15.75">
      <c r="B134" s="121">
        <v>29</v>
      </c>
      <c r="C134" s="122" t="s">
        <v>166</v>
      </c>
      <c r="D134" s="18" t="s">
        <v>20</v>
      </c>
      <c r="E134" t="s">
        <v>21</v>
      </c>
      <c r="F134" s="20">
        <v>455421</v>
      </c>
      <c r="G134" s="32">
        <v>15000</v>
      </c>
      <c r="H134" s="20">
        <v>322621</v>
      </c>
      <c r="I134" s="32">
        <v>13400</v>
      </c>
      <c r="J134" s="20">
        <v>314899.58</v>
      </c>
      <c r="K134" s="32">
        <v>7991.4</v>
      </c>
      <c r="L134" s="22">
        <f t="shared" si="36"/>
        <v>0.69144721038335966</v>
      </c>
      <c r="M134" s="23">
        <f t="shared" si="36"/>
        <v>0.53276000000000001</v>
      </c>
      <c r="N134" s="22">
        <f t="shared" si="37"/>
        <v>0.97606659206933222</v>
      </c>
      <c r="O134" s="24">
        <f t="shared" si="37"/>
        <v>0.59637313432835815</v>
      </c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5"/>
    </row>
    <row r="135" spans="2:35" ht="15.75">
      <c r="B135" s="121"/>
      <c r="C135" s="122"/>
      <c r="D135" s="37" t="s">
        <v>72</v>
      </c>
      <c r="E135" s="84" t="s">
        <v>167</v>
      </c>
      <c r="F135" s="39">
        <v>20078</v>
      </c>
      <c r="G135" s="81">
        <v>0</v>
      </c>
      <c r="H135" s="39">
        <v>12478</v>
      </c>
      <c r="I135" s="81">
        <v>0</v>
      </c>
      <c r="J135" s="39">
        <v>11763.78</v>
      </c>
      <c r="K135" s="81">
        <v>0</v>
      </c>
      <c r="L135" s="41">
        <f t="shared" si="36"/>
        <v>0.5859039744994522</v>
      </c>
      <c r="M135" s="42" t="s">
        <v>168</v>
      </c>
      <c r="N135" s="41">
        <f t="shared" si="37"/>
        <v>0.94276166052251964</v>
      </c>
      <c r="O135" s="43" t="s">
        <v>168</v>
      </c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5"/>
    </row>
    <row r="136" spans="2:35" ht="15.75">
      <c r="B136" s="121"/>
      <c r="C136" s="122"/>
      <c r="D136" s="37" t="s">
        <v>109</v>
      </c>
      <c r="E136" s="84" t="s">
        <v>169</v>
      </c>
      <c r="F136" s="39">
        <v>4813960</v>
      </c>
      <c r="G136" s="81">
        <v>855500</v>
      </c>
      <c r="H136" s="39">
        <v>4099260</v>
      </c>
      <c r="I136" s="81">
        <v>735221</v>
      </c>
      <c r="J136" s="39">
        <v>4037602.65</v>
      </c>
      <c r="K136" s="81">
        <v>359215.66</v>
      </c>
      <c r="L136" s="41">
        <f t="shared" si="36"/>
        <v>0.83872791838735672</v>
      </c>
      <c r="M136" s="42">
        <f t="shared" si="36"/>
        <v>0.4198897253068381</v>
      </c>
      <c r="N136" s="41">
        <f t="shared" si="37"/>
        <v>0.9849589072174002</v>
      </c>
      <c r="O136" s="43">
        <f t="shared" si="37"/>
        <v>0.4885818821823642</v>
      </c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5"/>
    </row>
    <row r="137" spans="2:35" ht="15.75">
      <c r="B137" s="121"/>
      <c r="C137" s="122"/>
      <c r="D137" s="126" t="s">
        <v>23</v>
      </c>
      <c r="E137" s="126"/>
      <c r="F137" s="56">
        <f>SUM(F134:F136)</f>
        <v>5289459</v>
      </c>
      <c r="G137" s="57">
        <f t="shared" ref="G137:J137" si="39">SUM(G134:G136)</f>
        <v>870500</v>
      </c>
      <c r="H137" s="56">
        <f t="shared" si="39"/>
        <v>4434359</v>
      </c>
      <c r="I137" s="57">
        <f t="shared" si="39"/>
        <v>748621</v>
      </c>
      <c r="J137" s="56">
        <f t="shared" si="39"/>
        <v>4364266.01</v>
      </c>
      <c r="K137" s="57">
        <f>SUM(K134:K136)</f>
        <v>367207.06</v>
      </c>
      <c r="L137" s="27">
        <f>J137/F137</f>
        <v>0.82508740685956727</v>
      </c>
      <c r="M137" s="28">
        <f>K137/G137</f>
        <v>0.42183464675473864</v>
      </c>
      <c r="N137" s="27">
        <f>J137/H137</f>
        <v>0.98419320808261124</v>
      </c>
      <c r="O137" s="29">
        <f>K137/I137</f>
        <v>0.49051130011046978</v>
      </c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5"/>
    </row>
    <row r="138" spans="2:35" ht="15.75">
      <c r="B138" s="121"/>
      <c r="C138" s="122"/>
      <c r="D138" s="130" t="s">
        <v>18</v>
      </c>
      <c r="E138" s="130"/>
      <c r="F138" s="124">
        <f>F137+G137</f>
        <v>6159959</v>
      </c>
      <c r="G138" s="125"/>
      <c r="H138" s="124">
        <f>H137+I137</f>
        <v>5182980</v>
      </c>
      <c r="I138" s="125"/>
      <c r="J138" s="124">
        <f>J137+K137</f>
        <v>4731473.0699999994</v>
      </c>
      <c r="K138" s="125"/>
      <c r="L138" s="111">
        <f>J138/F138</f>
        <v>0.76810138996055</v>
      </c>
      <c r="M138" s="112"/>
      <c r="N138" s="111">
        <f>J138/H138</f>
        <v>0.91288661542201577</v>
      </c>
      <c r="O138" s="113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5"/>
    </row>
    <row r="139" spans="2:35" ht="15.75">
      <c r="B139" s="129">
        <v>30</v>
      </c>
      <c r="C139" s="137" t="s">
        <v>170</v>
      </c>
      <c r="D139" s="18" t="s">
        <v>171</v>
      </c>
      <c r="E139" t="s">
        <v>172</v>
      </c>
      <c r="F139" s="20">
        <v>248000</v>
      </c>
      <c r="G139" s="32">
        <v>14000</v>
      </c>
      <c r="H139" s="20">
        <v>250032.34</v>
      </c>
      <c r="I139" s="32">
        <v>20000</v>
      </c>
      <c r="J139" s="20">
        <v>242564.09</v>
      </c>
      <c r="K139" s="32">
        <v>10021.6</v>
      </c>
      <c r="L139" s="22">
        <f>J139/F139</f>
        <v>0.97808100806451614</v>
      </c>
      <c r="M139" s="23">
        <f>K139/G139</f>
        <v>0.71582857142857148</v>
      </c>
      <c r="N139" s="22">
        <f>J139/H139</f>
        <v>0.97013086387144953</v>
      </c>
      <c r="O139" s="24">
        <f>K139/I139</f>
        <v>0.50107999999999997</v>
      </c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5"/>
    </row>
    <row r="140" spans="2:35" ht="15.75">
      <c r="B140" s="129"/>
      <c r="C140" s="137"/>
      <c r="D140" s="130" t="s">
        <v>18</v>
      </c>
      <c r="E140" s="130"/>
      <c r="F140" s="124">
        <f>F139+G139</f>
        <v>262000</v>
      </c>
      <c r="G140" s="125"/>
      <c r="H140" s="124">
        <f>H139+I139</f>
        <v>270032.33999999997</v>
      </c>
      <c r="I140" s="125"/>
      <c r="J140" s="124">
        <f>J139+K139</f>
        <v>252585.69</v>
      </c>
      <c r="K140" s="125"/>
      <c r="L140" s="111">
        <f t="shared" ref="L140" si="40">J140/F140</f>
        <v>0.96406751908396948</v>
      </c>
      <c r="M140" s="112"/>
      <c r="N140" s="111">
        <f t="shared" ref="N140" si="41">J140/H140</f>
        <v>0.93539051655812788</v>
      </c>
      <c r="O140" s="113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5"/>
    </row>
    <row r="141" spans="2:35" ht="15.75">
      <c r="B141" s="129">
        <v>31</v>
      </c>
      <c r="C141" s="137" t="s">
        <v>173</v>
      </c>
      <c r="D141" s="18" t="s">
        <v>174</v>
      </c>
      <c r="E141" t="s">
        <v>175</v>
      </c>
      <c r="F141" s="20">
        <v>87469</v>
      </c>
      <c r="G141" s="32">
        <v>12000</v>
      </c>
      <c r="H141" s="20">
        <v>103069</v>
      </c>
      <c r="I141" s="32">
        <v>0</v>
      </c>
      <c r="J141" s="20">
        <v>92117.23</v>
      </c>
      <c r="K141" s="32">
        <v>0</v>
      </c>
      <c r="L141" s="22">
        <f>J141/F141</f>
        <v>1.0531414558300654</v>
      </c>
      <c r="M141" s="23">
        <f>K141/G141</f>
        <v>0</v>
      </c>
      <c r="N141" s="22">
        <f>J141/H141</f>
        <v>0.89374331758336645</v>
      </c>
      <c r="O141" s="24" t="e">
        <f>K141/I141</f>
        <v>#DIV/0!</v>
      </c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5"/>
    </row>
    <row r="142" spans="2:35" ht="15.75">
      <c r="B142" s="129"/>
      <c r="C142" s="137"/>
      <c r="D142" s="130" t="s">
        <v>18</v>
      </c>
      <c r="E142" s="130"/>
      <c r="F142" s="124">
        <f>F141+G141</f>
        <v>99469</v>
      </c>
      <c r="G142" s="125"/>
      <c r="H142" s="124">
        <f>H141+I141</f>
        <v>103069</v>
      </c>
      <c r="I142" s="125"/>
      <c r="J142" s="124">
        <f>J141+K141</f>
        <v>92117.23</v>
      </c>
      <c r="K142" s="125"/>
      <c r="L142" s="111">
        <f t="shared" ref="L142" si="42">J142/F142</f>
        <v>0.92608983703465397</v>
      </c>
      <c r="M142" s="112"/>
      <c r="N142" s="111">
        <f t="shared" ref="N142" si="43">J142/H142</f>
        <v>0.89374331758336645</v>
      </c>
      <c r="O142" s="113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5"/>
    </row>
    <row r="143" spans="2:35" ht="15.75">
      <c r="B143" s="129">
        <v>35</v>
      </c>
      <c r="C143" s="137" t="s">
        <v>176</v>
      </c>
      <c r="D143" s="18" t="s">
        <v>20</v>
      </c>
      <c r="E143" t="s">
        <v>177</v>
      </c>
      <c r="F143" s="20">
        <v>206583</v>
      </c>
      <c r="G143" s="32">
        <v>5000</v>
      </c>
      <c r="H143" s="20">
        <v>206733</v>
      </c>
      <c r="I143" s="32">
        <v>5000</v>
      </c>
      <c r="J143" s="20">
        <f>199466.23-138</f>
        <v>199328.23</v>
      </c>
      <c r="K143" s="32">
        <v>138</v>
      </c>
      <c r="L143" s="22">
        <f>J143/F143</f>
        <v>0.96488205709085462</v>
      </c>
      <c r="M143" s="23">
        <f>K143/G143</f>
        <v>2.76E-2</v>
      </c>
      <c r="N143" s="22">
        <f>J143/H143</f>
        <v>0.96418196417601454</v>
      </c>
      <c r="O143" s="24">
        <f>K143/I143</f>
        <v>2.76E-2</v>
      </c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5"/>
    </row>
    <row r="144" spans="2:35" ht="15.75">
      <c r="B144" s="129"/>
      <c r="C144" s="137"/>
      <c r="D144" s="130" t="s">
        <v>18</v>
      </c>
      <c r="E144" s="130"/>
      <c r="F144" s="124">
        <f>F143+G143</f>
        <v>211583</v>
      </c>
      <c r="G144" s="125"/>
      <c r="H144" s="124">
        <f>H143+I143</f>
        <v>211733</v>
      </c>
      <c r="I144" s="125"/>
      <c r="J144" s="124">
        <f>J143+K143</f>
        <v>199466.23</v>
      </c>
      <c r="K144" s="125"/>
      <c r="L144" s="111">
        <f>J144/F144</f>
        <v>0.94273278098902091</v>
      </c>
      <c r="M144" s="112"/>
      <c r="N144" s="111">
        <f t="shared" ref="N144:N147" si="44">J144/H144</f>
        <v>0.9420649119409823</v>
      </c>
      <c r="O144" s="113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5"/>
    </row>
    <row r="145" spans="2:35" ht="15.75">
      <c r="B145" s="129">
        <v>40</v>
      </c>
      <c r="C145" s="122" t="s">
        <v>178</v>
      </c>
      <c r="D145" s="18" t="s">
        <v>20</v>
      </c>
      <c r="E145" t="s">
        <v>179</v>
      </c>
      <c r="F145" s="20">
        <v>345600</v>
      </c>
      <c r="G145" s="32">
        <v>0</v>
      </c>
      <c r="H145" s="20">
        <v>476801.82</v>
      </c>
      <c r="I145" s="32">
        <v>0</v>
      </c>
      <c r="J145" s="20">
        <v>476801.82</v>
      </c>
      <c r="K145" s="32">
        <v>0</v>
      </c>
      <c r="L145" s="22">
        <f t="shared" ref="L145:L155" si="45">J145/F145</f>
        <v>1.3796348958333333</v>
      </c>
      <c r="M145" s="23" t="s">
        <v>168</v>
      </c>
      <c r="N145" s="22">
        <f t="shared" si="44"/>
        <v>1</v>
      </c>
      <c r="O145" s="24" t="s">
        <v>168</v>
      </c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5"/>
    </row>
    <row r="146" spans="2:35" ht="15.75">
      <c r="B146" s="129"/>
      <c r="C146" s="122"/>
      <c r="D146" s="37" t="s">
        <v>16</v>
      </c>
      <c r="E146" s="84" t="s">
        <v>180</v>
      </c>
      <c r="F146" s="39">
        <v>8000</v>
      </c>
      <c r="G146" s="81">
        <v>0</v>
      </c>
      <c r="H146" s="39">
        <v>8000</v>
      </c>
      <c r="I146" s="81">
        <v>0</v>
      </c>
      <c r="J146" s="39">
        <v>5333.33</v>
      </c>
      <c r="K146" s="81">
        <v>0</v>
      </c>
      <c r="L146" s="41">
        <f t="shared" si="45"/>
        <v>0.66666625000000002</v>
      </c>
      <c r="M146" s="42" t="s">
        <v>168</v>
      </c>
      <c r="N146" s="41">
        <f t="shared" si="44"/>
        <v>0.66666625000000002</v>
      </c>
      <c r="O146" s="43" t="s">
        <v>168</v>
      </c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5"/>
    </row>
    <row r="147" spans="2:35" ht="15.75">
      <c r="B147" s="129"/>
      <c r="C147" s="122"/>
      <c r="D147" s="37" t="s">
        <v>70</v>
      </c>
      <c r="E147" s="84" t="s">
        <v>181</v>
      </c>
      <c r="F147" s="39">
        <v>2200</v>
      </c>
      <c r="G147" s="81">
        <v>0</v>
      </c>
      <c r="H147" s="39">
        <v>2200</v>
      </c>
      <c r="I147" s="81">
        <v>0</v>
      </c>
      <c r="J147" s="39">
        <v>2200</v>
      </c>
      <c r="K147" s="81">
        <v>0</v>
      </c>
      <c r="L147" s="41">
        <f t="shared" si="45"/>
        <v>1</v>
      </c>
      <c r="M147" s="42" t="s">
        <v>168</v>
      </c>
      <c r="N147" s="41">
        <f t="shared" si="44"/>
        <v>1</v>
      </c>
      <c r="O147" s="43" t="s">
        <v>168</v>
      </c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5"/>
    </row>
    <row r="148" spans="2:35" ht="15.75">
      <c r="B148" s="129"/>
      <c r="C148" s="122"/>
      <c r="D148" s="138" t="s">
        <v>23</v>
      </c>
      <c r="E148" s="138"/>
      <c r="F148" s="63">
        <v>355800</v>
      </c>
      <c r="G148" s="94">
        <v>0</v>
      </c>
      <c r="H148" s="63">
        <v>487001.82</v>
      </c>
      <c r="I148" s="94">
        <v>0</v>
      </c>
      <c r="J148" s="63">
        <v>484335.15</v>
      </c>
      <c r="K148" s="94">
        <v>0</v>
      </c>
      <c r="L148" s="68">
        <f t="shared" si="45"/>
        <v>1.3612567453625632</v>
      </c>
      <c r="M148" s="69" t="s">
        <v>168</v>
      </c>
      <c r="N148" s="68">
        <f>J148/H148</f>
        <v>0.99452431204466551</v>
      </c>
      <c r="O148" s="70" t="s">
        <v>168</v>
      </c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5"/>
    </row>
    <row r="149" spans="2:35" ht="15.75">
      <c r="B149" s="129"/>
      <c r="C149" s="122"/>
      <c r="D149" s="130" t="s">
        <v>18</v>
      </c>
      <c r="E149" s="130"/>
      <c r="F149" s="124">
        <f>F148+G148</f>
        <v>355800</v>
      </c>
      <c r="G149" s="125"/>
      <c r="H149" s="124">
        <f>H148+I148</f>
        <v>487001.82</v>
      </c>
      <c r="I149" s="125"/>
      <c r="J149" s="124">
        <f>J148+K148</f>
        <v>484335.15</v>
      </c>
      <c r="K149" s="125"/>
      <c r="L149" s="111">
        <f t="shared" si="45"/>
        <v>1.3612567453625632</v>
      </c>
      <c r="M149" s="112"/>
      <c r="N149" s="111">
        <f>J149/H149</f>
        <v>0.99452431204466551</v>
      </c>
      <c r="O149" s="113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5"/>
    </row>
    <row r="150" spans="2:35" ht="29.25" customHeight="1">
      <c r="B150" s="121">
        <v>41</v>
      </c>
      <c r="C150" s="122" t="s">
        <v>182</v>
      </c>
      <c r="D150" s="18" t="s">
        <v>183</v>
      </c>
      <c r="E150" t="s">
        <v>184</v>
      </c>
      <c r="F150" s="20">
        <v>1669613</v>
      </c>
      <c r="G150" s="32">
        <v>700000</v>
      </c>
      <c r="H150" s="20">
        <v>1121886.3700000001</v>
      </c>
      <c r="I150" s="32">
        <v>358534</v>
      </c>
      <c r="J150" s="20">
        <v>1058785.3</v>
      </c>
      <c r="K150" s="32">
        <v>292718.8</v>
      </c>
      <c r="L150" s="22">
        <f t="shared" si="45"/>
        <v>0.63415012940124449</v>
      </c>
      <c r="M150" s="23">
        <f>K150/G150</f>
        <v>0.41816971428571426</v>
      </c>
      <c r="N150" s="22">
        <f>J150/H150</f>
        <v>0.94375449092941555</v>
      </c>
      <c r="O150" s="24">
        <f>K150/I150</f>
        <v>0.81643247223415349</v>
      </c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5"/>
    </row>
    <row r="151" spans="2:35" ht="19.5" customHeight="1">
      <c r="B151" s="121"/>
      <c r="C151" s="122"/>
      <c r="D151" s="130" t="s">
        <v>18</v>
      </c>
      <c r="E151" s="130"/>
      <c r="F151" s="124">
        <f>F150+G150</f>
        <v>2369613</v>
      </c>
      <c r="G151" s="125"/>
      <c r="H151" s="124">
        <f>H150+I150</f>
        <v>1480420.37</v>
      </c>
      <c r="I151" s="125"/>
      <c r="J151" s="124">
        <f>J150+K150</f>
        <v>1351504.1</v>
      </c>
      <c r="K151" s="125"/>
      <c r="L151" s="111">
        <f t="shared" si="45"/>
        <v>0.57034802729390832</v>
      </c>
      <c r="M151" s="112"/>
      <c r="N151" s="111">
        <f t="shared" ref="N151" si="46">J151/H151</f>
        <v>0.91291914606659996</v>
      </c>
      <c r="O151" s="113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5"/>
    </row>
    <row r="152" spans="2:35" ht="15.75">
      <c r="B152" s="121">
        <v>50</v>
      </c>
      <c r="C152" s="122" t="s">
        <v>185</v>
      </c>
      <c r="D152" s="18" t="s">
        <v>186</v>
      </c>
      <c r="E152" t="s">
        <v>187</v>
      </c>
      <c r="F152" s="20">
        <v>906500</v>
      </c>
      <c r="G152" s="32">
        <v>115600</v>
      </c>
      <c r="H152" s="20">
        <v>855228</v>
      </c>
      <c r="I152" s="32">
        <v>141100</v>
      </c>
      <c r="J152" s="20">
        <v>843353.44</v>
      </c>
      <c r="K152" s="32">
        <v>137231.22</v>
      </c>
      <c r="L152" s="22">
        <f t="shared" si="45"/>
        <v>0.9303402537231108</v>
      </c>
      <c r="M152" s="23">
        <f>K152/G152</f>
        <v>1.1871212802768165</v>
      </c>
      <c r="N152" s="22">
        <f>J152/H152</f>
        <v>0.98611532831011139</v>
      </c>
      <c r="O152" s="24">
        <f>K152/I152</f>
        <v>0.97258128986534376</v>
      </c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5"/>
    </row>
    <row r="153" spans="2:35" ht="15.75">
      <c r="B153" s="121"/>
      <c r="C153" s="122"/>
      <c r="D153" s="130" t="s">
        <v>18</v>
      </c>
      <c r="E153" s="130"/>
      <c r="F153" s="124">
        <f>F152+G152</f>
        <v>1022100</v>
      </c>
      <c r="G153" s="125"/>
      <c r="H153" s="124">
        <f>H152+I152</f>
        <v>996328</v>
      </c>
      <c r="I153" s="125"/>
      <c r="J153" s="124">
        <f>J152+K152</f>
        <v>980584.65999999992</v>
      </c>
      <c r="K153" s="125"/>
      <c r="L153" s="111">
        <f t="shared" si="45"/>
        <v>0.95938231092848048</v>
      </c>
      <c r="M153" s="112"/>
      <c r="N153" s="111">
        <f t="shared" ref="N153" si="47">J153/H153</f>
        <v>0.98419863739651992</v>
      </c>
      <c r="O153" s="113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5"/>
    </row>
    <row r="154" spans="2:35" ht="15.75">
      <c r="B154" s="121">
        <v>55</v>
      </c>
      <c r="C154" s="122" t="s">
        <v>188</v>
      </c>
      <c r="D154" s="18" t="s">
        <v>189</v>
      </c>
      <c r="E154" t="s">
        <v>190</v>
      </c>
      <c r="F154" s="20">
        <v>465371</v>
      </c>
      <c r="G154" s="32">
        <v>26230</v>
      </c>
      <c r="H154" s="20">
        <v>428571</v>
      </c>
      <c r="I154" s="32">
        <v>15158</v>
      </c>
      <c r="J154" s="20">
        <v>412780.18</v>
      </c>
      <c r="K154" s="32">
        <v>15041.64</v>
      </c>
      <c r="L154" s="22">
        <f t="shared" si="45"/>
        <v>0.88699162603600135</v>
      </c>
      <c r="M154" s="23">
        <f>K154/G154</f>
        <v>0.5734517727792604</v>
      </c>
      <c r="N154" s="22">
        <f>J154/H154</f>
        <v>0.96315471648804984</v>
      </c>
      <c r="O154" s="24">
        <f>K154/I154</f>
        <v>0.99232352553107261</v>
      </c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5"/>
    </row>
    <row r="155" spans="2:35" ht="15.75">
      <c r="B155" s="121"/>
      <c r="C155" s="122"/>
      <c r="D155" s="130" t="s">
        <v>18</v>
      </c>
      <c r="E155" s="130"/>
      <c r="F155" s="124">
        <f>F154+G154</f>
        <v>491601</v>
      </c>
      <c r="G155" s="125"/>
      <c r="H155" s="124">
        <f>H154+I154</f>
        <v>443729</v>
      </c>
      <c r="I155" s="125"/>
      <c r="J155" s="124">
        <f>J154+K154</f>
        <v>427821.82</v>
      </c>
      <c r="K155" s="125"/>
      <c r="L155" s="111">
        <f t="shared" si="45"/>
        <v>0.87026230621988154</v>
      </c>
      <c r="M155" s="112"/>
      <c r="N155" s="111">
        <f t="shared" ref="N155" si="48">J155/H155</f>
        <v>0.96415113729325785</v>
      </c>
      <c r="O155" s="113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5"/>
    </row>
    <row r="156" spans="2:35" ht="15.75">
      <c r="B156" s="129">
        <v>56</v>
      </c>
      <c r="C156" s="137" t="s">
        <v>191</v>
      </c>
      <c r="D156" s="18" t="s">
        <v>37</v>
      </c>
      <c r="E156" t="s">
        <v>192</v>
      </c>
      <c r="F156" s="20">
        <v>0</v>
      </c>
      <c r="G156" s="32">
        <v>2350000</v>
      </c>
      <c r="H156" s="20">
        <v>0</v>
      </c>
      <c r="I156" s="32">
        <v>3211801</v>
      </c>
      <c r="J156" s="20">
        <v>0</v>
      </c>
      <c r="K156" s="32">
        <v>3211800.21</v>
      </c>
      <c r="L156" s="22"/>
      <c r="M156" s="23">
        <f>K156/G156</f>
        <v>1.3667234936170212</v>
      </c>
      <c r="N156" s="22"/>
      <c r="O156" s="24">
        <f>K156/I156</f>
        <v>0.99999975403208352</v>
      </c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5"/>
    </row>
    <row r="157" spans="2:35" ht="15.75">
      <c r="B157" s="129"/>
      <c r="C157" s="137"/>
      <c r="D157" s="37" t="s">
        <v>193</v>
      </c>
      <c r="E157" s="84" t="s">
        <v>194</v>
      </c>
      <c r="F157" s="39">
        <v>0</v>
      </c>
      <c r="G157" s="81">
        <v>13879500</v>
      </c>
      <c r="H157" s="39">
        <v>0</v>
      </c>
      <c r="I157" s="81">
        <v>17255828.280000001</v>
      </c>
      <c r="J157" s="39">
        <v>0</v>
      </c>
      <c r="K157" s="81">
        <v>16419563.09</v>
      </c>
      <c r="L157" s="41"/>
      <c r="M157" s="42">
        <f t="shared" ref="M157:M159" si="49">K157/G157</f>
        <v>1.1830082560610973</v>
      </c>
      <c r="N157" s="41"/>
      <c r="O157" s="43">
        <f>K157/I157</f>
        <v>0.95153723272911472</v>
      </c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5"/>
    </row>
    <row r="158" spans="2:35" ht="15.75">
      <c r="B158" s="129"/>
      <c r="C158" s="137"/>
      <c r="D158" s="37" t="s">
        <v>163</v>
      </c>
      <c r="E158" s="84" t="s">
        <v>195</v>
      </c>
      <c r="F158" s="39">
        <v>0</v>
      </c>
      <c r="G158" s="81">
        <v>6310000</v>
      </c>
      <c r="H158" s="39">
        <v>0</v>
      </c>
      <c r="I158" s="81">
        <v>4417719</v>
      </c>
      <c r="J158" s="39">
        <v>0</v>
      </c>
      <c r="K158" s="81">
        <v>4380820.63</v>
      </c>
      <c r="L158" s="41"/>
      <c r="M158" s="42">
        <f t="shared" si="49"/>
        <v>0.69426634389857367</v>
      </c>
      <c r="N158" s="41"/>
      <c r="O158" s="43">
        <f>K158/I158</f>
        <v>0.99164764214292489</v>
      </c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5"/>
    </row>
    <row r="159" spans="2:35" ht="15.75">
      <c r="B159" s="129"/>
      <c r="C159" s="137"/>
      <c r="D159" s="126" t="s">
        <v>23</v>
      </c>
      <c r="E159" s="126"/>
      <c r="F159" s="56">
        <f t="shared" ref="F159:K159" si="50">SUM(F156:F158)</f>
        <v>0</v>
      </c>
      <c r="G159" s="57">
        <f t="shared" si="50"/>
        <v>22539500</v>
      </c>
      <c r="H159" s="56">
        <f t="shared" si="50"/>
        <v>0</v>
      </c>
      <c r="I159" s="57">
        <f t="shared" si="50"/>
        <v>24885348.280000001</v>
      </c>
      <c r="J159" s="56">
        <f t="shared" si="50"/>
        <v>0</v>
      </c>
      <c r="K159" s="57">
        <f t="shared" si="50"/>
        <v>24012183.93</v>
      </c>
      <c r="L159" s="27"/>
      <c r="M159" s="28">
        <f t="shared" si="49"/>
        <v>1.0653379147718449</v>
      </c>
      <c r="N159" s="27"/>
      <c r="O159" s="29">
        <f>K159/I159</f>
        <v>0.96491251236769904</v>
      </c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5"/>
    </row>
    <row r="160" spans="2:35" ht="15.75">
      <c r="B160" s="129"/>
      <c r="C160" s="137"/>
      <c r="D160" s="130" t="s">
        <v>18</v>
      </c>
      <c r="E160" s="130"/>
      <c r="F160" s="124">
        <f>F159+G159</f>
        <v>22539500</v>
      </c>
      <c r="G160" s="125"/>
      <c r="H160" s="124">
        <f>H159+I159</f>
        <v>24885348.280000001</v>
      </c>
      <c r="I160" s="125"/>
      <c r="J160" s="124">
        <f>J159+K159</f>
        <v>24012183.93</v>
      </c>
      <c r="K160" s="125"/>
      <c r="L160" s="111">
        <f>J160/F160</f>
        <v>1.0653379147718449</v>
      </c>
      <c r="M160" s="112"/>
      <c r="N160" s="111">
        <f>J160/H160</f>
        <v>0.96491251236769904</v>
      </c>
      <c r="O160" s="1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5"/>
    </row>
    <row r="161" spans="2:35" ht="15.75">
      <c r="B161" s="121">
        <v>57</v>
      </c>
      <c r="C161" s="122" t="s">
        <v>196</v>
      </c>
      <c r="D161" s="18" t="s">
        <v>197</v>
      </c>
      <c r="E161" t="s">
        <v>198</v>
      </c>
      <c r="F161" s="20">
        <v>165848</v>
      </c>
      <c r="G161" s="32">
        <v>1000</v>
      </c>
      <c r="H161" s="20">
        <v>201048</v>
      </c>
      <c r="I161" s="32">
        <v>1000</v>
      </c>
      <c r="J161" s="20">
        <v>199524.56</v>
      </c>
      <c r="K161" s="32">
        <v>533.33000000000004</v>
      </c>
      <c r="L161" s="22">
        <f>J161/F161</f>
        <v>1.2030567748782017</v>
      </c>
      <c r="M161" s="23">
        <f>K161/G161</f>
        <v>0.53333000000000008</v>
      </c>
      <c r="N161" s="22">
        <f>J161/H161</f>
        <v>0.99242250606820259</v>
      </c>
      <c r="O161" s="24">
        <f>K161/I161</f>
        <v>0.53333000000000008</v>
      </c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5"/>
    </row>
    <row r="162" spans="2:35" ht="15.75">
      <c r="B162" s="121"/>
      <c r="C162" s="122"/>
      <c r="D162" s="130" t="s">
        <v>18</v>
      </c>
      <c r="E162" s="130"/>
      <c r="F162" s="124">
        <f>F161+G161</f>
        <v>166848</v>
      </c>
      <c r="G162" s="125"/>
      <c r="H162" s="124">
        <f>H161+I161</f>
        <v>202048</v>
      </c>
      <c r="I162" s="125"/>
      <c r="J162" s="124">
        <f>J161+K161</f>
        <v>200057.88999999998</v>
      </c>
      <c r="K162" s="125"/>
      <c r="L162" s="111">
        <f>J162/F162</f>
        <v>1.1990427814537783</v>
      </c>
      <c r="M162" s="112"/>
      <c r="N162" s="111">
        <f t="shared" ref="N162:O164" si="51">J162/H162</f>
        <v>0.99015031081723148</v>
      </c>
      <c r="O162" s="113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5"/>
    </row>
    <row r="163" spans="2:35" ht="15.75" customHeight="1">
      <c r="B163" s="131">
        <v>63</v>
      </c>
      <c r="C163" s="134" t="s">
        <v>199</v>
      </c>
      <c r="D163" s="18" t="s">
        <v>171</v>
      </c>
      <c r="E163" t="s">
        <v>200</v>
      </c>
      <c r="F163" s="20">
        <v>302900</v>
      </c>
      <c r="G163" s="32">
        <v>51700</v>
      </c>
      <c r="H163" s="20">
        <v>228200</v>
      </c>
      <c r="I163" s="32">
        <v>35919</v>
      </c>
      <c r="J163" s="20">
        <v>224399.81</v>
      </c>
      <c r="K163" s="32">
        <v>23417.37</v>
      </c>
      <c r="L163" s="22">
        <f t="shared" ref="L163:M164" si="52">J163/F163</f>
        <v>0.74083793331132386</v>
      </c>
      <c r="M163" s="23">
        <f t="shared" si="52"/>
        <v>0.45294719535783362</v>
      </c>
      <c r="N163" s="22">
        <f t="shared" si="51"/>
        <v>0.98334710780017531</v>
      </c>
      <c r="O163" s="24">
        <f t="shared" si="51"/>
        <v>0.65194938611876718</v>
      </c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5"/>
    </row>
    <row r="164" spans="2:35" ht="15.75" customHeight="1">
      <c r="B164" s="132"/>
      <c r="C164" s="135"/>
      <c r="D164" s="37" t="s">
        <v>201</v>
      </c>
      <c r="E164" s="84" t="s">
        <v>202</v>
      </c>
      <c r="F164" s="39">
        <v>286000</v>
      </c>
      <c r="G164" s="81">
        <v>2000</v>
      </c>
      <c r="H164" s="39">
        <v>289950</v>
      </c>
      <c r="I164" s="81">
        <v>2000</v>
      </c>
      <c r="J164" s="39">
        <v>277353.17</v>
      </c>
      <c r="K164" s="81">
        <v>890.33</v>
      </c>
      <c r="L164" s="41">
        <f t="shared" si="52"/>
        <v>0.96976632867132861</v>
      </c>
      <c r="M164" s="42">
        <f t="shared" si="52"/>
        <v>0.44516500000000003</v>
      </c>
      <c r="N164" s="41">
        <f t="shared" si="51"/>
        <v>0.95655516468356605</v>
      </c>
      <c r="O164" s="43">
        <f t="shared" si="51"/>
        <v>0.44516500000000003</v>
      </c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5"/>
    </row>
    <row r="165" spans="2:35" ht="15.75" customHeight="1">
      <c r="B165" s="132"/>
      <c r="C165" s="135"/>
      <c r="D165" s="126" t="s">
        <v>23</v>
      </c>
      <c r="E165" s="126"/>
      <c r="F165" s="56">
        <f t="shared" ref="F165:K165" si="53">SUM(F163:F164)</f>
        <v>588900</v>
      </c>
      <c r="G165" s="57">
        <f t="shared" si="53"/>
        <v>53700</v>
      </c>
      <c r="H165" s="56">
        <f t="shared" si="53"/>
        <v>518150</v>
      </c>
      <c r="I165" s="57">
        <f t="shared" si="53"/>
        <v>37919</v>
      </c>
      <c r="J165" s="56">
        <f t="shared" si="53"/>
        <v>501752.98</v>
      </c>
      <c r="K165" s="57">
        <f t="shared" si="53"/>
        <v>24307.7</v>
      </c>
      <c r="L165" s="27">
        <f>J165/F165</f>
        <v>0.85201728646629304</v>
      </c>
      <c r="M165" s="28">
        <f>K165/G165</f>
        <v>0.45265735567970206</v>
      </c>
      <c r="N165" s="27">
        <f>J165/H165</f>
        <v>0.96835468493679433</v>
      </c>
      <c r="O165" s="29">
        <f>K165/I165</f>
        <v>0.64104274901764291</v>
      </c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5"/>
    </row>
    <row r="166" spans="2:35" ht="15.75">
      <c r="B166" s="133"/>
      <c r="C166" s="136"/>
      <c r="D166" s="130" t="s">
        <v>18</v>
      </c>
      <c r="E166" s="130"/>
      <c r="F166" s="124">
        <f>F165+G165</f>
        <v>642600</v>
      </c>
      <c r="G166" s="125"/>
      <c r="H166" s="124">
        <f>H165+I165</f>
        <v>556069</v>
      </c>
      <c r="I166" s="125"/>
      <c r="J166" s="124">
        <f>J165+K165</f>
        <v>526060.67999999993</v>
      </c>
      <c r="K166" s="125"/>
      <c r="L166" s="111">
        <f>J166/F166</f>
        <v>0.81864407096171787</v>
      </c>
      <c r="M166" s="112"/>
      <c r="N166" s="111">
        <f>J166/H166</f>
        <v>0.94603489854676293</v>
      </c>
      <c r="O166" s="113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5"/>
    </row>
    <row r="167" spans="2:35" ht="15.75">
      <c r="B167" s="121">
        <v>66</v>
      </c>
      <c r="C167" s="122" t="s">
        <v>203</v>
      </c>
      <c r="D167" s="18" t="s">
        <v>171</v>
      </c>
      <c r="E167" t="s">
        <v>204</v>
      </c>
      <c r="F167" s="20">
        <v>192909</v>
      </c>
      <c r="G167" s="32">
        <v>4000</v>
      </c>
      <c r="H167" s="20">
        <v>193159</v>
      </c>
      <c r="I167" s="32">
        <v>4000</v>
      </c>
      <c r="J167" s="20">
        <v>176613.98</v>
      </c>
      <c r="K167" s="32">
        <v>638.70000000000005</v>
      </c>
      <c r="L167" s="22">
        <f t="shared" ref="L167:M171" si="54">J167/F167</f>
        <v>0.91553001674364598</v>
      </c>
      <c r="M167" s="23">
        <f t="shared" si="54"/>
        <v>0.15967500000000001</v>
      </c>
      <c r="N167" s="22">
        <f t="shared" ref="N167:O172" si="55">J167/H167</f>
        <v>0.91434507322982628</v>
      </c>
      <c r="O167" s="24">
        <f t="shared" si="55"/>
        <v>0.15967500000000001</v>
      </c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5"/>
    </row>
    <row r="168" spans="2:35" ht="15.75">
      <c r="B168" s="121"/>
      <c r="C168" s="122"/>
      <c r="D168" s="130" t="s">
        <v>18</v>
      </c>
      <c r="E168" s="130"/>
      <c r="F168" s="124">
        <f>F167+G167</f>
        <v>196909</v>
      </c>
      <c r="G168" s="125"/>
      <c r="H168" s="124">
        <f>H167+I167</f>
        <v>197159</v>
      </c>
      <c r="I168" s="125"/>
      <c r="J168" s="124">
        <f>J167+K167</f>
        <v>177252.68000000002</v>
      </c>
      <c r="K168" s="125"/>
      <c r="L168" s="111">
        <f>J168/F168</f>
        <v>0.90017561411616542</v>
      </c>
      <c r="M168" s="112"/>
      <c r="N168" s="111">
        <f t="shared" si="55"/>
        <v>0.89903418053449258</v>
      </c>
      <c r="O168" s="113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5"/>
    </row>
    <row r="169" spans="2:35" ht="15.75">
      <c r="B169" s="121">
        <v>67</v>
      </c>
      <c r="C169" s="122" t="s">
        <v>205</v>
      </c>
      <c r="D169" s="18" t="s">
        <v>20</v>
      </c>
      <c r="E169" t="s">
        <v>21</v>
      </c>
      <c r="F169" s="20">
        <v>96381</v>
      </c>
      <c r="G169" s="32">
        <v>2000</v>
      </c>
      <c r="H169" s="20">
        <v>90932.800000000003</v>
      </c>
      <c r="I169" s="32">
        <v>2000</v>
      </c>
      <c r="J169" s="20">
        <v>89259.55</v>
      </c>
      <c r="K169" s="32">
        <v>0</v>
      </c>
      <c r="L169" s="22">
        <f t="shared" si="54"/>
        <v>0.92611147425322426</v>
      </c>
      <c r="M169" s="23">
        <f t="shared" si="54"/>
        <v>0</v>
      </c>
      <c r="N169" s="22">
        <f t="shared" si="55"/>
        <v>0.98159904896802919</v>
      </c>
      <c r="O169" s="24">
        <f t="shared" si="55"/>
        <v>0</v>
      </c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5"/>
    </row>
    <row r="170" spans="2:35" ht="15.75">
      <c r="B170" s="121"/>
      <c r="C170" s="122"/>
      <c r="D170" s="130" t="s">
        <v>18</v>
      </c>
      <c r="E170" s="130"/>
      <c r="F170" s="124">
        <f>F169+G169</f>
        <v>98381</v>
      </c>
      <c r="G170" s="125"/>
      <c r="H170" s="124">
        <f>H169+I169</f>
        <v>92932.800000000003</v>
      </c>
      <c r="I170" s="125"/>
      <c r="J170" s="124">
        <f>J169+K169</f>
        <v>89259.55</v>
      </c>
      <c r="K170" s="125"/>
      <c r="L170" s="111">
        <f>J170/F170</f>
        <v>0.90728443500269362</v>
      </c>
      <c r="M170" s="112"/>
      <c r="N170" s="111">
        <f t="shared" si="55"/>
        <v>0.96047412754162143</v>
      </c>
      <c r="O170" s="113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5"/>
    </row>
    <row r="171" spans="2:35" ht="15.75">
      <c r="B171" s="121">
        <v>73</v>
      </c>
      <c r="C171" s="122" t="s">
        <v>206</v>
      </c>
      <c r="D171" s="18" t="s">
        <v>207</v>
      </c>
      <c r="E171" t="s">
        <v>21</v>
      </c>
      <c r="F171" s="20">
        <v>384707</v>
      </c>
      <c r="G171" s="32">
        <v>1500</v>
      </c>
      <c r="H171" s="20">
        <v>397757</v>
      </c>
      <c r="I171" s="32">
        <v>13400</v>
      </c>
      <c r="J171" s="20">
        <v>364456.57</v>
      </c>
      <c r="K171" s="32">
        <v>10548.84</v>
      </c>
      <c r="L171" s="22">
        <f t="shared" si="54"/>
        <v>0.94736142050963468</v>
      </c>
      <c r="M171" s="23">
        <f t="shared" si="54"/>
        <v>7.0325600000000001</v>
      </c>
      <c r="N171" s="22">
        <f t="shared" si="55"/>
        <v>0.91627946208363398</v>
      </c>
      <c r="O171" s="24">
        <f t="shared" si="55"/>
        <v>0.7872268656716418</v>
      </c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5"/>
    </row>
    <row r="172" spans="2:35" ht="15.75">
      <c r="B172" s="121"/>
      <c r="C172" s="122"/>
      <c r="D172" s="18" t="s">
        <v>208</v>
      </c>
      <c r="E172" t="s">
        <v>209</v>
      </c>
      <c r="F172" s="20">
        <v>0</v>
      </c>
      <c r="G172" s="32">
        <v>145900</v>
      </c>
      <c r="H172" s="20">
        <v>3387212</v>
      </c>
      <c r="I172" s="32">
        <v>174000</v>
      </c>
      <c r="J172" s="20">
        <v>2799055.76</v>
      </c>
      <c r="K172" s="32">
        <v>153942.79999999999</v>
      </c>
      <c r="L172" s="22"/>
      <c r="M172" s="23"/>
      <c r="N172" s="22">
        <f t="shared" si="55"/>
        <v>0.82635977907494418</v>
      </c>
      <c r="O172" s="24">
        <f t="shared" si="55"/>
        <v>0.88472873563218379</v>
      </c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5"/>
    </row>
    <row r="173" spans="2:35" ht="15.75">
      <c r="B173" s="121"/>
      <c r="C173" s="122"/>
      <c r="D173" s="126" t="s">
        <v>23</v>
      </c>
      <c r="E173" s="126"/>
      <c r="F173" s="56">
        <f>SUM(F171:F172)</f>
        <v>384707</v>
      </c>
      <c r="G173" s="57">
        <f>SUM(G171:G172)</f>
        <v>147400</v>
      </c>
      <c r="H173" s="56">
        <f>SUM(H171:H172)</f>
        <v>3784969</v>
      </c>
      <c r="I173" s="57">
        <f t="shared" ref="I173:K173" si="56">SUM(I171:I172)</f>
        <v>187400</v>
      </c>
      <c r="J173" s="56">
        <f t="shared" si="56"/>
        <v>3163512.3299999996</v>
      </c>
      <c r="K173" s="57">
        <f t="shared" si="56"/>
        <v>164491.63999999998</v>
      </c>
      <c r="L173" s="27">
        <f>J173/F173</f>
        <v>8.2231732981203862</v>
      </c>
      <c r="M173" s="28">
        <f>K173/G173</f>
        <v>1.1159541383989144</v>
      </c>
      <c r="N173" s="27">
        <f>J173/H173</f>
        <v>0.83580931045934581</v>
      </c>
      <c r="O173" s="29">
        <f>K173/I173</f>
        <v>0.87775688367129123</v>
      </c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5"/>
    </row>
    <row r="174" spans="2:35" ht="15.75">
      <c r="B174" s="121"/>
      <c r="C174" s="122"/>
      <c r="D174" s="130" t="s">
        <v>18</v>
      </c>
      <c r="E174" s="130"/>
      <c r="F174" s="124">
        <f>F173+G173</f>
        <v>532107</v>
      </c>
      <c r="G174" s="125"/>
      <c r="H174" s="124">
        <f>H173+I173</f>
        <v>3972369</v>
      </c>
      <c r="I174" s="125"/>
      <c r="J174" s="124">
        <f>J173+K173</f>
        <v>3328003.9699999997</v>
      </c>
      <c r="K174" s="125"/>
      <c r="L174" s="111">
        <f t="shared" ref="L174:M188" si="57">J174/F174</f>
        <v>6.2543886286028929</v>
      </c>
      <c r="M174" s="112"/>
      <c r="N174" s="111">
        <f>J174/H174</f>
        <v>0.83778822410506171</v>
      </c>
      <c r="O174" s="113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5"/>
    </row>
    <row r="175" spans="2:35" ht="15.75" customHeight="1">
      <c r="B175" s="121">
        <v>76</v>
      </c>
      <c r="C175" s="122" t="s">
        <v>210</v>
      </c>
      <c r="D175" s="18" t="s">
        <v>20</v>
      </c>
      <c r="E175" t="s">
        <v>21</v>
      </c>
      <c r="F175" s="20">
        <v>244080</v>
      </c>
      <c r="G175" s="32">
        <v>53600</v>
      </c>
      <c r="H175" s="20">
        <v>249280</v>
      </c>
      <c r="I175" s="32">
        <v>50341</v>
      </c>
      <c r="J175" s="20">
        <v>244626.49</v>
      </c>
      <c r="K175" s="32">
        <v>45397.07</v>
      </c>
      <c r="L175" s="22">
        <f t="shared" si="57"/>
        <v>1.0022389790232711</v>
      </c>
      <c r="M175" s="23">
        <f>K175/G175</f>
        <v>0.8469602611940299</v>
      </c>
      <c r="N175" s="22">
        <f>J175/H175</f>
        <v>0.98133219672657246</v>
      </c>
      <c r="O175" s="24">
        <f>K175/I175</f>
        <v>0.9017911841242725</v>
      </c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5"/>
    </row>
    <row r="176" spans="2:35" ht="27.75" customHeight="1">
      <c r="B176" s="121"/>
      <c r="C176" s="122"/>
      <c r="D176" s="130" t="s">
        <v>18</v>
      </c>
      <c r="E176" s="130"/>
      <c r="F176" s="124">
        <f>F175+G175</f>
        <v>297680</v>
      </c>
      <c r="G176" s="125"/>
      <c r="H176" s="124">
        <f>H175+I175</f>
        <v>299621</v>
      </c>
      <c r="I176" s="125"/>
      <c r="J176" s="124">
        <f>J175+K175</f>
        <v>290023.56</v>
      </c>
      <c r="K176" s="125"/>
      <c r="L176" s="111">
        <f t="shared" si="57"/>
        <v>0.97427962913195376</v>
      </c>
      <c r="M176" s="112"/>
      <c r="N176" s="111">
        <f t="shared" ref="N176" si="58">J176/H176</f>
        <v>0.96796806632378907</v>
      </c>
      <c r="O176" s="113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5"/>
    </row>
    <row r="177" spans="2:35" ht="15.75">
      <c r="B177" s="121">
        <v>77</v>
      </c>
      <c r="C177" s="122" t="s">
        <v>211</v>
      </c>
      <c r="D177" s="18" t="s">
        <v>212</v>
      </c>
      <c r="E177" t="s">
        <v>213</v>
      </c>
      <c r="F177" s="20">
        <v>114250</v>
      </c>
      <c r="G177" s="32">
        <v>10000</v>
      </c>
      <c r="H177" s="20">
        <v>130100</v>
      </c>
      <c r="I177" s="32">
        <v>7900</v>
      </c>
      <c r="J177" s="20">
        <v>114818.54</v>
      </c>
      <c r="K177" s="32">
        <v>6353.04</v>
      </c>
      <c r="L177" s="22">
        <f t="shared" si="57"/>
        <v>1.0049762800875273</v>
      </c>
      <c r="M177" s="23">
        <f>K177/G177</f>
        <v>0.63530399999999998</v>
      </c>
      <c r="N177" s="22">
        <f>J177/H177</f>
        <v>0.88254066102997686</v>
      </c>
      <c r="O177" s="24">
        <f>K177/I177</f>
        <v>0.80418227848101265</v>
      </c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5"/>
    </row>
    <row r="178" spans="2:35" ht="15.75">
      <c r="B178" s="121"/>
      <c r="C178" s="122"/>
      <c r="D178" s="130" t="s">
        <v>18</v>
      </c>
      <c r="E178" s="130"/>
      <c r="F178" s="124">
        <f>F177+G177</f>
        <v>124250</v>
      </c>
      <c r="G178" s="125"/>
      <c r="H178" s="124">
        <f>H177+I177</f>
        <v>138000</v>
      </c>
      <c r="I178" s="125"/>
      <c r="J178" s="124">
        <f>J177+K177</f>
        <v>121171.57999999999</v>
      </c>
      <c r="K178" s="125"/>
      <c r="L178" s="111">
        <f t="shared" si="57"/>
        <v>0.97522398390342047</v>
      </c>
      <c r="M178" s="112"/>
      <c r="N178" s="111">
        <f t="shared" ref="N178" si="59">J178/H178</f>
        <v>0.87805492753623182</v>
      </c>
      <c r="O178" s="113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5"/>
    </row>
    <row r="179" spans="2:35" ht="15.75">
      <c r="B179" s="129">
        <v>82</v>
      </c>
      <c r="C179" s="122" t="s">
        <v>214</v>
      </c>
      <c r="D179" s="18" t="s">
        <v>20</v>
      </c>
      <c r="E179" t="s">
        <v>21</v>
      </c>
      <c r="F179" s="20">
        <v>17550</v>
      </c>
      <c r="G179" s="32">
        <v>1000</v>
      </c>
      <c r="H179" s="20">
        <v>17650</v>
      </c>
      <c r="I179" s="32">
        <v>1000</v>
      </c>
      <c r="J179" s="20">
        <v>13155.52</v>
      </c>
      <c r="K179" s="32">
        <v>92</v>
      </c>
      <c r="L179" s="22">
        <f t="shared" si="57"/>
        <v>0.74960227920227918</v>
      </c>
      <c r="M179" s="23">
        <f>K179/G179</f>
        <v>9.1999999999999998E-2</v>
      </c>
      <c r="N179" s="22">
        <f>J179/H179</f>
        <v>0.74535524079320115</v>
      </c>
      <c r="O179" s="24">
        <f>K179/I179</f>
        <v>9.1999999999999998E-2</v>
      </c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5"/>
    </row>
    <row r="180" spans="2:35" ht="15.75">
      <c r="B180" s="129"/>
      <c r="C180" s="122"/>
      <c r="D180" s="130" t="s">
        <v>18</v>
      </c>
      <c r="E180" s="130"/>
      <c r="F180" s="124">
        <f>F179+G179</f>
        <v>18550</v>
      </c>
      <c r="G180" s="125"/>
      <c r="H180" s="124">
        <f>H179+I179</f>
        <v>18650</v>
      </c>
      <c r="I180" s="125"/>
      <c r="J180" s="124">
        <f>J179+K179</f>
        <v>13247.52</v>
      </c>
      <c r="K180" s="125"/>
      <c r="L180" s="111">
        <f t="shared" si="57"/>
        <v>0.71415202156334234</v>
      </c>
      <c r="M180" s="112"/>
      <c r="N180" s="111">
        <f t="shared" ref="N180:O195" si="60">J180/H180</f>
        <v>0.71032278820375339</v>
      </c>
      <c r="O180" s="113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5"/>
    </row>
    <row r="181" spans="2:35" ht="15.75">
      <c r="B181" s="121">
        <v>87</v>
      </c>
      <c r="C181" s="122" t="s">
        <v>215</v>
      </c>
      <c r="D181" s="18" t="s">
        <v>70</v>
      </c>
      <c r="E181" t="s">
        <v>216</v>
      </c>
      <c r="F181" s="95">
        <v>101634</v>
      </c>
      <c r="G181" s="58">
        <v>1000</v>
      </c>
      <c r="H181" s="95">
        <v>101734</v>
      </c>
      <c r="I181" s="58">
        <v>1000</v>
      </c>
      <c r="J181" s="20">
        <v>93116.02</v>
      </c>
      <c r="K181" s="58">
        <v>861.94</v>
      </c>
      <c r="L181" s="22">
        <f t="shared" si="57"/>
        <v>0.91618966094023657</v>
      </c>
      <c r="M181" s="23">
        <f t="shared" si="57"/>
        <v>0.86194000000000004</v>
      </c>
      <c r="N181" s="22">
        <f t="shared" si="60"/>
        <v>0.9152890872274756</v>
      </c>
      <c r="O181" s="24">
        <f t="shared" si="60"/>
        <v>0.86194000000000004</v>
      </c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5"/>
    </row>
    <row r="182" spans="2:35" ht="15.75">
      <c r="B182" s="121"/>
      <c r="C182" s="122"/>
      <c r="D182" s="37" t="s">
        <v>72</v>
      </c>
      <c r="E182" s="84" t="s">
        <v>217</v>
      </c>
      <c r="F182" s="96">
        <v>8241172</v>
      </c>
      <c r="G182" s="59">
        <v>4303500</v>
      </c>
      <c r="H182" s="96">
        <v>12535872</v>
      </c>
      <c r="I182" s="59">
        <v>6286924</v>
      </c>
      <c r="J182" s="39">
        <v>11617916.4</v>
      </c>
      <c r="K182" s="59">
        <v>3007996.21</v>
      </c>
      <c r="L182" s="41">
        <f t="shared" si="57"/>
        <v>1.4097407990028603</v>
      </c>
      <c r="M182" s="42">
        <f t="shared" si="57"/>
        <v>0.69896507726269319</v>
      </c>
      <c r="N182" s="41">
        <f t="shared" si="60"/>
        <v>0.92677369392412434</v>
      </c>
      <c r="O182" s="43">
        <f t="shared" si="60"/>
        <v>0.4784527711803101</v>
      </c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5"/>
    </row>
    <row r="183" spans="2:35" ht="15.75">
      <c r="B183" s="121"/>
      <c r="C183" s="122"/>
      <c r="D183" s="37" t="s">
        <v>74</v>
      </c>
      <c r="E183" s="84" t="s">
        <v>218</v>
      </c>
      <c r="F183" s="96">
        <v>1110177</v>
      </c>
      <c r="G183" s="59">
        <v>182000</v>
      </c>
      <c r="H183" s="96">
        <v>1162353.47</v>
      </c>
      <c r="I183" s="59">
        <v>190305.56</v>
      </c>
      <c r="J183" s="39">
        <v>912252.22</v>
      </c>
      <c r="K183" s="59">
        <v>93155.5</v>
      </c>
      <c r="L183" s="41">
        <f t="shared" si="57"/>
        <v>0.82171781616805251</v>
      </c>
      <c r="M183" s="42">
        <f t="shared" si="57"/>
        <v>0.51184340659340655</v>
      </c>
      <c r="N183" s="41">
        <f t="shared" si="60"/>
        <v>0.78483201843927908</v>
      </c>
      <c r="O183" s="43">
        <f t="shared" si="60"/>
        <v>0.48950487836508821</v>
      </c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5"/>
    </row>
    <row r="184" spans="2:35" ht="15.75">
      <c r="B184" s="121"/>
      <c r="C184" s="122"/>
      <c r="D184" s="37" t="s">
        <v>186</v>
      </c>
      <c r="E184" s="84" t="s">
        <v>219</v>
      </c>
      <c r="F184" s="96">
        <v>350000</v>
      </c>
      <c r="G184" s="59">
        <v>30000</v>
      </c>
      <c r="H184" s="96">
        <v>741798</v>
      </c>
      <c r="I184" s="59">
        <v>154784</v>
      </c>
      <c r="J184" s="39">
        <v>722713.57</v>
      </c>
      <c r="K184" s="59">
        <v>40426.68</v>
      </c>
      <c r="L184" s="41">
        <f t="shared" si="57"/>
        <v>2.0648959142857142</v>
      </c>
      <c r="M184" s="42">
        <f t="shared" si="57"/>
        <v>1.347556</v>
      </c>
      <c r="N184" s="41">
        <f t="shared" si="60"/>
        <v>0.97427274001817199</v>
      </c>
      <c r="O184" s="43">
        <f t="shared" si="60"/>
        <v>0.2611812590448625</v>
      </c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5"/>
    </row>
    <row r="185" spans="2:35" ht="15.75">
      <c r="B185" s="121"/>
      <c r="C185" s="122"/>
      <c r="D185" s="37" t="s">
        <v>220</v>
      </c>
      <c r="E185" s="84" t="s">
        <v>221</v>
      </c>
      <c r="F185" s="96">
        <v>257420</v>
      </c>
      <c r="G185" s="59">
        <v>15000</v>
      </c>
      <c r="H185" s="96">
        <v>257820</v>
      </c>
      <c r="I185" s="59">
        <v>19117</v>
      </c>
      <c r="J185" s="39">
        <v>213060.67</v>
      </c>
      <c r="K185" s="59">
        <v>1811.64</v>
      </c>
      <c r="L185" s="41">
        <f t="shared" si="57"/>
        <v>0.82767722010721778</v>
      </c>
      <c r="M185" s="42">
        <f t="shared" si="57"/>
        <v>0.12077600000000001</v>
      </c>
      <c r="N185" s="41">
        <f t="shared" si="60"/>
        <v>0.82639310371577079</v>
      </c>
      <c r="O185" s="43">
        <f t="shared" si="60"/>
        <v>9.4765915154051375E-2</v>
      </c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5"/>
    </row>
    <row r="186" spans="2:35" ht="15.75">
      <c r="B186" s="121"/>
      <c r="C186" s="122"/>
      <c r="D186" s="37" t="s">
        <v>109</v>
      </c>
      <c r="E186" s="84" t="s">
        <v>222</v>
      </c>
      <c r="F186" s="96">
        <v>336764</v>
      </c>
      <c r="G186" s="59">
        <v>2000</v>
      </c>
      <c r="H186" s="96">
        <v>337064</v>
      </c>
      <c r="I186" s="59">
        <v>2000</v>
      </c>
      <c r="J186" s="39">
        <v>288780.7</v>
      </c>
      <c r="K186" s="59">
        <v>671.99</v>
      </c>
      <c r="L186" s="41">
        <f t="shared" si="57"/>
        <v>0.85751653977265985</v>
      </c>
      <c r="M186" s="42">
        <f t="shared" si="57"/>
        <v>0.33599499999999999</v>
      </c>
      <c r="N186" s="41">
        <f t="shared" si="60"/>
        <v>0.856753316877507</v>
      </c>
      <c r="O186" s="43">
        <f t="shared" si="60"/>
        <v>0.33599499999999999</v>
      </c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5"/>
    </row>
    <row r="187" spans="2:35" ht="15.75">
      <c r="B187" s="121"/>
      <c r="C187" s="122"/>
      <c r="D187" s="37" t="s">
        <v>223</v>
      </c>
      <c r="E187" s="84" t="s">
        <v>224</v>
      </c>
      <c r="F187" s="96">
        <v>142983</v>
      </c>
      <c r="G187" s="59">
        <v>103000</v>
      </c>
      <c r="H187" s="96">
        <v>143183</v>
      </c>
      <c r="I187" s="59">
        <v>103000</v>
      </c>
      <c r="J187" s="39">
        <v>117965.28</v>
      </c>
      <c r="K187" s="59">
        <v>87009.8</v>
      </c>
      <c r="L187" s="41">
        <f t="shared" si="57"/>
        <v>0.82503010847443403</v>
      </c>
      <c r="M187" s="42">
        <f t="shared" si="57"/>
        <v>0.84475533980582529</v>
      </c>
      <c r="N187" s="41">
        <f t="shared" si="60"/>
        <v>0.82387769497775576</v>
      </c>
      <c r="O187" s="43">
        <f t="shared" si="60"/>
        <v>0.84475533980582529</v>
      </c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5"/>
    </row>
    <row r="188" spans="2:35" ht="15.75">
      <c r="B188" s="121"/>
      <c r="C188" s="122"/>
      <c r="D188" s="37" t="s">
        <v>225</v>
      </c>
      <c r="E188" s="84" t="s">
        <v>226</v>
      </c>
      <c r="F188" s="96">
        <v>142600</v>
      </c>
      <c r="G188" s="59">
        <v>1000</v>
      </c>
      <c r="H188" s="96">
        <v>142800</v>
      </c>
      <c r="I188" s="59">
        <v>1000</v>
      </c>
      <c r="J188" s="39">
        <v>138225.14000000001</v>
      </c>
      <c r="K188" s="59">
        <v>613.52</v>
      </c>
      <c r="L188" s="41">
        <f t="shared" si="57"/>
        <v>0.96932075736325396</v>
      </c>
      <c r="M188" s="42">
        <f t="shared" si="57"/>
        <v>0.61351999999999995</v>
      </c>
      <c r="N188" s="41">
        <f t="shared" si="60"/>
        <v>0.9679631652661066</v>
      </c>
      <c r="O188" s="43">
        <f t="shared" si="60"/>
        <v>0.61351999999999995</v>
      </c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5"/>
    </row>
    <row r="189" spans="2:35" ht="15.75">
      <c r="B189" s="121"/>
      <c r="C189" s="122"/>
      <c r="D189" s="126" t="s">
        <v>23</v>
      </c>
      <c r="E189" s="126"/>
      <c r="F189" s="76">
        <f t="shared" ref="F189:K189" si="61">SUM(F181:F188)</f>
        <v>10682750</v>
      </c>
      <c r="G189" s="60">
        <f t="shared" si="61"/>
        <v>4637500</v>
      </c>
      <c r="H189" s="76">
        <f t="shared" si="61"/>
        <v>15422624.470000001</v>
      </c>
      <c r="I189" s="60">
        <f t="shared" si="61"/>
        <v>6758130.5599999996</v>
      </c>
      <c r="J189" s="56">
        <f t="shared" si="61"/>
        <v>14104030</v>
      </c>
      <c r="K189" s="60">
        <f t="shared" si="61"/>
        <v>3232547.2800000003</v>
      </c>
      <c r="L189" s="27">
        <f>J189/F189</f>
        <v>1.3202621047951135</v>
      </c>
      <c r="M189" s="28">
        <f>K189/G189</f>
        <v>0.69704523557951492</v>
      </c>
      <c r="N189" s="27">
        <f>J189/H189</f>
        <v>0.91450258854678579</v>
      </c>
      <c r="O189" s="29">
        <f>K189/I189</f>
        <v>0.4783197440920704</v>
      </c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5"/>
    </row>
    <row r="190" spans="2:35" ht="15.75">
      <c r="B190" s="121"/>
      <c r="C190" s="122"/>
      <c r="D190" s="123" t="s">
        <v>18</v>
      </c>
      <c r="E190" s="123"/>
      <c r="F190" s="127">
        <f>F189+G189</f>
        <v>15320250</v>
      </c>
      <c r="G190" s="128"/>
      <c r="H190" s="127">
        <f>H189+I189</f>
        <v>22180755.030000001</v>
      </c>
      <c r="I190" s="128"/>
      <c r="J190" s="124">
        <f>J189+K189</f>
        <v>17336577.280000001</v>
      </c>
      <c r="K190" s="125"/>
      <c r="L190" s="111">
        <f>J190/F190</f>
        <v>1.1316119045054749</v>
      </c>
      <c r="M190" s="112"/>
      <c r="N190" s="111">
        <f>J190/H190</f>
        <v>0.7816044700260143</v>
      </c>
      <c r="O190" s="113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5"/>
    </row>
    <row r="191" spans="2:35" ht="15.75">
      <c r="B191" s="121">
        <v>88</v>
      </c>
      <c r="C191" s="122" t="s">
        <v>227</v>
      </c>
      <c r="D191" s="18" t="s">
        <v>20</v>
      </c>
      <c r="E191" t="s">
        <v>21</v>
      </c>
      <c r="F191" s="20">
        <v>134675</v>
      </c>
      <c r="G191" s="32">
        <v>1000</v>
      </c>
      <c r="H191" s="20">
        <v>134775</v>
      </c>
      <c r="I191" s="32">
        <v>1000</v>
      </c>
      <c r="J191" s="20">
        <v>128481.17</v>
      </c>
      <c r="K191" s="32">
        <v>315.60000000000002</v>
      </c>
      <c r="L191" s="22">
        <f t="shared" ref="L191:M199" si="62">J191/F191</f>
        <v>0.95400905884536846</v>
      </c>
      <c r="M191" s="23">
        <f t="shared" si="62"/>
        <v>0.31560000000000005</v>
      </c>
      <c r="N191" s="22">
        <f t="shared" si="60"/>
        <v>0.95330120571322574</v>
      </c>
      <c r="O191" s="24">
        <f t="shared" si="60"/>
        <v>0.31560000000000005</v>
      </c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5"/>
    </row>
    <row r="192" spans="2:35" ht="15.75">
      <c r="B192" s="121"/>
      <c r="C192" s="122"/>
      <c r="D192" s="123" t="s">
        <v>18</v>
      </c>
      <c r="E192" s="123"/>
      <c r="F192" s="124">
        <f>F191+G191</f>
        <v>135675</v>
      </c>
      <c r="G192" s="125"/>
      <c r="H192" s="124">
        <f>H191+I191</f>
        <v>135775</v>
      </c>
      <c r="I192" s="125"/>
      <c r="J192" s="124">
        <f>J191+K191</f>
        <v>128796.77</v>
      </c>
      <c r="K192" s="125"/>
      <c r="L192" s="111">
        <f>J192/F192</f>
        <v>0.94930362999815743</v>
      </c>
      <c r="M192" s="112"/>
      <c r="N192" s="111">
        <f t="shared" si="60"/>
        <v>0.94860445590130738</v>
      </c>
      <c r="O192" s="113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5"/>
    </row>
    <row r="193" spans="2:35" ht="15.75" customHeight="1">
      <c r="B193" s="121">
        <v>89</v>
      </c>
      <c r="C193" s="122" t="s">
        <v>228</v>
      </c>
      <c r="D193" s="18" t="s">
        <v>20</v>
      </c>
      <c r="E193" t="s">
        <v>21</v>
      </c>
      <c r="F193" s="20">
        <v>160700</v>
      </c>
      <c r="G193" s="32">
        <v>9000</v>
      </c>
      <c r="H193" s="20">
        <v>146450</v>
      </c>
      <c r="I193" s="32">
        <v>13000</v>
      </c>
      <c r="J193" s="20">
        <v>140904.42000000001</v>
      </c>
      <c r="K193" s="32">
        <v>0</v>
      </c>
      <c r="L193" s="22">
        <f t="shared" si="62"/>
        <v>0.87681655258245184</v>
      </c>
      <c r="M193" s="23">
        <f t="shared" si="62"/>
        <v>0</v>
      </c>
      <c r="N193" s="22">
        <f t="shared" si="60"/>
        <v>0.96213328781153984</v>
      </c>
      <c r="O193" s="24">
        <f t="shared" si="60"/>
        <v>0</v>
      </c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5"/>
    </row>
    <row r="194" spans="2:35" ht="30" customHeight="1">
      <c r="B194" s="121"/>
      <c r="C194" s="122"/>
      <c r="D194" s="123" t="s">
        <v>18</v>
      </c>
      <c r="E194" s="123"/>
      <c r="F194" s="124">
        <f>F193+G193</f>
        <v>169700</v>
      </c>
      <c r="G194" s="125"/>
      <c r="H194" s="124">
        <f>H193+I193</f>
        <v>159450</v>
      </c>
      <c r="I194" s="125"/>
      <c r="J194" s="124">
        <f>J193+K193</f>
        <v>140904.42000000001</v>
      </c>
      <c r="K194" s="125"/>
      <c r="L194" s="111">
        <f>J194/F194</f>
        <v>0.83031479080730708</v>
      </c>
      <c r="M194" s="112"/>
      <c r="N194" s="111">
        <f t="shared" si="60"/>
        <v>0.88369031044214497</v>
      </c>
      <c r="O194" s="113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5"/>
    </row>
    <row r="195" spans="2:35" ht="15.75">
      <c r="B195" s="121">
        <v>90</v>
      </c>
      <c r="C195" s="122" t="s">
        <v>229</v>
      </c>
      <c r="D195" s="18" t="s">
        <v>20</v>
      </c>
      <c r="E195" t="s">
        <v>21</v>
      </c>
      <c r="F195" s="20">
        <v>113698</v>
      </c>
      <c r="G195" s="32">
        <v>6000</v>
      </c>
      <c r="H195" s="20">
        <v>92848</v>
      </c>
      <c r="I195" s="32">
        <v>2000</v>
      </c>
      <c r="J195" s="20">
        <v>86371.62</v>
      </c>
      <c r="K195" s="32">
        <v>1327.97</v>
      </c>
      <c r="L195" s="22">
        <f t="shared" si="62"/>
        <v>0.75965821738289152</v>
      </c>
      <c r="M195" s="23">
        <f t="shared" si="62"/>
        <v>0.22132833333333335</v>
      </c>
      <c r="N195" s="22">
        <f t="shared" si="60"/>
        <v>0.93024750129243494</v>
      </c>
      <c r="O195" s="24">
        <f t="shared" si="60"/>
        <v>0.66398500000000005</v>
      </c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5"/>
    </row>
    <row r="196" spans="2:35" ht="15.75">
      <c r="B196" s="121"/>
      <c r="C196" s="122"/>
      <c r="D196" s="123" t="s">
        <v>18</v>
      </c>
      <c r="E196" s="123"/>
      <c r="F196" s="124">
        <f>F195+G195</f>
        <v>119698</v>
      </c>
      <c r="G196" s="125"/>
      <c r="H196" s="124">
        <f>H195+I195</f>
        <v>94848</v>
      </c>
      <c r="I196" s="125"/>
      <c r="J196" s="124">
        <f>J195+K195</f>
        <v>87699.59</v>
      </c>
      <c r="K196" s="125"/>
      <c r="L196" s="111">
        <f>J196/F196</f>
        <v>0.7326738124279436</v>
      </c>
      <c r="M196" s="112"/>
      <c r="N196" s="111">
        <f t="shared" ref="N196:O200" si="63">J196/H196</f>
        <v>0.92463299173414304</v>
      </c>
      <c r="O196" s="113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5"/>
    </row>
    <row r="197" spans="2:35" ht="15.75" customHeight="1">
      <c r="B197" s="121">
        <v>91</v>
      </c>
      <c r="C197" s="122" t="s">
        <v>230</v>
      </c>
      <c r="D197" s="18" t="s">
        <v>20</v>
      </c>
      <c r="E197" t="s">
        <v>21</v>
      </c>
      <c r="F197" s="20">
        <v>73850</v>
      </c>
      <c r="G197" s="32">
        <v>1000</v>
      </c>
      <c r="H197" s="20">
        <v>74050</v>
      </c>
      <c r="I197" s="32">
        <v>1000</v>
      </c>
      <c r="J197" s="20">
        <v>71804.479999999996</v>
      </c>
      <c r="K197" s="32">
        <v>922.4</v>
      </c>
      <c r="L197" s="22">
        <f t="shared" si="62"/>
        <v>0.97230169262017596</v>
      </c>
      <c r="M197" s="23">
        <f t="shared" si="62"/>
        <v>0.9224</v>
      </c>
      <c r="N197" s="22">
        <f t="shared" si="63"/>
        <v>0.96967562457798784</v>
      </c>
      <c r="O197" s="24">
        <f t="shared" si="63"/>
        <v>0.9224</v>
      </c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5"/>
    </row>
    <row r="198" spans="2:35" ht="15.75">
      <c r="B198" s="121"/>
      <c r="C198" s="122"/>
      <c r="D198" s="123" t="s">
        <v>18</v>
      </c>
      <c r="E198" s="123"/>
      <c r="F198" s="124">
        <f>F197+G197</f>
        <v>74850</v>
      </c>
      <c r="G198" s="125"/>
      <c r="H198" s="124">
        <f>H197+I197</f>
        <v>75050</v>
      </c>
      <c r="I198" s="125"/>
      <c r="J198" s="124">
        <f>J197+K197</f>
        <v>72726.87999999999</v>
      </c>
      <c r="K198" s="125"/>
      <c r="L198" s="111">
        <f>J198/F198</f>
        <v>0.97163500334001318</v>
      </c>
      <c r="M198" s="112"/>
      <c r="N198" s="111">
        <f t="shared" si="63"/>
        <v>0.96904570286475666</v>
      </c>
      <c r="O198" s="113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5"/>
    </row>
    <row r="199" spans="2:35" ht="15.75" customHeight="1">
      <c r="B199" s="121">
        <v>92</v>
      </c>
      <c r="C199" s="122" t="s">
        <v>231</v>
      </c>
      <c r="D199" s="18" t="s">
        <v>20</v>
      </c>
      <c r="E199" t="s">
        <v>21</v>
      </c>
      <c r="F199" s="20">
        <v>57810</v>
      </c>
      <c r="G199" s="32">
        <v>1000</v>
      </c>
      <c r="H199" s="20">
        <v>57910</v>
      </c>
      <c r="I199" s="32">
        <v>1000</v>
      </c>
      <c r="J199" s="20">
        <v>49679.1</v>
      </c>
      <c r="K199" s="32">
        <v>93.4</v>
      </c>
      <c r="L199" s="22">
        <f t="shared" si="62"/>
        <v>0.85935132330046704</v>
      </c>
      <c r="M199" s="23">
        <f t="shared" si="62"/>
        <v>9.3400000000000011E-2</v>
      </c>
      <c r="N199" s="22">
        <f t="shared" si="63"/>
        <v>0.85786738041788979</v>
      </c>
      <c r="O199" s="24">
        <f t="shared" si="63"/>
        <v>9.3400000000000011E-2</v>
      </c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5"/>
    </row>
    <row r="200" spans="2:35" ht="15.75">
      <c r="B200" s="121"/>
      <c r="C200" s="122"/>
      <c r="D200" s="123" t="s">
        <v>18</v>
      </c>
      <c r="E200" s="123"/>
      <c r="F200" s="124">
        <f>F199+G199</f>
        <v>58810</v>
      </c>
      <c r="G200" s="125"/>
      <c r="H200" s="124">
        <f>H199+I199</f>
        <v>58910</v>
      </c>
      <c r="I200" s="125"/>
      <c r="J200" s="124">
        <f>J199+K199</f>
        <v>49772.5</v>
      </c>
      <c r="K200" s="125"/>
      <c r="L200" s="111">
        <f>J200/F200</f>
        <v>0.84632715524570656</v>
      </c>
      <c r="M200" s="112"/>
      <c r="N200" s="111">
        <f t="shared" si="63"/>
        <v>0.8448905109489051</v>
      </c>
      <c r="O200" s="113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5"/>
    </row>
    <row r="201" spans="2:35" ht="15.75">
      <c r="B201" s="121">
        <v>95</v>
      </c>
      <c r="C201" s="122" t="s">
        <v>232</v>
      </c>
      <c r="D201" s="18" t="s">
        <v>20</v>
      </c>
      <c r="E201" t="s">
        <v>21</v>
      </c>
      <c r="F201" s="20">
        <v>158200</v>
      </c>
      <c r="G201" s="32">
        <v>10000</v>
      </c>
      <c r="H201" s="20">
        <v>158360</v>
      </c>
      <c r="I201" s="32">
        <v>8200</v>
      </c>
      <c r="J201" s="20">
        <v>151937.99</v>
      </c>
      <c r="K201" s="32">
        <v>7542.19</v>
      </c>
      <c r="L201" s="22">
        <f>J201/F201</f>
        <v>0.96041713021491781</v>
      </c>
      <c r="M201" s="23">
        <f>K201/G201</f>
        <v>0.75421899999999997</v>
      </c>
      <c r="N201" s="22">
        <f>J201/H201</f>
        <v>0.95944676686031816</v>
      </c>
      <c r="O201" s="24">
        <f>K201/I201</f>
        <v>0.91977926829268286</v>
      </c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5"/>
    </row>
    <row r="202" spans="2:35" ht="29.25" customHeight="1">
      <c r="B202" s="121"/>
      <c r="C202" s="122"/>
      <c r="D202" s="123" t="s">
        <v>18</v>
      </c>
      <c r="E202" s="123"/>
      <c r="F202" s="124">
        <f>F201+G201</f>
        <v>168200</v>
      </c>
      <c r="G202" s="125"/>
      <c r="H202" s="124">
        <f>H201+I201</f>
        <v>166560</v>
      </c>
      <c r="I202" s="125"/>
      <c r="J202" s="124">
        <f>J201+K201</f>
        <v>159480.18</v>
      </c>
      <c r="K202" s="125"/>
      <c r="L202" s="111">
        <f>J202/F202</f>
        <v>0.94815802615933409</v>
      </c>
      <c r="M202" s="112"/>
      <c r="N202" s="111">
        <f t="shared" ref="N202:O203" si="64">J202/H202</f>
        <v>0.95749387608069159</v>
      </c>
      <c r="O202" s="113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5"/>
    </row>
    <row r="203" spans="2:35" ht="24" customHeight="1">
      <c r="B203" s="97"/>
      <c r="C203" s="98"/>
      <c r="D203" s="114" t="s">
        <v>23</v>
      </c>
      <c r="E203" s="115"/>
      <c r="F203" s="99">
        <f>F201+F199+F197+F195+F193+F191+F189+F179+F177+F175+F173+F169+F167+F165+F161+F159+F154+F152+F150+F148+F143+F141+F139+F137+F132+F122+F120+F118+F112+F110+F101+F94+F88+F77+F69+F61+F54+F46+F33+F13+F11+F7+F130+F124+F24</f>
        <v>317089401</v>
      </c>
      <c r="G203" s="100">
        <f t="shared" ref="G203:K203" si="65">G201+G199+G197+G195+G193+G191+G189+G179+G177+G175+G173+G169+G167+G165+G161+G159+G154+G152+G150+G148+G143+G141+G139+G137+G132+G122+G120+G118+G112+G110+G101+G94+G88+G77+G69+G61+G54+G46+G33+G13+G11+G7+G130+G124+G24</f>
        <v>151910500</v>
      </c>
      <c r="H203" s="99">
        <f t="shared" si="65"/>
        <v>341218261.34999996</v>
      </c>
      <c r="I203" s="100">
        <f t="shared" si="65"/>
        <v>150619309.09</v>
      </c>
      <c r="J203" s="99">
        <f t="shared" si="65"/>
        <v>331787289.52000004</v>
      </c>
      <c r="K203" s="100">
        <f t="shared" si="65"/>
        <v>127086737.81</v>
      </c>
      <c r="L203" s="101">
        <f>J203/F203</f>
        <v>1.0463525064970558</v>
      </c>
      <c r="M203" s="102">
        <f t="shared" ref="M203" si="66">K203/G203</f>
        <v>0.83658955641644261</v>
      </c>
      <c r="N203" s="101">
        <f t="shared" si="64"/>
        <v>0.97236088188045056</v>
      </c>
      <c r="O203" s="103">
        <f t="shared" si="64"/>
        <v>0.84376125861831885</v>
      </c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5"/>
    </row>
    <row r="204" spans="2:35" ht="24" customHeight="1" thickBot="1">
      <c r="B204" s="104"/>
      <c r="C204" s="105"/>
      <c r="D204" s="116" t="s">
        <v>18</v>
      </c>
      <c r="E204" s="116"/>
      <c r="F204" s="117">
        <f>F202+F200+F198+F196+F194+F192+F190+F180+F178+F176+F174+F170+F168+F166+F162+F160+F155+F153+F151+F149+F144+F142+F140+F138+F133+F131+F125+F123+F121+F119+F113+F102+F95+F89+F78+F70+F62+F55+F47+F34+F14+F12+F8+F111+F25</f>
        <v>468999901</v>
      </c>
      <c r="G204" s="117"/>
      <c r="H204" s="117">
        <f>H202+H200+H198+H196+H194+H192+H190+H180+H178+H176+H174+H170+H168+H166+H162+H160+H155+H153+H151+H149+H144+H142+H140+H138+H133+H131+H125+H123+H121+H119+H113+H102+H95+H89+H78+H70+H62+H55+H47+H34+H14+H12+H8+H111+H25</f>
        <v>491837570.44</v>
      </c>
      <c r="I204" s="117"/>
      <c r="J204" s="117">
        <f>J202+J200+J198+J196+J194+J192+J190+J180+J178+J176+J174+J170+J168+J166+J162+J160+J155+J153+J151+J149+J144+J142+J140+J138+J133+J131+J125+J123+J121+J119+J113+J102+J95+J89+J78+J70+J62+J55+J47+J34+J14+J12+J8+J111+J25</f>
        <v>458874027.33000004</v>
      </c>
      <c r="K204" s="117"/>
      <c r="L204" s="118">
        <f>J204/F204</f>
        <v>0.97840964646600226</v>
      </c>
      <c r="M204" s="119"/>
      <c r="N204" s="118">
        <f>J204/H204</f>
        <v>0.93297880216732809</v>
      </c>
      <c r="O204" s="120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5"/>
    </row>
    <row r="205" spans="2:35" ht="16.5" thickTop="1">
      <c r="F205" s="14"/>
      <c r="G205" s="14"/>
      <c r="H205" s="14"/>
      <c r="I205" s="14"/>
      <c r="J205" s="14"/>
      <c r="K205" s="14"/>
      <c r="L205" s="106"/>
      <c r="M205" s="106"/>
      <c r="N205" s="106"/>
      <c r="O205" s="106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5"/>
    </row>
    <row r="206" spans="2:35" ht="15.75">
      <c r="F206" s="14"/>
      <c r="G206" s="14"/>
      <c r="H206" s="14"/>
      <c r="I206" s="14"/>
      <c r="J206" s="14"/>
      <c r="K206" s="14"/>
      <c r="AI206" s="15"/>
    </row>
    <row r="207" spans="2:35" ht="15.75">
      <c r="F207" s="14"/>
      <c r="G207" s="14"/>
      <c r="J207" s="14"/>
      <c r="K207" s="14"/>
      <c r="AI207" s="15"/>
    </row>
    <row r="208" spans="2:35" ht="15.75">
      <c r="F208" s="109"/>
      <c r="G208" s="109"/>
      <c r="H208" s="109"/>
      <c r="I208" s="109"/>
      <c r="J208" s="107"/>
      <c r="K208" s="107"/>
      <c r="AG208" s="15"/>
      <c r="AI208" s="15"/>
    </row>
    <row r="209" spans="6:35" ht="15.75">
      <c r="F209" s="14"/>
      <c r="H209" s="14"/>
      <c r="J209" s="14"/>
      <c r="AI209" s="15"/>
    </row>
    <row r="210" spans="6:35" ht="15.75">
      <c r="F210" s="14"/>
      <c r="G210" s="14"/>
      <c r="H210" s="14"/>
      <c r="I210" s="14"/>
      <c r="J210" s="110"/>
      <c r="K210" s="110"/>
      <c r="AI210" s="15"/>
    </row>
    <row r="211" spans="6:35">
      <c r="F211" s="14"/>
      <c r="G211" s="14"/>
      <c r="H211" s="14"/>
      <c r="I211" s="14"/>
      <c r="J211" s="108"/>
      <c r="K211" s="108"/>
    </row>
    <row r="212" spans="6:35">
      <c r="J212" s="14"/>
    </row>
    <row r="213" spans="6:35">
      <c r="J213" s="14"/>
      <c r="K213" s="14"/>
    </row>
    <row r="214" spans="6:35">
      <c r="F214" s="14"/>
      <c r="G214" s="14"/>
    </row>
    <row r="215" spans="6:35">
      <c r="F215" s="14"/>
      <c r="H215" s="14"/>
      <c r="J215" s="14"/>
    </row>
    <row r="216" spans="6:35">
      <c r="F216" s="14"/>
      <c r="H216" s="14"/>
      <c r="J216" s="14"/>
    </row>
    <row r="219" spans="6:35">
      <c r="F219" s="14"/>
    </row>
  </sheetData>
  <mergeCells count="401">
    <mergeCell ref="E2:K2"/>
    <mergeCell ref="F4:G4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B7:B8"/>
    <mergeCell ref="C7:C8"/>
    <mergeCell ref="D8:E8"/>
    <mergeCell ref="F8:G8"/>
    <mergeCell ref="H8:I8"/>
    <mergeCell ref="J8:K8"/>
    <mergeCell ref="L8:M8"/>
    <mergeCell ref="N8:O8"/>
    <mergeCell ref="J12:K12"/>
    <mergeCell ref="L12:M12"/>
    <mergeCell ref="N12:O12"/>
    <mergeCell ref="B13:B14"/>
    <mergeCell ref="C13:C14"/>
    <mergeCell ref="D14:E14"/>
    <mergeCell ref="F14:G14"/>
    <mergeCell ref="H14:I14"/>
    <mergeCell ref="J14:K14"/>
    <mergeCell ref="L14:M14"/>
    <mergeCell ref="B9:B12"/>
    <mergeCell ref="C9:C12"/>
    <mergeCell ref="D11:E11"/>
    <mergeCell ref="D12:E12"/>
    <mergeCell ref="F12:G12"/>
    <mergeCell ref="H12:I12"/>
    <mergeCell ref="N14:O14"/>
    <mergeCell ref="B15:B25"/>
    <mergeCell ref="C15:C25"/>
    <mergeCell ref="D24:E24"/>
    <mergeCell ref="D25:E25"/>
    <mergeCell ref="F25:G25"/>
    <mergeCell ref="H25:I25"/>
    <mergeCell ref="J25:K25"/>
    <mergeCell ref="L25:M25"/>
    <mergeCell ref="N25:O25"/>
    <mergeCell ref="J34:K34"/>
    <mergeCell ref="L34:M34"/>
    <mergeCell ref="N34:O34"/>
    <mergeCell ref="B35:B47"/>
    <mergeCell ref="C35:C47"/>
    <mergeCell ref="D46:E46"/>
    <mergeCell ref="D47:E47"/>
    <mergeCell ref="F47:G47"/>
    <mergeCell ref="H47:I47"/>
    <mergeCell ref="J47:K47"/>
    <mergeCell ref="B26:B34"/>
    <mergeCell ref="C26:C34"/>
    <mergeCell ref="D33:E33"/>
    <mergeCell ref="D34:E34"/>
    <mergeCell ref="F34:G34"/>
    <mergeCell ref="H34:I34"/>
    <mergeCell ref="L47:M47"/>
    <mergeCell ref="N47:O47"/>
    <mergeCell ref="B48:B55"/>
    <mergeCell ref="C48:C55"/>
    <mergeCell ref="D54:E54"/>
    <mergeCell ref="D55:E55"/>
    <mergeCell ref="F55:G55"/>
    <mergeCell ref="H55:I55"/>
    <mergeCell ref="J55:K55"/>
    <mergeCell ref="L55:M55"/>
    <mergeCell ref="N55:O55"/>
    <mergeCell ref="B56:B62"/>
    <mergeCell ref="C56:C62"/>
    <mergeCell ref="D61:E61"/>
    <mergeCell ref="D62:E62"/>
    <mergeCell ref="F62:G62"/>
    <mergeCell ref="H62:I62"/>
    <mergeCell ref="J62:K62"/>
    <mergeCell ref="L62:M62"/>
    <mergeCell ref="N62:O62"/>
    <mergeCell ref="J70:K70"/>
    <mergeCell ref="L70:M70"/>
    <mergeCell ref="N70:O70"/>
    <mergeCell ref="B71:B78"/>
    <mergeCell ref="C71:C78"/>
    <mergeCell ref="D77:E77"/>
    <mergeCell ref="D78:E78"/>
    <mergeCell ref="F78:G78"/>
    <mergeCell ref="H78:I78"/>
    <mergeCell ref="J78:K78"/>
    <mergeCell ref="B63:B70"/>
    <mergeCell ref="C63:C70"/>
    <mergeCell ref="D69:E69"/>
    <mergeCell ref="D70:E70"/>
    <mergeCell ref="F70:G70"/>
    <mergeCell ref="H70:I70"/>
    <mergeCell ref="L78:M78"/>
    <mergeCell ref="N78:O78"/>
    <mergeCell ref="B79:B89"/>
    <mergeCell ref="C79:C89"/>
    <mergeCell ref="D88:E88"/>
    <mergeCell ref="D89:E89"/>
    <mergeCell ref="F89:G89"/>
    <mergeCell ref="H89:I89"/>
    <mergeCell ref="J89:K89"/>
    <mergeCell ref="L89:M89"/>
    <mergeCell ref="N89:O89"/>
    <mergeCell ref="B90:B95"/>
    <mergeCell ref="C90:C95"/>
    <mergeCell ref="D94:E94"/>
    <mergeCell ref="D95:E95"/>
    <mergeCell ref="F95:G95"/>
    <mergeCell ref="H95:I95"/>
    <mergeCell ref="J95:K95"/>
    <mergeCell ref="L95:M95"/>
    <mergeCell ref="N95:O95"/>
    <mergeCell ref="J102:K102"/>
    <mergeCell ref="L102:M102"/>
    <mergeCell ref="N102:O102"/>
    <mergeCell ref="B103:B111"/>
    <mergeCell ref="C103:C111"/>
    <mergeCell ref="D110:E110"/>
    <mergeCell ref="D111:E111"/>
    <mergeCell ref="F111:G111"/>
    <mergeCell ref="H111:I111"/>
    <mergeCell ref="J111:K111"/>
    <mergeCell ref="B96:B102"/>
    <mergeCell ref="C96:C102"/>
    <mergeCell ref="D101:E101"/>
    <mergeCell ref="D102:E102"/>
    <mergeCell ref="F102:G102"/>
    <mergeCell ref="H102:I102"/>
    <mergeCell ref="L111:M111"/>
    <mergeCell ref="N111:O111"/>
    <mergeCell ref="B112:B113"/>
    <mergeCell ref="C112:C113"/>
    <mergeCell ref="D113:E113"/>
    <mergeCell ref="F113:G113"/>
    <mergeCell ref="H113:I113"/>
    <mergeCell ref="J113:K113"/>
    <mergeCell ref="L113:M113"/>
    <mergeCell ref="N113:O113"/>
    <mergeCell ref="J119:K119"/>
    <mergeCell ref="L119:M119"/>
    <mergeCell ref="N119:O119"/>
    <mergeCell ref="B120:B121"/>
    <mergeCell ref="C120:C121"/>
    <mergeCell ref="D121:E121"/>
    <mergeCell ref="F121:G121"/>
    <mergeCell ref="H121:I121"/>
    <mergeCell ref="J121:K121"/>
    <mergeCell ref="L121:M121"/>
    <mergeCell ref="B114:B119"/>
    <mergeCell ref="C114:C119"/>
    <mergeCell ref="D118:E118"/>
    <mergeCell ref="D119:E119"/>
    <mergeCell ref="F119:G119"/>
    <mergeCell ref="H119:I119"/>
    <mergeCell ref="N121:O121"/>
    <mergeCell ref="B122:B123"/>
    <mergeCell ref="C122:C123"/>
    <mergeCell ref="D123:E123"/>
    <mergeCell ref="F123:G123"/>
    <mergeCell ref="H123:I123"/>
    <mergeCell ref="J123:K123"/>
    <mergeCell ref="L123:M123"/>
    <mergeCell ref="N123:O123"/>
    <mergeCell ref="L125:M125"/>
    <mergeCell ref="N125:O125"/>
    <mergeCell ref="B126:B131"/>
    <mergeCell ref="C126:C131"/>
    <mergeCell ref="D130:E130"/>
    <mergeCell ref="D131:E131"/>
    <mergeCell ref="F131:G131"/>
    <mergeCell ref="H131:I131"/>
    <mergeCell ref="J131:K131"/>
    <mergeCell ref="L131:M131"/>
    <mergeCell ref="B124:B125"/>
    <mergeCell ref="C124:C125"/>
    <mergeCell ref="D125:E125"/>
    <mergeCell ref="F125:G125"/>
    <mergeCell ref="H125:I125"/>
    <mergeCell ref="J125:K125"/>
    <mergeCell ref="N131:O131"/>
    <mergeCell ref="B132:B133"/>
    <mergeCell ref="C132:C133"/>
    <mergeCell ref="D133:E133"/>
    <mergeCell ref="F133:G133"/>
    <mergeCell ref="H133:I133"/>
    <mergeCell ref="J133:K133"/>
    <mergeCell ref="L133:M133"/>
    <mergeCell ref="N133:O133"/>
    <mergeCell ref="J138:K138"/>
    <mergeCell ref="L138:M138"/>
    <mergeCell ref="N138:O138"/>
    <mergeCell ref="B139:B140"/>
    <mergeCell ref="C139:C140"/>
    <mergeCell ref="D140:E140"/>
    <mergeCell ref="F140:G140"/>
    <mergeCell ref="H140:I140"/>
    <mergeCell ref="J140:K140"/>
    <mergeCell ref="L140:M140"/>
    <mergeCell ref="B134:B138"/>
    <mergeCell ref="C134:C138"/>
    <mergeCell ref="D137:E137"/>
    <mergeCell ref="D138:E138"/>
    <mergeCell ref="F138:G138"/>
    <mergeCell ref="H138:I138"/>
    <mergeCell ref="N140:O140"/>
    <mergeCell ref="B141:B142"/>
    <mergeCell ref="C141:C142"/>
    <mergeCell ref="D142:E142"/>
    <mergeCell ref="F142:G142"/>
    <mergeCell ref="H142:I142"/>
    <mergeCell ref="J142:K142"/>
    <mergeCell ref="L142:M142"/>
    <mergeCell ref="N142:O142"/>
    <mergeCell ref="L144:M144"/>
    <mergeCell ref="N144:O144"/>
    <mergeCell ref="B145:B149"/>
    <mergeCell ref="C145:C149"/>
    <mergeCell ref="D148:E148"/>
    <mergeCell ref="D149:E149"/>
    <mergeCell ref="F149:G149"/>
    <mergeCell ref="H149:I149"/>
    <mergeCell ref="J149:K149"/>
    <mergeCell ref="L149:M149"/>
    <mergeCell ref="B143:B144"/>
    <mergeCell ref="C143:C144"/>
    <mergeCell ref="D144:E144"/>
    <mergeCell ref="F144:G144"/>
    <mergeCell ref="H144:I144"/>
    <mergeCell ref="J144:K144"/>
    <mergeCell ref="N149:O149"/>
    <mergeCell ref="B150:B151"/>
    <mergeCell ref="C150:C151"/>
    <mergeCell ref="D151:E151"/>
    <mergeCell ref="F151:G151"/>
    <mergeCell ref="H151:I151"/>
    <mergeCell ref="J151:K151"/>
    <mergeCell ref="L151:M151"/>
    <mergeCell ref="N151:O151"/>
    <mergeCell ref="L153:M153"/>
    <mergeCell ref="N153:O153"/>
    <mergeCell ref="B154:B155"/>
    <mergeCell ref="C154:C155"/>
    <mergeCell ref="D155:E155"/>
    <mergeCell ref="F155:G155"/>
    <mergeCell ref="H155:I155"/>
    <mergeCell ref="J155:K155"/>
    <mergeCell ref="L155:M155"/>
    <mergeCell ref="N155:O155"/>
    <mergeCell ref="B152:B153"/>
    <mergeCell ref="C152:C153"/>
    <mergeCell ref="D153:E153"/>
    <mergeCell ref="F153:G153"/>
    <mergeCell ref="H153:I153"/>
    <mergeCell ref="J153:K153"/>
    <mergeCell ref="J160:K160"/>
    <mergeCell ref="L160:M160"/>
    <mergeCell ref="N160:O160"/>
    <mergeCell ref="B161:B162"/>
    <mergeCell ref="C161:C162"/>
    <mergeCell ref="D162:E162"/>
    <mergeCell ref="F162:G162"/>
    <mergeCell ref="H162:I162"/>
    <mergeCell ref="J162:K162"/>
    <mergeCell ref="L162:M162"/>
    <mergeCell ref="B156:B160"/>
    <mergeCell ref="C156:C160"/>
    <mergeCell ref="D159:E159"/>
    <mergeCell ref="D160:E160"/>
    <mergeCell ref="F160:G160"/>
    <mergeCell ref="H160:I160"/>
    <mergeCell ref="N162:O162"/>
    <mergeCell ref="B163:B166"/>
    <mergeCell ref="C163:C166"/>
    <mergeCell ref="D165:E165"/>
    <mergeCell ref="D166:E166"/>
    <mergeCell ref="F166:G166"/>
    <mergeCell ref="H166:I166"/>
    <mergeCell ref="J166:K166"/>
    <mergeCell ref="L166:M166"/>
    <mergeCell ref="N166:O166"/>
    <mergeCell ref="L168:M168"/>
    <mergeCell ref="N168:O168"/>
    <mergeCell ref="B169:B170"/>
    <mergeCell ref="C169:C170"/>
    <mergeCell ref="D170:E170"/>
    <mergeCell ref="F170:G170"/>
    <mergeCell ref="H170:I170"/>
    <mergeCell ref="J170:K170"/>
    <mergeCell ref="L170:M170"/>
    <mergeCell ref="N170:O170"/>
    <mergeCell ref="B167:B168"/>
    <mergeCell ref="C167:C168"/>
    <mergeCell ref="D168:E168"/>
    <mergeCell ref="F168:G168"/>
    <mergeCell ref="H168:I168"/>
    <mergeCell ref="J168:K168"/>
    <mergeCell ref="J174:K174"/>
    <mergeCell ref="L174:M174"/>
    <mergeCell ref="N174:O174"/>
    <mergeCell ref="B175:B176"/>
    <mergeCell ref="C175:C176"/>
    <mergeCell ref="D176:E176"/>
    <mergeCell ref="F176:G176"/>
    <mergeCell ref="H176:I176"/>
    <mergeCell ref="J176:K176"/>
    <mergeCell ref="L176:M176"/>
    <mergeCell ref="B171:B174"/>
    <mergeCell ref="C171:C174"/>
    <mergeCell ref="D173:E173"/>
    <mergeCell ref="D174:E174"/>
    <mergeCell ref="F174:G174"/>
    <mergeCell ref="H174:I174"/>
    <mergeCell ref="N176:O176"/>
    <mergeCell ref="B177:B178"/>
    <mergeCell ref="C177:C178"/>
    <mergeCell ref="D178:E178"/>
    <mergeCell ref="F178:G178"/>
    <mergeCell ref="H178:I178"/>
    <mergeCell ref="J178:K178"/>
    <mergeCell ref="L178:M178"/>
    <mergeCell ref="N178:O178"/>
    <mergeCell ref="L180:M180"/>
    <mergeCell ref="N180:O180"/>
    <mergeCell ref="B181:B190"/>
    <mergeCell ref="C181:C190"/>
    <mergeCell ref="D189:E189"/>
    <mergeCell ref="D190:E190"/>
    <mergeCell ref="F190:G190"/>
    <mergeCell ref="H190:I190"/>
    <mergeCell ref="J190:K190"/>
    <mergeCell ref="L190:M190"/>
    <mergeCell ref="B179:B180"/>
    <mergeCell ref="C179:C180"/>
    <mergeCell ref="D180:E180"/>
    <mergeCell ref="F180:G180"/>
    <mergeCell ref="H180:I180"/>
    <mergeCell ref="J180:K180"/>
    <mergeCell ref="N190:O190"/>
    <mergeCell ref="B191:B192"/>
    <mergeCell ref="C191:C192"/>
    <mergeCell ref="D192:E192"/>
    <mergeCell ref="F192:G192"/>
    <mergeCell ref="H192:I192"/>
    <mergeCell ref="J192:K192"/>
    <mergeCell ref="L192:M192"/>
    <mergeCell ref="N192:O192"/>
    <mergeCell ref="L194:M194"/>
    <mergeCell ref="N194:O194"/>
    <mergeCell ref="B195:B196"/>
    <mergeCell ref="C195:C196"/>
    <mergeCell ref="D196:E196"/>
    <mergeCell ref="F196:G196"/>
    <mergeCell ref="H196:I196"/>
    <mergeCell ref="J196:K196"/>
    <mergeCell ref="L196:M196"/>
    <mergeCell ref="N196:O196"/>
    <mergeCell ref="B193:B194"/>
    <mergeCell ref="C193:C194"/>
    <mergeCell ref="D194:E194"/>
    <mergeCell ref="F194:G194"/>
    <mergeCell ref="H194:I194"/>
    <mergeCell ref="J194:K194"/>
    <mergeCell ref="B201:B202"/>
    <mergeCell ref="C201:C202"/>
    <mergeCell ref="D202:E202"/>
    <mergeCell ref="F202:G202"/>
    <mergeCell ref="H202:I202"/>
    <mergeCell ref="J202:K202"/>
    <mergeCell ref="L198:M198"/>
    <mergeCell ref="N198:O198"/>
    <mergeCell ref="B199:B200"/>
    <mergeCell ref="C199:C200"/>
    <mergeCell ref="D200:E200"/>
    <mergeCell ref="F200:G200"/>
    <mergeCell ref="H200:I200"/>
    <mergeCell ref="J200:K200"/>
    <mergeCell ref="L200:M200"/>
    <mergeCell ref="N200:O200"/>
    <mergeCell ref="B197:B198"/>
    <mergeCell ref="C197:C198"/>
    <mergeCell ref="D198:E198"/>
    <mergeCell ref="F198:G198"/>
    <mergeCell ref="H198:I198"/>
    <mergeCell ref="J198:K198"/>
    <mergeCell ref="F208:G208"/>
    <mergeCell ref="H208:I208"/>
    <mergeCell ref="J210:K210"/>
    <mergeCell ref="L202:M202"/>
    <mergeCell ref="N202:O202"/>
    <mergeCell ref="D203:E203"/>
    <mergeCell ref="D204:E204"/>
    <mergeCell ref="F204:G204"/>
    <mergeCell ref="H204:I204"/>
    <mergeCell ref="J204:K204"/>
    <mergeCell ref="L204:M204"/>
    <mergeCell ref="N204:O204"/>
  </mergeCells>
  <pageMargins left="0.7" right="0.7" top="0.75" bottom="0.75" header="0.3" footer="0.3"/>
  <pageSetup scale="54" fitToHeight="0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 permb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Shpresa Karanxha</dc:creator>
  <cp:lastModifiedBy>Shpresa Karanxha</cp:lastModifiedBy>
  <dcterms:created xsi:type="dcterms:W3CDTF">2026-04-27T10:36:51Z</dcterms:created>
  <dcterms:modified xsi:type="dcterms:W3CDTF">2026-04-29T08:59:19Z</dcterms:modified>
</cp:coreProperties>
</file>