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0" documentId="13_ncr:1_{4453B10C-CD04-42A9-A350-3CAD41048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 ( 12 mujori)" sheetId="2" r:id="rId1"/>
    <sheet name="Aneksi nr.1 4 mujori" sheetId="1" r:id="rId2"/>
    <sheet name="Aneksi nr.1 ( 8 mujori) (2)" sheetId="3" r:id="rId3"/>
  </sheets>
  <definedNames>
    <definedName name="JR_PAGE_ANCHOR_0_1" localSheetId="0">'Aneksi nr.1 ( 12 mujori)'!$A$1</definedName>
    <definedName name="JR_PAGE_ANCHOR_0_1" localSheetId="2">'Aneksi nr.1 ( 8 mujori) (2)'!$A$1</definedName>
    <definedName name="JR_PAGE_ANCHOR_0_1">'Aneksi nr.1 4 mujori'!$A$1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2" l="1"/>
  <c r="O42" i="2"/>
  <c r="O32" i="2"/>
  <c r="O34" i="2"/>
  <c r="O35" i="2"/>
  <c r="O36" i="2"/>
  <c r="O38" i="2"/>
  <c r="O30" i="2"/>
  <c r="O31" i="2"/>
  <c r="O17" i="2"/>
  <c r="O13" i="2"/>
  <c r="O12" i="2"/>
  <c r="R59" i="2"/>
  <c r="R60" i="2" s="1"/>
  <c r="L16" i="2"/>
  <c r="O16" i="2" s="1"/>
  <c r="I16" i="2"/>
  <c r="L17" i="2"/>
  <c r="I17" i="2"/>
  <c r="L15" i="2"/>
  <c r="O15" i="2" s="1"/>
  <c r="I15" i="2"/>
  <c r="I14" i="2"/>
  <c r="L14" i="2"/>
  <c r="O14" i="2" s="1"/>
  <c r="L39" i="2"/>
  <c r="O39" i="2" s="1"/>
  <c r="I39" i="2"/>
  <c r="N39" i="2" s="1"/>
  <c r="N12" i="2" l="1"/>
  <c r="R45" i="3"/>
  <c r="M44" i="3"/>
  <c r="J44" i="3"/>
  <c r="M43" i="3"/>
  <c r="L43" i="3"/>
  <c r="U43" i="3" s="1"/>
  <c r="J43" i="3"/>
  <c r="I43" i="3"/>
  <c r="G43" i="3"/>
  <c r="U42" i="3"/>
  <c r="N42" i="3"/>
  <c r="K42" i="3"/>
  <c r="U41" i="3"/>
  <c r="N41" i="3"/>
  <c r="N43" i="3" s="1"/>
  <c r="K41" i="3"/>
  <c r="K43" i="3" s="1"/>
  <c r="N40" i="3"/>
  <c r="N44" i="3" s="1"/>
  <c r="N45" i="3" s="1"/>
  <c r="M40" i="3"/>
  <c r="L40" i="3"/>
  <c r="U40" i="3" s="1"/>
  <c r="K40" i="3"/>
  <c r="K44" i="3" s="1"/>
  <c r="J40" i="3"/>
  <c r="I40" i="3"/>
  <c r="I44" i="3" s="1"/>
  <c r="U39" i="3"/>
  <c r="R39" i="3"/>
  <c r="K39" i="3"/>
  <c r="U38" i="3"/>
  <c r="R38" i="3"/>
  <c r="N38" i="3"/>
  <c r="K38" i="3"/>
  <c r="M37" i="3"/>
  <c r="M45" i="3" s="1"/>
  <c r="L37" i="3"/>
  <c r="U37" i="3" s="1"/>
  <c r="J37" i="3"/>
  <c r="J45" i="3" s="1"/>
  <c r="I37" i="3"/>
  <c r="I45" i="3" s="1"/>
  <c r="H37" i="3"/>
  <c r="G37" i="3"/>
  <c r="U36" i="3"/>
  <c r="N36" i="3"/>
  <c r="K36" i="3"/>
  <c r="U35" i="3"/>
  <c r="N35" i="3"/>
  <c r="K35" i="3"/>
  <c r="U34" i="3"/>
  <c r="N34" i="3"/>
  <c r="K34" i="3"/>
  <c r="N33" i="3"/>
  <c r="K33" i="3"/>
  <c r="U32" i="3"/>
  <c r="N32" i="3"/>
  <c r="K32" i="3"/>
  <c r="U31" i="3"/>
  <c r="N31" i="3"/>
  <c r="K31" i="3"/>
  <c r="U30" i="3"/>
  <c r="N30" i="3"/>
  <c r="N37" i="3" s="1"/>
  <c r="K30" i="3"/>
  <c r="K37" i="3" s="1"/>
  <c r="V25" i="3"/>
  <c r="M25" i="3"/>
  <c r="L25" i="3"/>
  <c r="L27" i="3" s="1"/>
  <c r="J25" i="3"/>
  <c r="I25" i="3"/>
  <c r="H25" i="3"/>
  <c r="G25" i="3"/>
  <c r="V17" i="3"/>
  <c r="T17" i="3"/>
  <c r="S17" i="3"/>
  <c r="Q17" i="3"/>
  <c r="N17" i="3"/>
  <c r="K17" i="3"/>
  <c r="V16" i="3"/>
  <c r="T16" i="3"/>
  <c r="S16" i="3"/>
  <c r="Q16" i="3"/>
  <c r="N16" i="3"/>
  <c r="K16" i="3"/>
  <c r="V15" i="3"/>
  <c r="T15" i="3"/>
  <c r="S15" i="3"/>
  <c r="Q15" i="3"/>
  <c r="N15" i="3"/>
  <c r="K15" i="3"/>
  <c r="V14" i="3"/>
  <c r="T14" i="3"/>
  <c r="S14" i="3"/>
  <c r="Q14" i="3"/>
  <c r="N14" i="3"/>
  <c r="K14" i="3"/>
  <c r="V13" i="3"/>
  <c r="T13" i="3"/>
  <c r="S13" i="3"/>
  <c r="Q13" i="3"/>
  <c r="N13" i="3"/>
  <c r="K13" i="3"/>
  <c r="V12" i="3"/>
  <c r="T12" i="3"/>
  <c r="S12" i="3"/>
  <c r="Q12" i="3"/>
  <c r="N12" i="3"/>
  <c r="N25" i="3" s="1"/>
  <c r="K12" i="3"/>
  <c r="K25" i="3" s="1"/>
  <c r="S38" i="3" l="1"/>
  <c r="S34" i="3"/>
  <c r="S30" i="3"/>
  <c r="S39" i="3"/>
  <c r="S42" i="3"/>
  <c r="S35" i="3"/>
  <c r="S31" i="3"/>
  <c r="S41" i="3"/>
  <c r="S36" i="3"/>
  <c r="S32" i="3"/>
  <c r="K45" i="3"/>
  <c r="R26" i="3"/>
  <c r="L44" i="3"/>
  <c r="U44" i="3" s="1"/>
  <c r="J37" i="2"/>
  <c r="H37" i="2"/>
  <c r="J43" i="2"/>
  <c r="L43" i="2"/>
  <c r="M43" i="2"/>
  <c r="K42" i="2"/>
  <c r="K41" i="2"/>
  <c r="K39" i="2"/>
  <c r="K38" i="2"/>
  <c r="K31" i="2"/>
  <c r="K32" i="2"/>
  <c r="K33" i="2"/>
  <c r="K34" i="2"/>
  <c r="K35" i="2"/>
  <c r="K36" i="2"/>
  <c r="K30" i="2"/>
  <c r="N38" i="2"/>
  <c r="N40" i="2" s="1"/>
  <c r="N31" i="2"/>
  <c r="N32" i="2"/>
  <c r="N33" i="2"/>
  <c r="N34" i="2"/>
  <c r="N35" i="2"/>
  <c r="N36" i="2"/>
  <c r="N30" i="2"/>
  <c r="L40" i="2"/>
  <c r="M40" i="2"/>
  <c r="J40" i="2"/>
  <c r="I40" i="2"/>
  <c r="N41" i="2"/>
  <c r="I43" i="2"/>
  <c r="G43" i="2"/>
  <c r="I37" i="2"/>
  <c r="L37" i="2"/>
  <c r="O37" i="2" s="1"/>
  <c r="M37" i="2"/>
  <c r="G37" i="2"/>
  <c r="O43" i="2" l="1"/>
  <c r="K40" i="2"/>
  <c r="O40" i="2"/>
  <c r="K43" i="2"/>
  <c r="K44" i="2" s="1"/>
  <c r="I44" i="2"/>
  <c r="I45" i="2" s="1"/>
  <c r="M44" i="2"/>
  <c r="M45" i="2" s="1"/>
  <c r="J44" i="2"/>
  <c r="J45" i="2" s="1"/>
  <c r="L45" i="3"/>
  <c r="K37" i="2"/>
  <c r="L44" i="2"/>
  <c r="N37" i="2"/>
  <c r="S12" i="1"/>
  <c r="J25" i="2"/>
  <c r="L25" i="2"/>
  <c r="M25" i="2"/>
  <c r="H25" i="2"/>
  <c r="I25" i="2"/>
  <c r="G25" i="2"/>
  <c r="N42" i="2"/>
  <c r="N43" i="2" s="1"/>
  <c r="N44" i="2" s="1"/>
  <c r="N17" i="2"/>
  <c r="K17" i="2"/>
  <c r="N16" i="2"/>
  <c r="K16" i="2"/>
  <c r="N15" i="2"/>
  <c r="K15" i="2"/>
  <c r="N14" i="2"/>
  <c r="K14" i="2"/>
  <c r="N13" i="2"/>
  <c r="K13" i="2"/>
  <c r="K12" i="2"/>
  <c r="O25" i="2" l="1"/>
  <c r="O44" i="2"/>
  <c r="L45" i="2"/>
  <c r="L47" i="3"/>
  <c r="T30" i="3"/>
  <c r="T35" i="3"/>
  <c r="T31" i="3"/>
  <c r="U45" i="3"/>
  <c r="T42" i="3"/>
  <c r="T39" i="3"/>
  <c r="T41" i="3"/>
  <c r="T36" i="3"/>
  <c r="T32" i="3"/>
  <c r="T38" i="3"/>
  <c r="K45" i="2"/>
  <c r="N45" i="2"/>
  <c r="L27" i="2"/>
  <c r="N25" i="2"/>
  <c r="K25" i="2"/>
  <c r="L47" i="2"/>
  <c r="O45" i="2" l="1"/>
  <c r="N13" i="1"/>
  <c r="N14" i="1"/>
  <c r="N15" i="1"/>
  <c r="N17" i="1"/>
  <c r="N12" i="1"/>
  <c r="K13" i="1"/>
  <c r="K14" i="1"/>
  <c r="K15" i="1"/>
  <c r="K17" i="1"/>
  <c r="K12" i="1"/>
  <c r="Q13" i="1"/>
  <c r="Q14" i="1"/>
  <c r="Q15" i="1"/>
  <c r="Q16" i="1"/>
  <c r="Q17" i="1"/>
  <c r="Q12" i="1"/>
  <c r="I57" i="1"/>
  <c r="N42" i="1" l="1"/>
  <c r="N40" i="1"/>
  <c r="L40" i="1"/>
  <c r="N37" i="1"/>
  <c r="L37" i="1"/>
  <c r="N25" i="1"/>
  <c r="L25" i="1"/>
  <c r="L41" i="1"/>
  <c r="L43" i="1" s="1"/>
  <c r="L27" i="1" l="1"/>
  <c r="L44" i="1"/>
  <c r="L45" i="1" s="1"/>
  <c r="L47" i="1" s="1"/>
  <c r="N41" i="1"/>
  <c r="N43" i="1" s="1"/>
  <c r="N44" i="1" s="1"/>
  <c r="N45" i="1" s="1"/>
</calcChain>
</file>

<file path=xl/sharedStrings.xml><?xml version="1.0" encoding="utf-8"?>
<sst xmlns="http://schemas.openxmlformats.org/spreadsheetml/2006/main" count="334" uniqueCount="111">
  <si>
    <t>ANEKSI nr.1 Raporti Përmbledhës i Shpenzimeve të Ministrisë/Institucionit Buxhetor</t>
  </si>
  <si>
    <t>Periudha e Raportimit  4-2025</t>
  </si>
  <si>
    <t>në/lekë</t>
  </si>
  <si>
    <t>Emri i Grupit</t>
  </si>
  <si>
    <t>Ministria e Financave</t>
  </si>
  <si>
    <t>Kodi i grupit</t>
  </si>
  <si>
    <t>10</t>
  </si>
  <si>
    <t>EMËRTIME</t>
  </si>
  <si>
    <t>Shpenzimet e Ministrisë/Institucionit</t>
  </si>
  <si>
    <t>Viti paraardhës 2024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</si>
  <si>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</si>
  <si>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</si>
  <si>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</si>
  <si>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</si>
  <si>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</si>
  <si>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Plani Fillestar
 Vjetor 
Viti 2025</t>
  </si>
  <si>
    <t>Plani Vjetor
 i Rishikuar
 Viti 2025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</si>
  <si>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</si>
  <si>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</si>
  <si>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</si>
  <si>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</si>
  <si>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</si>
  <si>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</si>
  <si>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</si>
  <si>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</si>
  <si>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</si>
  <si>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</si>
  <si>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</si>
  <si>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</si>
  <si>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</si>
  <si>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</si>
  <si>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</si>
  <si>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</si>
  <si>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</si>
  <si>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</si>
  <si>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01120</t>
  </si>
  <si>
    <t>Menaxhimi i Shpezimeve Publike</t>
  </si>
  <si>
    <t>01130</t>
  </si>
  <si>
    <t>Ekzekutimi i Pagesave të Ndryshme</t>
  </si>
  <si>
    <t>01140</t>
  </si>
  <si>
    <t>Menaxhimi i te Ardhurave Tatimore</t>
  </si>
  <si>
    <t>01150</t>
  </si>
  <si>
    <t>Menaxhimi i te Ardhurave Doganore</t>
  </si>
  <si>
    <t>01160</t>
  </si>
  <si>
    <t>Lufta kunder Transaksioneve Finnaciare Jo-Ligjore</t>
  </si>
  <si>
    <t>04130</t>
  </si>
  <si>
    <t>Mbeshtetje per Zhvillimin Ekonomik</t>
  </si>
  <si>
    <t>04160</t>
  </si>
  <si>
    <t>Mbeshtetje per Mbikeqyrjen e Tregut, Infras. E Cilesise dhe Pron.Industriale</t>
  </si>
  <si>
    <t>04170</t>
  </si>
  <si>
    <t>Inspektimi i Punes</t>
  </si>
  <si>
    <t>06190</t>
  </si>
  <si>
    <t>Strehimi</t>
  </si>
  <si>
    <t>09240</t>
  </si>
  <si>
    <t>Arsimi i Mesem (Profesional)</t>
  </si>
  <si>
    <t>10220</t>
  </si>
  <si>
    <t>Sigurimi Shoqeror</t>
  </si>
  <si>
    <t>10550</t>
  </si>
  <si>
    <t>Tregu i Punes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</si>
  <si>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</si>
  <si>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</si>
  <si>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</si>
  <si>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</si>
  <si>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</si>
  <si>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</si>
  <si>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</si>
  <si>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</si>
  <si>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</si>
  <si>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</si>
  <si>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</si>
  <si>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</si>
  <si>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</si>
  <si>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</si>
  <si>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</si>
  <si>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</si>
  <si>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</si>
  <si>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</si>
  <si>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</si>
  <si>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</si>
  <si>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</si>
  <si>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</si>
  <si>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</si>
  <si>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</si>
  <si>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</si>
  <si>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</si>
  <si>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</si>
  <si>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</si>
  <si>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</si>
  <si>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</si>
  <si>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</si>
  <si>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Sekretari i Përgjithshëm</t>
  </si>
  <si>
    <t>Emri</t>
  </si>
  <si>
    <t>Firma</t>
  </si>
  <si>
    <t>Data</t>
  </si>
  <si>
    <t>Besmir Beja</t>
  </si>
  <si>
    <t>29.05.2025</t>
  </si>
  <si>
    <t>Periudha e Raportimit  8-2025</t>
  </si>
  <si>
    <t>% e planit</t>
  </si>
  <si>
    <t>% e faktit</t>
  </si>
  <si>
    <t>plan</t>
  </si>
  <si>
    <t>V.O Anekset janë plotesuar manualisht sipas vlerave te gjeneruara nga sistemi SIFQ per 8- mujorin  pasi nuk kemi pas akses per te hedhur te dhenat ne AFMIS</t>
  </si>
  <si>
    <t>30.09.2025</t>
  </si>
  <si>
    <t>Periudha e Raportimit  12-2025</t>
  </si>
  <si>
    <t>231+232</t>
  </si>
  <si>
    <t>Gentian Këri</t>
  </si>
  <si>
    <t>27.02.2026</t>
  </si>
  <si>
    <t>kap 6</t>
  </si>
  <si>
    <t>tatime</t>
  </si>
  <si>
    <t>dogana</t>
  </si>
  <si>
    <t>V.O Anekset janë plotesuar manualisht sipas vlerave te gjeneruara nga sistemi SIFQ per 12- mujorin  pasi nuk kemi pas akses per te hedhur te dhenat ne AFMIS</t>
  </si>
  <si>
    <t xml:space="preserve">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</si>
</sst>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"/>
  </numFmts>
  <fonts count="21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8"/>
      <color rgb="FF080808"/>
      <name val="Arial"/>
      <family val="2"/>
    </font>
    <font>
      <sz val="9"/>
      <color rgb="FF080808"/>
      <name val="Arial"/>
      <family val="2"/>
    </font>
    <font>
      <sz val="9"/>
      <color rgb="FF000000"/>
      <name val="Arial"/>
      <family val="2"/>
    </font>
    <font>
      <b/>
      <sz val="9"/>
      <color rgb="FF080808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9"/>
      <name val="Calibri"/>
      <family val="2"/>
      <scheme val="minor"/>
    </font>
    <font>
      <sz val="9"/>
      <name val="SansSerif"/>
      <family val="2"/>
    </font>
    <font>
      <b/>
      <sz val="9"/>
      <name val="SansSerif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double">
        <color rgb="FF050505"/>
      </left>
      <right/>
      <top style="hair">
        <color rgb="FF050505"/>
      </top>
      <bottom style="thin">
        <color rgb="FF050505"/>
      </bottom>
      <diagonal/>
    </border>
    <border>
      <left/>
      <right style="hair">
        <color rgb="FF050505"/>
      </right>
      <top style="hair">
        <color rgb="FF050505"/>
      </top>
      <bottom style="thin">
        <color rgb="FF050505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2" fillId="25" borderId="18" xfId="0" applyFont="1" applyFill="1" applyBorder="1" applyAlignment="1">
      <alignment horizontal="center" vertical="center"/>
    </xf>
    <xf numFmtId="0" fontId="2" fillId="26" borderId="19" xfId="0" applyFont="1" applyFill="1" applyBorder="1" applyAlignment="1">
      <alignment horizontal="center" vertical="center"/>
    </xf>
    <xf numFmtId="0" fontId="2" fillId="27" borderId="20" xfId="0" applyFont="1" applyFill="1" applyBorder="1" applyAlignment="1">
      <alignment horizontal="center" vertical="center"/>
    </xf>
    <xf numFmtId="0" fontId="2" fillId="28" borderId="21" xfId="0" applyFont="1" applyFill="1" applyBorder="1" applyAlignment="1">
      <alignment horizontal="center" vertical="center"/>
    </xf>
    <xf numFmtId="0" fontId="3" fillId="30" borderId="23" xfId="0" applyFont="1" applyFill="1" applyBorder="1" applyAlignment="1">
      <alignment horizontal="center" vertical="center"/>
    </xf>
    <xf numFmtId="0" fontId="4" fillId="60" borderId="37" xfId="0" applyFont="1" applyFill="1" applyBorder="1" applyAlignment="1">
      <alignment horizontal="right" vertical="center"/>
    </xf>
    <xf numFmtId="0" fontId="3" fillId="62" borderId="9" xfId="0" applyFont="1" applyFill="1" applyBorder="1" applyAlignment="1">
      <alignment horizontal="left" vertical="center"/>
    </xf>
    <xf numFmtId="0" fontId="5" fillId="25" borderId="18" xfId="0" applyFont="1" applyFill="1" applyBorder="1" applyAlignment="1">
      <alignment horizontal="center" vertical="center"/>
    </xf>
    <xf numFmtId="0" fontId="5" fillId="26" borderId="19" xfId="0" applyFont="1" applyFill="1" applyBorder="1" applyAlignment="1">
      <alignment horizontal="center" vertical="center"/>
    </xf>
    <xf numFmtId="0" fontId="5" fillId="31" borderId="24" xfId="0" applyFont="1" applyFill="1" applyBorder="1" applyAlignment="1">
      <alignment horizontal="center" vertical="center"/>
    </xf>
    <xf numFmtId="0" fontId="5" fillId="28" borderId="21" xfId="0" applyFont="1" applyFill="1" applyBorder="1" applyAlignment="1">
      <alignment horizontal="center" vertical="center"/>
    </xf>
    <xf numFmtId="0" fontId="4" fillId="33" borderId="26" xfId="0" applyFont="1" applyFill="1" applyBorder="1" applyAlignment="1">
      <alignment horizontal="left" vertical="center" wrapText="1"/>
    </xf>
    <xf numFmtId="4" fontId="4" fillId="34" borderId="26" xfId="0" applyNumberFormat="1" applyFont="1" applyFill="1" applyBorder="1" applyAlignment="1">
      <alignment horizontal="right" vertical="center"/>
    </xf>
    <xf numFmtId="3" fontId="4" fillId="35" borderId="26" xfId="0" applyNumberFormat="1" applyFont="1" applyFill="1" applyBorder="1" applyAlignment="1">
      <alignment horizontal="right" vertical="center"/>
    </xf>
    <xf numFmtId="0" fontId="6" fillId="37" borderId="26" xfId="0" applyFont="1" applyFill="1" applyBorder="1" applyAlignment="1">
      <alignment horizontal="left" vertical="center" wrapText="1"/>
    </xf>
    <xf numFmtId="4" fontId="6" fillId="38" borderId="26" xfId="0" applyNumberFormat="1" applyFont="1" applyFill="1" applyBorder="1" applyAlignment="1">
      <alignment horizontal="right" vertical="center"/>
    </xf>
    <xf numFmtId="3" fontId="6" fillId="39" borderId="26" xfId="0" applyNumberFormat="1" applyFont="1" applyFill="1" applyBorder="1" applyAlignment="1">
      <alignment horizontal="right" vertical="center"/>
    </xf>
    <xf numFmtId="3" fontId="6" fillId="40" borderId="27" xfId="0" applyNumberFormat="1" applyFont="1" applyFill="1" applyBorder="1" applyAlignment="1">
      <alignment horizontal="right" vertical="center"/>
    </xf>
    <xf numFmtId="0" fontId="5" fillId="42" borderId="29" xfId="0" applyFont="1" applyFill="1" applyBorder="1" applyAlignment="1">
      <alignment horizontal="center" vertical="center"/>
    </xf>
    <xf numFmtId="0" fontId="5" fillId="43" borderId="30" xfId="0" applyFont="1" applyFill="1" applyBorder="1" applyAlignment="1">
      <alignment horizontal="center" vertical="center"/>
    </xf>
    <xf numFmtId="0" fontId="5" fillId="44" borderId="31" xfId="0" applyFont="1" applyFill="1" applyBorder="1" applyAlignment="1">
      <alignment horizontal="center" vertical="center"/>
    </xf>
    <xf numFmtId="0" fontId="5" fillId="45" borderId="32" xfId="0" applyFont="1" applyFill="1" applyBorder="1" applyAlignment="1">
      <alignment horizontal="center" vertical="center"/>
    </xf>
    <xf numFmtId="0" fontId="4" fillId="48" borderId="34" xfId="0" applyFont="1" applyFill="1" applyBorder="1" applyAlignment="1">
      <alignment horizontal="left" vertical="center" wrapText="1"/>
    </xf>
    <xf numFmtId="4" fontId="4" fillId="49" borderId="34" xfId="0" applyNumberFormat="1" applyFont="1" applyFill="1" applyBorder="1" applyAlignment="1">
      <alignment horizontal="right" vertical="center"/>
    </xf>
    <xf numFmtId="3" fontId="4" fillId="50" borderId="34" xfId="0" applyNumberFormat="1" applyFont="1" applyFill="1" applyBorder="1" applyAlignment="1">
      <alignment horizontal="right" vertical="center"/>
    </xf>
    <xf numFmtId="0" fontId="6" fillId="52" borderId="34" xfId="0" applyFont="1" applyFill="1" applyBorder="1" applyAlignment="1">
      <alignment horizontal="left" vertical="center" wrapText="1"/>
    </xf>
    <xf numFmtId="4" fontId="6" fillId="53" borderId="34" xfId="0" applyNumberFormat="1" applyFont="1" applyFill="1" applyBorder="1" applyAlignment="1">
      <alignment horizontal="right" vertical="center"/>
    </xf>
    <xf numFmtId="3" fontId="6" fillId="54" borderId="34" xfId="0" applyNumberFormat="1" applyFont="1" applyFill="1" applyBorder="1" applyAlignment="1">
      <alignment horizontal="right" vertical="center"/>
    </xf>
    <xf numFmtId="3" fontId="6" fillId="55" borderId="7" xfId="0" applyNumberFormat="1" applyFont="1" applyFill="1" applyBorder="1" applyAlignment="1">
      <alignment horizontal="right" vertical="center"/>
    </xf>
    <xf numFmtId="0" fontId="7" fillId="2" borderId="0" xfId="0" applyFont="1" applyFill="1" applyAlignment="1" applyProtection="1">
      <alignment wrapText="1"/>
      <protection locked="0"/>
    </xf>
    <xf numFmtId="0" fontId="9" fillId="33" borderId="26" xfId="0" applyFont="1" applyFill="1" applyBorder="1" applyAlignment="1">
      <alignment horizontal="left" vertical="center" wrapText="1"/>
    </xf>
    <xf numFmtId="4" fontId="9" fillId="34" borderId="26" xfId="0" applyNumberFormat="1" applyFont="1" applyFill="1" applyBorder="1" applyAlignment="1">
      <alignment horizontal="right" vertical="center"/>
    </xf>
    <xf numFmtId="3" fontId="9" fillId="35" borderId="26" xfId="0" applyNumberFormat="1" applyFont="1" applyFill="1" applyBorder="1" applyAlignment="1">
      <alignment horizontal="right" vertical="center"/>
    </xf>
    <xf numFmtId="9" fontId="0" fillId="0" borderId="0" xfId="2" applyFont="1"/>
    <xf numFmtId="164" fontId="0" fillId="0" borderId="0" xfId="1" applyNumberFormat="1" applyFont="1"/>
    <xf numFmtId="4" fontId="0" fillId="0" borderId="0" xfId="0" applyNumberFormat="1"/>
    <xf numFmtId="0" fontId="6" fillId="40" borderId="27" xfId="0" applyFont="1" applyFill="1" applyBorder="1" applyAlignment="1">
      <alignment horizontal="right" vertical="center"/>
    </xf>
    <xf numFmtId="0" fontId="9" fillId="36" borderId="27" xfId="0" applyFont="1" applyFill="1" applyBorder="1" applyAlignment="1">
      <alignment horizontal="right" vertical="center"/>
    </xf>
    <xf numFmtId="0" fontId="12" fillId="14" borderId="8" xfId="0" applyFont="1" applyFill="1" applyBorder="1" applyAlignment="1">
      <alignment horizontal="center" vertical="center" wrapText="1"/>
    </xf>
    <xf numFmtId="0" fontId="12" fillId="17" borderId="10" xfId="0" applyFont="1" applyFill="1" applyBorder="1" applyAlignment="1">
      <alignment horizontal="center" vertical="center" wrapText="1"/>
    </xf>
    <xf numFmtId="0" fontId="12" fillId="18" borderId="11" xfId="0" applyFont="1" applyFill="1" applyBorder="1" applyAlignment="1">
      <alignment horizontal="center" vertical="center" wrapText="1"/>
    </xf>
    <xf numFmtId="0" fontId="12" fillId="19" borderId="12" xfId="0" applyFont="1" applyFill="1" applyBorder="1" applyAlignment="1">
      <alignment horizontal="center" vertical="center" wrapText="1"/>
    </xf>
    <xf numFmtId="0" fontId="12" fillId="20" borderId="13" xfId="0" applyFont="1" applyFill="1" applyBorder="1" applyAlignment="1">
      <alignment horizontal="center" vertical="center" wrapText="1"/>
    </xf>
    <xf numFmtId="0" fontId="12" fillId="21" borderId="14" xfId="0" applyFont="1" applyFill="1" applyBorder="1" applyAlignment="1">
      <alignment horizontal="center" vertical="center" wrapText="1"/>
    </xf>
    <xf numFmtId="0" fontId="12" fillId="22" borderId="15" xfId="0" applyFont="1" applyFill="1" applyBorder="1" applyAlignment="1">
      <alignment horizontal="center" vertical="center"/>
    </xf>
    <xf numFmtId="0" fontId="12" fillId="23" borderId="16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wrapText="1"/>
      <protection locked="0"/>
    </xf>
    <xf numFmtId="0" fontId="14" fillId="25" borderId="18" xfId="0" applyFont="1" applyFill="1" applyBorder="1" applyAlignment="1">
      <alignment horizontal="center" vertical="center"/>
    </xf>
    <xf numFmtId="0" fontId="11" fillId="25" borderId="18" xfId="0" applyFont="1" applyFill="1" applyBorder="1" applyAlignment="1">
      <alignment horizontal="center" vertical="center"/>
    </xf>
    <xf numFmtId="4" fontId="11" fillId="38" borderId="26" xfId="0" applyNumberFormat="1" applyFont="1" applyFill="1" applyBorder="1" applyAlignment="1">
      <alignment horizontal="right" vertical="center"/>
    </xf>
    <xf numFmtId="0" fontId="11" fillId="42" borderId="29" xfId="0" applyFont="1" applyFill="1" applyBorder="1" applyAlignment="1">
      <alignment horizontal="center" vertical="center"/>
    </xf>
    <xf numFmtId="4" fontId="9" fillId="49" borderId="34" xfId="0" applyNumberFormat="1" applyFont="1" applyFill="1" applyBorder="1" applyAlignment="1">
      <alignment horizontal="right" vertical="center"/>
    </xf>
    <xf numFmtId="4" fontId="11" fillId="53" borderId="34" xfId="0" applyNumberFormat="1" applyFont="1" applyFill="1" applyBorder="1" applyAlignment="1">
      <alignment horizontal="right" vertical="center"/>
    </xf>
    <xf numFmtId="0" fontId="9" fillId="59" borderId="36" xfId="0" applyFont="1" applyFill="1" applyBorder="1" applyAlignment="1">
      <alignment horizontal="right" vertical="center"/>
    </xf>
    <xf numFmtId="0" fontId="15" fillId="2" borderId="0" xfId="0" applyFont="1" applyFill="1" applyAlignment="1" applyProtection="1">
      <alignment wrapText="1"/>
      <protection locked="0"/>
    </xf>
    <xf numFmtId="0" fontId="9" fillId="62" borderId="9" xfId="0" applyFont="1" applyFill="1" applyBorder="1" applyAlignment="1">
      <alignment horizontal="left" vertical="center"/>
    </xf>
    <xf numFmtId="0" fontId="13" fillId="0" borderId="0" xfId="0" applyFont="1"/>
    <xf numFmtId="165" fontId="0" fillId="0" borderId="0" xfId="2" applyNumberFormat="1" applyFont="1"/>
    <xf numFmtId="165" fontId="0" fillId="0" borderId="0" xfId="0" applyNumberFormat="1"/>
    <xf numFmtId="0" fontId="16" fillId="3" borderId="1" xfId="0" applyFont="1" applyFill="1" applyBorder="1" applyAlignment="1">
      <alignment horizontal="left" vertical="top"/>
    </xf>
    <xf numFmtId="0" fontId="14" fillId="26" borderId="19" xfId="0" applyFont="1" applyFill="1" applyBorder="1" applyAlignment="1">
      <alignment horizontal="center" vertical="center"/>
    </xf>
    <xf numFmtId="0" fontId="14" fillId="27" borderId="20" xfId="0" applyFont="1" applyFill="1" applyBorder="1" applyAlignment="1">
      <alignment horizontal="center" vertical="center"/>
    </xf>
    <xf numFmtId="0" fontId="14" fillId="28" borderId="21" xfId="0" applyFont="1" applyFill="1" applyBorder="1" applyAlignment="1">
      <alignment horizontal="center" vertical="center"/>
    </xf>
    <xf numFmtId="0" fontId="9" fillId="30" borderId="23" xfId="0" applyFont="1" applyFill="1" applyBorder="1" applyAlignment="1">
      <alignment horizontal="center" vertical="center"/>
    </xf>
    <xf numFmtId="0" fontId="11" fillId="26" borderId="19" xfId="0" applyFont="1" applyFill="1" applyBorder="1" applyAlignment="1">
      <alignment horizontal="center" vertical="center"/>
    </xf>
    <xf numFmtId="0" fontId="11" fillId="31" borderId="24" xfId="0" applyFont="1" applyFill="1" applyBorder="1" applyAlignment="1">
      <alignment horizontal="center" vertical="center"/>
    </xf>
    <xf numFmtId="0" fontId="11" fillId="28" borderId="21" xfId="0" applyFont="1" applyFill="1" applyBorder="1" applyAlignment="1">
      <alignment horizontal="center" vertical="center"/>
    </xf>
    <xf numFmtId="0" fontId="11" fillId="37" borderId="26" xfId="0" applyFont="1" applyFill="1" applyBorder="1" applyAlignment="1">
      <alignment horizontal="left" vertical="center" wrapText="1"/>
    </xf>
    <xf numFmtId="3" fontId="11" fillId="39" borderId="26" xfId="0" applyNumberFormat="1" applyFont="1" applyFill="1" applyBorder="1" applyAlignment="1">
      <alignment horizontal="right" vertical="center"/>
    </xf>
    <xf numFmtId="0" fontId="11" fillId="40" borderId="27" xfId="0" applyFont="1" applyFill="1" applyBorder="1" applyAlignment="1">
      <alignment horizontal="right" vertical="center"/>
    </xf>
    <xf numFmtId="3" fontId="11" fillId="40" borderId="27" xfId="0" applyNumberFormat="1" applyFont="1" applyFill="1" applyBorder="1" applyAlignment="1">
      <alignment horizontal="right" vertical="center"/>
    </xf>
    <xf numFmtId="0" fontId="11" fillId="43" borderId="30" xfId="0" applyFont="1" applyFill="1" applyBorder="1" applyAlignment="1">
      <alignment horizontal="center" vertical="center"/>
    </xf>
    <xf numFmtId="0" fontId="11" fillId="44" borderId="31" xfId="0" applyFont="1" applyFill="1" applyBorder="1" applyAlignment="1">
      <alignment horizontal="center" vertical="center"/>
    </xf>
    <xf numFmtId="0" fontId="11" fillId="45" borderId="32" xfId="0" applyFont="1" applyFill="1" applyBorder="1" applyAlignment="1">
      <alignment horizontal="center" vertical="center"/>
    </xf>
    <xf numFmtId="0" fontId="9" fillId="48" borderId="34" xfId="0" applyFont="1" applyFill="1" applyBorder="1" applyAlignment="1">
      <alignment horizontal="left" vertical="center" wrapText="1"/>
    </xf>
    <xf numFmtId="3" fontId="9" fillId="50" borderId="34" xfId="0" applyNumberFormat="1" applyFont="1" applyFill="1" applyBorder="1" applyAlignment="1">
      <alignment horizontal="right" vertical="center"/>
    </xf>
    <xf numFmtId="3" fontId="9" fillId="51" borderId="7" xfId="0" applyNumberFormat="1" applyFont="1" applyFill="1" applyBorder="1" applyAlignment="1">
      <alignment horizontal="right" vertical="center"/>
    </xf>
    <xf numFmtId="0" fontId="11" fillId="52" borderId="34" xfId="0" applyFont="1" applyFill="1" applyBorder="1" applyAlignment="1">
      <alignment horizontal="left" vertical="center" wrapText="1"/>
    </xf>
    <xf numFmtId="3" fontId="11" fillId="54" borderId="34" xfId="0" applyNumberFormat="1" applyFont="1" applyFill="1" applyBorder="1" applyAlignment="1">
      <alignment horizontal="right" vertical="center"/>
    </xf>
    <xf numFmtId="3" fontId="11" fillId="55" borderId="7" xfId="0" applyNumberFormat="1" applyFont="1" applyFill="1" applyBorder="1" applyAlignment="1">
      <alignment horizontal="right" vertical="center"/>
    </xf>
    <xf numFmtId="0" fontId="11" fillId="57" borderId="36" xfId="0" applyFont="1" applyFill="1" applyBorder="1" applyAlignment="1">
      <alignment horizontal="center" vertical="center"/>
    </xf>
    <xf numFmtId="0" fontId="11" fillId="58" borderId="36" xfId="0" applyFont="1" applyFill="1" applyBorder="1" applyAlignment="1">
      <alignment horizontal="right" vertical="center"/>
    </xf>
    <xf numFmtId="0" fontId="9" fillId="60" borderId="37" xfId="0" applyFont="1" applyFill="1" applyBorder="1" applyAlignment="1">
      <alignment horizontal="right" vertical="center"/>
    </xf>
    <xf numFmtId="164" fontId="13" fillId="0" borderId="0" xfId="1" applyNumberFormat="1" applyFont="1"/>
    <xf numFmtId="164" fontId="13" fillId="63" borderId="0" xfId="0" applyNumberFormat="1" applyFont="1" applyFill="1"/>
    <xf numFmtId="10" fontId="0" fillId="0" borderId="0" xfId="2" applyNumberFormat="1" applyFont="1"/>
    <xf numFmtId="10" fontId="0" fillId="0" borderId="0" xfId="0" applyNumberFormat="1"/>
    <xf numFmtId="1" fontId="9" fillId="36" borderId="27" xfId="0" applyNumberFormat="1" applyFont="1" applyFill="1" applyBorder="1" applyAlignment="1">
      <alignment horizontal="right" vertical="center"/>
    </xf>
    <xf numFmtId="1" fontId="11" fillId="40" borderId="27" xfId="0" applyNumberFormat="1" applyFont="1" applyFill="1" applyBorder="1" applyAlignment="1">
      <alignment horizontal="right" vertical="center"/>
    </xf>
    <xf numFmtId="4" fontId="15" fillId="2" borderId="0" xfId="0" applyNumberFormat="1" applyFont="1" applyFill="1" applyAlignment="1" applyProtection="1">
      <alignment wrapText="1"/>
      <protection locked="0"/>
    </xf>
    <xf numFmtId="3" fontId="11" fillId="53" borderId="34" xfId="0" applyNumberFormat="1" applyFont="1" applyFill="1" applyBorder="1" applyAlignment="1">
      <alignment horizontal="right" vertical="center"/>
    </xf>
    <xf numFmtId="164" fontId="11" fillId="53" borderId="34" xfId="1" applyNumberFormat="1" applyFont="1" applyFill="1" applyBorder="1" applyAlignment="1">
      <alignment horizontal="right" vertical="center"/>
    </xf>
    <xf numFmtId="3" fontId="11" fillId="64" borderId="34" xfId="0" applyNumberFormat="1" applyFont="1" applyFill="1" applyBorder="1" applyAlignment="1">
      <alignment horizontal="right" vertical="center"/>
    </xf>
    <xf numFmtId="0" fontId="11" fillId="59" borderId="36" xfId="0" applyFont="1" applyFill="1" applyBorder="1" applyAlignment="1">
      <alignment horizontal="right" vertical="center"/>
    </xf>
    <xf numFmtId="43" fontId="0" fillId="0" borderId="0" xfId="0" applyNumberFormat="1"/>
    <xf numFmtId="0" fontId="0" fillId="64" borderId="0" xfId="0" applyFill="1"/>
    <xf numFmtId="0" fontId="13" fillId="64" borderId="0" xfId="0" applyFont="1" applyFill="1"/>
    <xf numFmtId="164" fontId="0" fillId="64" borderId="0" xfId="1" applyNumberFormat="1" applyFont="1" applyFill="1"/>
    <xf numFmtId="164" fontId="0" fillId="64" borderId="0" xfId="0" applyNumberFormat="1" applyFill="1"/>
    <xf numFmtId="0" fontId="1" fillId="3" borderId="2" xfId="0" applyFont="1" applyFill="1" applyBorder="1" applyAlignment="1">
      <alignment horizontal="left" vertical="top"/>
    </xf>
    <xf numFmtId="0" fontId="18" fillId="2" borderId="0" xfId="0" applyFont="1" applyFill="1" applyAlignment="1" applyProtection="1">
      <alignment wrapText="1"/>
      <protection locked="0"/>
    </xf>
    <xf numFmtId="0" fontId="18" fillId="0" borderId="0" xfId="0" applyFont="1"/>
    <xf numFmtId="4" fontId="18" fillId="0" borderId="0" xfId="0" applyNumberFormat="1" applyFont="1"/>
    <xf numFmtId="165" fontId="18" fillId="0" borderId="0" xfId="2" applyNumberFormat="1" applyFont="1"/>
    <xf numFmtId="10" fontId="18" fillId="0" borderId="0" xfId="2" applyNumberFormat="1" applyFont="1"/>
    <xf numFmtId="10" fontId="18" fillId="0" borderId="0" xfId="0" applyNumberFormat="1" applyFont="1"/>
    <xf numFmtId="165" fontId="18" fillId="0" borderId="0" xfId="0" applyNumberFormat="1" applyFont="1"/>
    <xf numFmtId="9" fontId="18" fillId="0" borderId="0" xfId="2" applyFont="1"/>
    <xf numFmtId="4" fontId="20" fillId="53" borderId="34" xfId="0" applyNumberFormat="1" applyFont="1" applyFill="1" applyBorder="1" applyAlignment="1">
      <alignment horizontal="right" vertical="center"/>
    </xf>
    <xf numFmtId="3" fontId="20" fillId="54" borderId="34" xfId="0" applyNumberFormat="1" applyFont="1" applyFill="1" applyBorder="1" applyAlignment="1">
      <alignment horizontal="right" vertical="center"/>
    </xf>
    <xf numFmtId="3" fontId="20" fillId="55" borderId="7" xfId="0" applyNumberFormat="1" applyFont="1" applyFill="1" applyBorder="1" applyAlignment="1">
      <alignment horizontal="right" vertical="center"/>
    </xf>
    <xf numFmtId="164" fontId="18" fillId="0" borderId="0" xfId="1" applyNumberFormat="1" applyFont="1"/>
    <xf numFmtId="166" fontId="9" fillId="50" borderId="34" xfId="0" applyNumberFormat="1" applyFont="1" applyFill="1" applyBorder="1" applyAlignment="1">
      <alignment horizontal="right" vertical="center"/>
    </xf>
    <xf numFmtId="4" fontId="9" fillId="50" borderId="34" xfId="0" applyNumberFormat="1" applyFont="1" applyFill="1" applyBorder="1" applyAlignment="1">
      <alignment horizontal="right" vertical="center"/>
    </xf>
    <xf numFmtId="10" fontId="13" fillId="0" borderId="0" xfId="2" applyNumberFormat="1" applyFont="1"/>
    <xf numFmtId="10" fontId="13" fillId="0" borderId="0" xfId="0" applyNumberFormat="1" applyFont="1"/>
    <xf numFmtId="43" fontId="0" fillId="63" borderId="0" xfId="0" applyNumberFormat="1" applyFill="1"/>
    <xf numFmtId="1" fontId="9" fillId="36" borderId="27" xfId="1" applyNumberFormat="1" applyFont="1" applyFill="1" applyBorder="1" applyAlignment="1">
      <alignment horizontal="right" vertical="center"/>
    </xf>
    <xf numFmtId="1" fontId="11" fillId="36" borderId="27" xfId="1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right" vertical="center"/>
    </xf>
    <xf numFmtId="0" fontId="11" fillId="7" borderId="3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left" vertical="center"/>
    </xf>
    <xf numFmtId="0" fontId="11" fillId="9" borderId="4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left" vertical="center"/>
    </xf>
    <xf numFmtId="0" fontId="9" fillId="32" borderId="25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/>
    </xf>
    <xf numFmtId="0" fontId="12" fillId="14" borderId="8" xfId="0" applyFont="1" applyFill="1" applyBorder="1" applyAlignment="1">
      <alignment horizontal="center" vertical="center" wrapText="1"/>
    </xf>
    <xf numFmtId="0" fontId="12" fillId="15" borderId="9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2" fillId="24" borderId="17" xfId="0" applyFont="1" applyFill="1" applyBorder="1" applyAlignment="1">
      <alignment horizontal="center" vertical="center"/>
    </xf>
    <xf numFmtId="0" fontId="3" fillId="29" borderId="47" xfId="0" applyFont="1" applyFill="1" applyBorder="1" applyAlignment="1">
      <alignment horizontal="center" vertical="center" wrapText="1"/>
    </xf>
    <xf numFmtId="0" fontId="3" fillId="29" borderId="48" xfId="0" applyFont="1" applyFill="1" applyBorder="1" applyAlignment="1">
      <alignment horizontal="center" vertical="center" wrapText="1"/>
    </xf>
    <xf numFmtId="0" fontId="4" fillId="32" borderId="25" xfId="0" applyFont="1" applyFill="1" applyBorder="1" applyAlignment="1">
      <alignment horizontal="center" vertical="center"/>
    </xf>
    <xf numFmtId="0" fontId="9" fillId="47" borderId="33" xfId="0" applyFont="1" applyFill="1" applyBorder="1" applyAlignment="1">
      <alignment horizontal="center" vertical="center"/>
    </xf>
    <xf numFmtId="0" fontId="5" fillId="41" borderId="28" xfId="0" applyFont="1" applyFill="1" applyBorder="1" applyAlignment="1">
      <alignment horizontal="center" vertical="center"/>
    </xf>
    <xf numFmtId="0" fontId="3" fillId="46" borderId="22" xfId="0" applyFont="1" applyFill="1" applyBorder="1" applyAlignment="1">
      <alignment horizontal="center" vertical="center"/>
    </xf>
    <xf numFmtId="0" fontId="19" fillId="47" borderId="33" xfId="0" applyFont="1" applyFill="1" applyBorder="1" applyAlignment="1">
      <alignment horizontal="center" vertical="center"/>
    </xf>
    <xf numFmtId="0" fontId="5" fillId="61" borderId="9" xfId="0" applyFont="1" applyFill="1" applyBorder="1" applyAlignment="1">
      <alignment horizontal="center" vertical="center"/>
    </xf>
    <xf numFmtId="0" fontId="1" fillId="56" borderId="35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3" fillId="62" borderId="38" xfId="0" applyFont="1" applyFill="1" applyBorder="1" applyAlignment="1">
      <alignment horizontal="center" vertical="center"/>
    </xf>
    <xf numFmtId="0" fontId="3" fillId="62" borderId="39" xfId="0" applyFont="1" applyFill="1" applyBorder="1" applyAlignment="1">
      <alignment horizontal="center" vertical="center"/>
    </xf>
    <xf numFmtId="0" fontId="3" fillId="62" borderId="40" xfId="0" applyFont="1" applyFill="1" applyBorder="1" applyAlignment="1">
      <alignment horizontal="center" vertical="center"/>
    </xf>
    <xf numFmtId="0" fontId="9" fillId="62" borderId="9" xfId="0" applyFont="1" applyFill="1" applyBorder="1" applyAlignment="1">
      <alignment horizontal="left" vertical="center"/>
    </xf>
    <xf numFmtId="0" fontId="3" fillId="62" borderId="9" xfId="0" applyFont="1" applyFill="1" applyBorder="1" applyAlignment="1">
      <alignment horizontal="left" vertical="center"/>
    </xf>
    <xf numFmtId="0" fontId="9" fillId="62" borderId="41" xfId="0" applyFont="1" applyFill="1" applyBorder="1" applyAlignment="1">
      <alignment horizontal="center" vertical="center"/>
    </xf>
    <xf numFmtId="0" fontId="9" fillId="62" borderId="42" xfId="0" applyFont="1" applyFill="1" applyBorder="1" applyAlignment="1">
      <alignment horizontal="center" vertical="center"/>
    </xf>
    <xf numFmtId="0" fontId="9" fillId="62" borderId="43" xfId="0" applyFont="1" applyFill="1" applyBorder="1" applyAlignment="1">
      <alignment horizontal="center" vertical="center"/>
    </xf>
    <xf numFmtId="0" fontId="9" fillId="62" borderId="44" xfId="0" applyFont="1" applyFill="1" applyBorder="1" applyAlignment="1">
      <alignment horizontal="center" vertical="center"/>
    </xf>
    <xf numFmtId="0" fontId="9" fillId="62" borderId="45" xfId="0" applyFont="1" applyFill="1" applyBorder="1" applyAlignment="1">
      <alignment horizontal="center" vertical="center"/>
    </xf>
    <xf numFmtId="0" fontId="9" fillId="62" borderId="46" xfId="0" applyFont="1" applyFill="1" applyBorder="1" applyAlignment="1">
      <alignment horizontal="center" vertical="center"/>
    </xf>
    <xf numFmtId="0" fontId="14" fillId="24" borderId="17" xfId="0" applyFont="1" applyFill="1" applyBorder="1" applyAlignment="1">
      <alignment horizontal="center" vertical="center"/>
    </xf>
    <xf numFmtId="0" fontId="9" fillId="29" borderId="47" xfId="0" applyFont="1" applyFill="1" applyBorder="1" applyAlignment="1">
      <alignment horizontal="center" vertical="center" wrapText="1"/>
    </xf>
    <xf numFmtId="0" fontId="9" fillId="29" borderId="48" xfId="0" applyFont="1" applyFill="1" applyBorder="1" applyAlignment="1">
      <alignment horizontal="center" vertical="center" wrapText="1"/>
    </xf>
    <xf numFmtId="0" fontId="11" fillId="41" borderId="28" xfId="0" applyFont="1" applyFill="1" applyBorder="1" applyAlignment="1">
      <alignment horizontal="center" vertical="center"/>
    </xf>
    <xf numFmtId="0" fontId="9" fillId="46" borderId="22" xfId="0" applyFont="1" applyFill="1" applyBorder="1" applyAlignment="1">
      <alignment horizontal="center" vertical="center"/>
    </xf>
    <xf numFmtId="0" fontId="16" fillId="56" borderId="35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/>
    </xf>
    <xf numFmtId="0" fontId="11" fillId="61" borderId="9" xfId="0" applyFont="1" applyFill="1" applyBorder="1" applyAlignment="1">
      <alignment horizontal="center" vertical="center"/>
    </xf>
    <xf numFmtId="0" fontId="9" fillId="62" borderId="38" xfId="0" applyFont="1" applyFill="1" applyBorder="1" applyAlignment="1">
      <alignment horizontal="center" vertical="center"/>
    </xf>
    <xf numFmtId="0" fontId="9" fillId="62" borderId="39" xfId="0" applyFont="1" applyFill="1" applyBorder="1" applyAlignment="1">
      <alignment horizontal="center" vertical="center"/>
    </xf>
    <xf numFmtId="0" fontId="9" fillId="62" borderId="40" xfId="0" applyFont="1" applyFill="1" applyBorder="1" applyAlignment="1">
      <alignment horizontal="center" vertical="center"/>
    </xf>
    <xf numFmtId="0" fontId="4" fillId="47" borderId="3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2331-A446-4766-A038-9F273910393C}">
  <sheetPr>
    <tabColor rgb="FFFFFF00"/>
    <outlinePr summaryBelow="0"/>
  </sheetPr>
  <dimension ref="A1:V60"/>
  <sheetViews>
    <sheetView tabSelected="1" topLeftCell="A31" workbookViewId="0">
      <selection activeCell="B51" sqref="B51"/>
    </sheetView>
  </sheetViews>
  <sheetFormatPr defaultRowHeight="15"/>
  <cols>
    <col min="1" max="2" width="3.28515625" customWidth="1"/>
    <col min="3" max="3" width="7.140625" customWidth="1"/>
    <col min="4" max="4" width="35.42578125" customWidth="1"/>
    <col min="5" max="5" width="16.28515625" customWidth="1"/>
    <col min="6" max="6" width="11.140625" customWidth="1"/>
    <col min="7" max="7" width="16.28515625" style="59" customWidth="1"/>
    <col min="8" max="8" width="9.28515625" customWidth="1"/>
    <col min="9" max="9" width="16.28515625" customWidth="1"/>
    <col min="10" max="10" width="10.140625" customWidth="1"/>
    <col min="11" max="11" width="15" style="59" customWidth="1"/>
    <col min="12" max="12" width="16.85546875" customWidth="1"/>
    <col min="13" max="13" width="11.140625" customWidth="1"/>
    <col min="14" max="14" width="15" style="59" customWidth="1"/>
    <col min="15" max="15" width="11.7109375" customWidth="1"/>
    <col min="16" max="16" width="27.140625" customWidth="1"/>
    <col min="17" max="17" width="16.42578125" customWidth="1"/>
    <col min="18" max="18" width="16" customWidth="1"/>
    <col min="19" max="19" width="11" customWidth="1"/>
    <col min="21" max="21" width="4.85546875" customWidth="1"/>
    <col min="22" max="22" width="9.5703125" bestFit="1" customWidth="1"/>
  </cols>
  <sheetData>
    <row r="1" spans="1:22" ht="7.5" customHeight="1">
      <c r="A1" s="1"/>
      <c r="B1" s="2"/>
      <c r="C1" s="1"/>
      <c r="D1" s="1"/>
      <c r="E1" s="1"/>
      <c r="F1" s="1"/>
      <c r="G1" s="49"/>
      <c r="H1" s="1"/>
      <c r="I1" s="1"/>
      <c r="J1" s="1"/>
      <c r="K1" s="49"/>
      <c r="L1" s="1"/>
      <c r="M1" s="1"/>
      <c r="N1" s="49"/>
      <c r="O1" s="1"/>
    </row>
    <row r="2" spans="1:22">
      <c r="A2" s="1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22">
      <c r="A3" s="1"/>
      <c r="B3" s="123" t="s">
        <v>102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22" ht="12.75" customHeight="1" thickBot="1">
      <c r="A4" s="1"/>
      <c r="B4" s="124" t="s">
        <v>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22" ht="15.75" thickTop="1">
      <c r="A5" s="2"/>
      <c r="B5" s="125" t="s">
        <v>3</v>
      </c>
      <c r="C5" s="125"/>
      <c r="D5" s="126" t="s">
        <v>4</v>
      </c>
      <c r="E5" s="126"/>
      <c r="F5" s="126"/>
      <c r="G5" s="127" t="s">
        <v>5</v>
      </c>
      <c r="H5" s="127"/>
      <c r="I5" s="127"/>
      <c r="J5" s="127"/>
      <c r="K5" s="128" t="s">
        <v>6</v>
      </c>
      <c r="L5" s="128"/>
      <c r="M5" s="128"/>
      <c r="N5" s="128"/>
      <c r="O5" s="128"/>
    </row>
    <row r="6" spans="1:22" ht="15.75" thickBot="1">
      <c r="A6" s="1"/>
      <c r="B6" s="130" t="s">
        <v>7</v>
      </c>
      <c r="C6" s="130"/>
      <c r="D6" s="130"/>
      <c r="E6" s="131" t="s">
        <v>8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22" ht="19.5" thickTop="1" thickBot="1">
      <c r="A7" s="1"/>
      <c r="B7" s="130"/>
      <c r="C7" s="130"/>
      <c r="D7" s="130"/>
      <c r="E7" s="132" t="s">
        <v>9</v>
      </c>
      <c r="F7" s="132"/>
      <c r="G7" s="132" t="s">
        <v>10</v>
      </c>
      <c r="H7" s="132"/>
      <c r="I7" s="132" t="s">
        <v>10</v>
      </c>
      <c r="J7" s="132"/>
      <c r="K7" s="41" t="s">
        <v>10</v>
      </c>
      <c r="L7" s="133" t="s">
        <v>10</v>
      </c>
      <c r="M7" s="133"/>
      <c r="N7" s="134" t="s">
        <v>11</v>
      </c>
      <c r="O7" s="135" t="s">
        <v>12</v>
      </c>
    </row>
    <row r="8" spans="1:22" ht="39.75" customHeight="1" thickTop="1" thickBot="1">
      <c r="A8" s="1"/>
      <c r="B8" s="130"/>
      <c r="C8" s="130"/>
      <c r="D8" s="130"/>
      <c r="E8" s="42" t="s">
        <v>13</v>
      </c>
      <c r="F8" s="43" t="s">
        <v>14</v>
      </c>
      <c r="G8" s="44" t="s">
        <v>15</v>
      </c>
      <c r="H8" s="45" t="s">
        <v>14</v>
      </c>
      <c r="I8" s="44" t="s">
        <v>16</v>
      </c>
      <c r="J8" s="45" t="s">
        <v>14</v>
      </c>
      <c r="K8" s="46" t="s">
        <v>17</v>
      </c>
      <c r="L8" s="44" t="s">
        <v>18</v>
      </c>
      <c r="M8" s="45" t="s">
        <v>14</v>
      </c>
      <c r="N8" s="134"/>
      <c r="O8" s="135"/>
    </row>
    <row r="9" spans="1:22" ht="16.5" thickTop="1" thickBot="1">
      <c r="A9" s="1"/>
      <c r="B9" s="130"/>
      <c r="C9" s="130"/>
      <c r="D9" s="130"/>
      <c r="E9" s="47" t="s">
        <v>19</v>
      </c>
      <c r="F9" s="47" t="s">
        <v>20</v>
      </c>
      <c r="G9" s="47" t="s">
        <v>21</v>
      </c>
      <c r="H9" s="47" t="s">
        <v>22</v>
      </c>
      <c r="I9" s="47" t="s">
        <v>23</v>
      </c>
      <c r="J9" s="47" t="s">
        <v>24</v>
      </c>
      <c r="K9" s="47" t="s">
        <v>25</v>
      </c>
      <c r="L9" s="47" t="s">
        <v>26</v>
      </c>
      <c r="M9" s="47" t="s">
        <v>27</v>
      </c>
      <c r="N9" s="47" t="s">
        <v>28</v>
      </c>
      <c r="O9" s="48" t="s">
        <v>29</v>
      </c>
    </row>
    <row r="10" spans="1:22" ht="15.75" thickTop="1">
      <c r="A10" s="1"/>
      <c r="B10" s="136" t="s">
        <v>30</v>
      </c>
      <c r="C10" s="136"/>
      <c r="D10" s="136"/>
      <c r="E10" s="3"/>
      <c r="F10" s="4"/>
      <c r="G10" s="50"/>
      <c r="H10" s="4"/>
      <c r="I10" s="3"/>
      <c r="J10" s="4"/>
      <c r="K10" s="64"/>
      <c r="L10" s="3"/>
      <c r="M10" s="4"/>
      <c r="N10" s="50"/>
      <c r="O10" s="6"/>
    </row>
    <row r="11" spans="1:22" ht="22.5" customHeight="1">
      <c r="A11" s="1"/>
      <c r="B11" s="137" t="s">
        <v>31</v>
      </c>
      <c r="C11" s="138"/>
      <c r="D11" s="7" t="s">
        <v>32</v>
      </c>
      <c r="E11" s="10"/>
      <c r="F11" s="11"/>
      <c r="G11" s="51"/>
      <c r="H11" s="11"/>
      <c r="I11" s="10"/>
      <c r="J11" s="11"/>
      <c r="K11" s="68"/>
      <c r="L11" s="10"/>
      <c r="M11" s="11"/>
      <c r="N11" s="51"/>
      <c r="O11" s="13"/>
    </row>
    <row r="12" spans="1:22" s="104" customFormat="1" ht="21.75" customHeight="1">
      <c r="A12" s="103"/>
      <c r="B12" s="129" t="s">
        <v>33</v>
      </c>
      <c r="C12" s="129"/>
      <c r="D12" s="33" t="s">
        <v>34</v>
      </c>
      <c r="E12" s="34">
        <v>1395594214.4000001</v>
      </c>
      <c r="F12" s="35">
        <v>9.9</v>
      </c>
      <c r="G12" s="34">
        <v>1558930000</v>
      </c>
      <c r="H12" s="35">
        <v>14.1</v>
      </c>
      <c r="I12" s="34">
        <v>1392613752</v>
      </c>
      <c r="J12" s="35">
        <v>13.48</v>
      </c>
      <c r="K12" s="34">
        <f>I12-G12</f>
        <v>-166316248</v>
      </c>
      <c r="L12" s="34">
        <v>1133424987</v>
      </c>
      <c r="M12" s="35">
        <v>11.92</v>
      </c>
      <c r="N12" s="34">
        <f>I12-L12</f>
        <v>259188765</v>
      </c>
      <c r="O12" s="120">
        <f t="shared" ref="O12:O17" si="0">L12/I12*100</f>
        <v>81.388323601733319</v>
      </c>
      <c r="Q12" s="105"/>
      <c r="S12" s="117"/>
      <c r="T12" s="117"/>
      <c r="V12" s="106"/>
    </row>
    <row r="13" spans="1:22" s="104" customFormat="1" ht="21.75" customHeight="1">
      <c r="A13" s="103"/>
      <c r="B13" s="129" t="s">
        <v>35</v>
      </c>
      <c r="C13" s="129"/>
      <c r="D13" s="33" t="s">
        <v>36</v>
      </c>
      <c r="E13" s="34">
        <v>457657924.63</v>
      </c>
      <c r="F13" s="35">
        <v>3.3</v>
      </c>
      <c r="G13" s="34">
        <v>1018940000</v>
      </c>
      <c r="H13" s="35">
        <v>9.1999999999999993</v>
      </c>
      <c r="I13" s="34">
        <v>482536000</v>
      </c>
      <c r="J13" s="35">
        <v>4.67</v>
      </c>
      <c r="K13" s="34">
        <f t="shared" ref="K13:K17" si="1">I13-G13</f>
        <v>-536404000</v>
      </c>
      <c r="L13" s="34">
        <v>464537924</v>
      </c>
      <c r="M13" s="35">
        <v>4.8849999999999998</v>
      </c>
      <c r="N13" s="34">
        <f t="shared" ref="N13:N17" si="2">I13-L13</f>
        <v>17998076</v>
      </c>
      <c r="O13" s="120">
        <f t="shared" si="0"/>
        <v>96.270107100817341</v>
      </c>
      <c r="Q13" s="105"/>
      <c r="S13" s="117"/>
      <c r="T13" s="118"/>
      <c r="V13" s="106"/>
    </row>
    <row r="14" spans="1:22" s="104" customFormat="1" ht="21.75" customHeight="1">
      <c r="A14" s="103"/>
      <c r="B14" s="129" t="s">
        <v>37</v>
      </c>
      <c r="C14" s="129"/>
      <c r="D14" s="33" t="s">
        <v>38</v>
      </c>
      <c r="E14" s="34">
        <v>1780956126.0799999</v>
      </c>
      <c r="F14" s="35">
        <v>12.7</v>
      </c>
      <c r="G14" s="34">
        <v>704000000</v>
      </c>
      <c r="H14" s="35">
        <v>6.4</v>
      </c>
      <c r="I14" s="34">
        <f>456662750+1117868364+317445</f>
        <v>1574848559</v>
      </c>
      <c r="J14" s="35">
        <v>15.24</v>
      </c>
      <c r="K14" s="34">
        <f t="shared" si="1"/>
        <v>870848559</v>
      </c>
      <c r="L14" s="34">
        <f>309608391+1092255556</f>
        <v>1401863947</v>
      </c>
      <c r="M14" s="35">
        <v>14.74</v>
      </c>
      <c r="N14" s="34">
        <f t="shared" si="2"/>
        <v>172984612</v>
      </c>
      <c r="O14" s="120">
        <f t="shared" si="0"/>
        <v>89.015793867199392</v>
      </c>
      <c r="Q14" s="105"/>
      <c r="S14" s="118"/>
      <c r="T14" s="118"/>
      <c r="V14" s="106"/>
    </row>
    <row r="15" spans="1:22" s="104" customFormat="1" ht="21.75" customHeight="1">
      <c r="A15" s="103"/>
      <c r="B15" s="129" t="s">
        <v>39</v>
      </c>
      <c r="C15" s="129"/>
      <c r="D15" s="33" t="s">
        <v>40</v>
      </c>
      <c r="E15" s="34">
        <v>2713015113.5999999</v>
      </c>
      <c r="F15" s="35">
        <v>19.3</v>
      </c>
      <c r="G15" s="34">
        <v>2940634000</v>
      </c>
      <c r="H15" s="35">
        <v>26.6</v>
      </c>
      <c r="I15" s="34">
        <f>2663834000+30423000</f>
        <v>2694257000</v>
      </c>
      <c r="J15" s="35">
        <v>26.08</v>
      </c>
      <c r="K15" s="34">
        <f t="shared" si="1"/>
        <v>-246377000</v>
      </c>
      <c r="L15" s="34">
        <f>2456615338+27639923</f>
        <v>2484255261</v>
      </c>
      <c r="M15" s="35">
        <v>26.12</v>
      </c>
      <c r="N15" s="34">
        <f t="shared" si="2"/>
        <v>210001739</v>
      </c>
      <c r="O15" s="120">
        <f t="shared" si="0"/>
        <v>92.205578792223605</v>
      </c>
      <c r="Q15" s="105"/>
      <c r="S15" s="118"/>
      <c r="T15" s="118"/>
      <c r="V15" s="106"/>
    </row>
    <row r="16" spans="1:22" s="104" customFormat="1" ht="21.75" customHeight="1">
      <c r="A16" s="103"/>
      <c r="B16" s="129" t="s">
        <v>41</v>
      </c>
      <c r="C16" s="129"/>
      <c r="D16" s="33" t="s">
        <v>42</v>
      </c>
      <c r="E16" s="34">
        <v>3721633759.23</v>
      </c>
      <c r="F16" s="35">
        <v>26.5</v>
      </c>
      <c r="G16" s="34">
        <v>4639993000</v>
      </c>
      <c r="H16" s="35">
        <v>42</v>
      </c>
      <c r="I16" s="34">
        <f>3885837000+79971000+29000000</f>
        <v>3994808000</v>
      </c>
      <c r="J16" s="35">
        <v>38.659999999999997</v>
      </c>
      <c r="K16" s="34">
        <f t="shared" si="1"/>
        <v>-645185000</v>
      </c>
      <c r="L16" s="34">
        <f>3776123983+58691422+16710649</f>
        <v>3851526054</v>
      </c>
      <c r="M16" s="35">
        <v>40.5</v>
      </c>
      <c r="N16" s="34">
        <f t="shared" si="2"/>
        <v>143281946</v>
      </c>
      <c r="O16" s="120">
        <f t="shared" si="0"/>
        <v>96.413295807958733</v>
      </c>
      <c r="Q16" s="105"/>
      <c r="S16" s="108"/>
      <c r="T16" s="108"/>
      <c r="V16" s="106"/>
    </row>
    <row r="17" spans="1:22" s="104" customFormat="1" ht="21.75" customHeight="1">
      <c r="A17" s="103"/>
      <c r="B17" s="129" t="s">
        <v>43</v>
      </c>
      <c r="C17" s="129"/>
      <c r="D17" s="33" t="s">
        <v>44</v>
      </c>
      <c r="E17" s="34">
        <v>124010637.8</v>
      </c>
      <c r="F17" s="35">
        <v>0.9</v>
      </c>
      <c r="G17" s="34">
        <v>197590000</v>
      </c>
      <c r="H17" s="35">
        <v>1.8</v>
      </c>
      <c r="I17" s="34">
        <f>178940000+14500000</f>
        <v>193440000</v>
      </c>
      <c r="J17" s="35">
        <v>1.87</v>
      </c>
      <c r="K17" s="34">
        <f t="shared" si="1"/>
        <v>-4150000</v>
      </c>
      <c r="L17" s="34">
        <f>170323666+4076460</f>
        <v>174400126</v>
      </c>
      <c r="M17" s="35">
        <v>1.83</v>
      </c>
      <c r="N17" s="34">
        <f t="shared" si="2"/>
        <v>19039874</v>
      </c>
      <c r="O17" s="120">
        <f t="shared" si="0"/>
        <v>90.157219809760136</v>
      </c>
      <c r="Q17" s="105"/>
      <c r="S17" s="108"/>
      <c r="T17" s="108"/>
      <c r="V17" s="106"/>
    </row>
    <row r="18" spans="1:22" s="104" customFormat="1" ht="21.75" customHeight="1">
      <c r="A18" s="103"/>
      <c r="B18" s="129" t="s">
        <v>45</v>
      </c>
      <c r="C18" s="129"/>
      <c r="D18" s="33" t="s">
        <v>46</v>
      </c>
      <c r="E18" s="34">
        <v>45913189</v>
      </c>
      <c r="F18" s="35">
        <v>0.3</v>
      </c>
      <c r="G18" s="34">
        <v>0</v>
      </c>
      <c r="H18" s="35">
        <v>0</v>
      </c>
      <c r="I18" s="34">
        <v>0</v>
      </c>
      <c r="J18" s="35">
        <v>0</v>
      </c>
      <c r="K18" s="34">
        <v>0</v>
      </c>
      <c r="L18" s="34">
        <v>0</v>
      </c>
      <c r="M18" s="35">
        <v>0</v>
      </c>
      <c r="N18" s="34">
        <v>0</v>
      </c>
      <c r="O18" s="120">
        <v>0</v>
      </c>
      <c r="S18" s="109"/>
    </row>
    <row r="19" spans="1:22" s="104" customFormat="1" ht="35.25" customHeight="1">
      <c r="A19" s="103"/>
      <c r="B19" s="129" t="s">
        <v>47</v>
      </c>
      <c r="C19" s="129"/>
      <c r="D19" s="33" t="s">
        <v>48</v>
      </c>
      <c r="E19" s="34">
        <v>82238457.689999998</v>
      </c>
      <c r="F19" s="35">
        <v>0.6</v>
      </c>
      <c r="G19" s="34">
        <v>0</v>
      </c>
      <c r="H19" s="35">
        <v>0</v>
      </c>
      <c r="I19" s="34">
        <v>0</v>
      </c>
      <c r="J19" s="35">
        <v>0</v>
      </c>
      <c r="K19" s="34">
        <v>0</v>
      </c>
      <c r="L19" s="34">
        <v>0</v>
      </c>
      <c r="M19" s="35">
        <v>0</v>
      </c>
      <c r="N19" s="34">
        <v>0</v>
      </c>
      <c r="O19" s="120">
        <v>0</v>
      </c>
      <c r="S19" s="109"/>
    </row>
    <row r="20" spans="1:22" s="104" customFormat="1">
      <c r="A20" s="103"/>
      <c r="B20" s="129" t="s">
        <v>49</v>
      </c>
      <c r="C20" s="129"/>
      <c r="D20" s="33" t="s">
        <v>50</v>
      </c>
      <c r="E20" s="34">
        <v>49833569</v>
      </c>
      <c r="F20" s="35">
        <v>0.4</v>
      </c>
      <c r="G20" s="34">
        <v>0</v>
      </c>
      <c r="H20" s="35">
        <v>0</v>
      </c>
      <c r="I20" s="34">
        <v>0</v>
      </c>
      <c r="J20" s="35">
        <v>0</v>
      </c>
      <c r="K20" s="34">
        <v>0</v>
      </c>
      <c r="L20" s="34">
        <v>0</v>
      </c>
      <c r="M20" s="35">
        <v>0</v>
      </c>
      <c r="N20" s="34">
        <v>0</v>
      </c>
      <c r="O20" s="120">
        <v>0</v>
      </c>
    </row>
    <row r="21" spans="1:22" s="104" customFormat="1">
      <c r="A21" s="103"/>
      <c r="B21" s="129" t="s">
        <v>51</v>
      </c>
      <c r="C21" s="129"/>
      <c r="D21" s="33" t="s">
        <v>52</v>
      </c>
      <c r="E21" s="34">
        <v>36548960.490000002</v>
      </c>
      <c r="F21" s="35">
        <v>0.3</v>
      </c>
      <c r="G21" s="34">
        <v>0</v>
      </c>
      <c r="H21" s="35">
        <v>0</v>
      </c>
      <c r="I21" s="34">
        <v>0</v>
      </c>
      <c r="J21" s="35">
        <v>0</v>
      </c>
      <c r="K21" s="34">
        <v>0</v>
      </c>
      <c r="L21" s="34">
        <v>0</v>
      </c>
      <c r="M21" s="35">
        <v>0</v>
      </c>
      <c r="N21" s="34">
        <v>0</v>
      </c>
      <c r="O21" s="120">
        <v>0</v>
      </c>
    </row>
    <row r="22" spans="1:22" s="104" customFormat="1">
      <c r="A22" s="103"/>
      <c r="B22" s="129" t="s">
        <v>53</v>
      </c>
      <c r="C22" s="129"/>
      <c r="D22" s="33" t="s">
        <v>54</v>
      </c>
      <c r="E22" s="34">
        <v>508942768.04000002</v>
      </c>
      <c r="F22" s="35">
        <v>3.6</v>
      </c>
      <c r="G22" s="34">
        <v>0</v>
      </c>
      <c r="H22" s="35">
        <v>0</v>
      </c>
      <c r="I22" s="34">
        <v>0</v>
      </c>
      <c r="J22" s="35">
        <v>0</v>
      </c>
      <c r="K22" s="34">
        <v>0</v>
      </c>
      <c r="L22" s="34">
        <v>0</v>
      </c>
      <c r="M22" s="35">
        <v>0.3</v>
      </c>
      <c r="N22" s="34">
        <v>0</v>
      </c>
      <c r="O22" s="120">
        <v>0</v>
      </c>
    </row>
    <row r="23" spans="1:22" s="104" customFormat="1">
      <c r="A23" s="103"/>
      <c r="B23" s="129" t="s">
        <v>55</v>
      </c>
      <c r="C23" s="129"/>
      <c r="D23" s="33" t="s">
        <v>56</v>
      </c>
      <c r="E23" s="34">
        <v>2710000000</v>
      </c>
      <c r="F23" s="35">
        <v>19.3</v>
      </c>
      <c r="G23" s="34">
        <v>0</v>
      </c>
      <c r="H23" s="35">
        <v>0</v>
      </c>
      <c r="I23" s="34">
        <v>0</v>
      </c>
      <c r="J23" s="35">
        <v>0</v>
      </c>
      <c r="K23" s="34">
        <v>0</v>
      </c>
      <c r="L23" s="34">
        <v>0</v>
      </c>
      <c r="M23" s="35">
        <v>0</v>
      </c>
      <c r="N23" s="34">
        <v>0</v>
      </c>
      <c r="O23" s="120">
        <v>0</v>
      </c>
    </row>
    <row r="24" spans="1:22" s="104" customFormat="1">
      <c r="A24" s="103"/>
      <c r="B24" s="129" t="s">
        <v>57</v>
      </c>
      <c r="C24" s="129"/>
      <c r="D24" s="33" t="s">
        <v>58</v>
      </c>
      <c r="E24" s="34">
        <v>434739270.48000002</v>
      </c>
      <c r="F24" s="35">
        <v>3.1</v>
      </c>
      <c r="G24" s="34">
        <v>0</v>
      </c>
      <c r="H24" s="35">
        <v>0</v>
      </c>
      <c r="I24" s="34">
        <v>0</v>
      </c>
      <c r="J24" s="35">
        <v>0</v>
      </c>
      <c r="K24" s="34">
        <v>0</v>
      </c>
      <c r="L24" s="34">
        <v>0</v>
      </c>
      <c r="M24" s="35">
        <v>0</v>
      </c>
      <c r="N24" s="34">
        <v>0</v>
      </c>
      <c r="O24" s="120">
        <v>0</v>
      </c>
    </row>
    <row r="25" spans="1:22" ht="30" customHeight="1">
      <c r="A25" s="1"/>
      <c r="B25" s="139"/>
      <c r="C25" s="139"/>
      <c r="D25" s="17" t="s">
        <v>59</v>
      </c>
      <c r="E25" s="18">
        <v>14061083990.440001</v>
      </c>
      <c r="F25" s="19">
        <v>100</v>
      </c>
      <c r="G25" s="52">
        <f>G12+G13+G14+G15+G16+G17</f>
        <v>11060087000</v>
      </c>
      <c r="H25" s="52">
        <f t="shared" ref="H25:N25" si="3">H12+H13+H14+H15+H16+H17</f>
        <v>100.1</v>
      </c>
      <c r="I25" s="52">
        <f t="shared" si="3"/>
        <v>10332503311</v>
      </c>
      <c r="J25" s="52">
        <f t="shared" si="3"/>
        <v>100</v>
      </c>
      <c r="K25" s="52">
        <f t="shared" si="3"/>
        <v>-727583689</v>
      </c>
      <c r="L25" s="52">
        <f t="shared" si="3"/>
        <v>9510008299</v>
      </c>
      <c r="M25" s="52">
        <f t="shared" si="3"/>
        <v>99.995000000000005</v>
      </c>
      <c r="N25" s="52">
        <f t="shared" si="3"/>
        <v>822495012</v>
      </c>
      <c r="O25" s="121">
        <f t="shared" ref="O25:O45" si="4">L25/I25*100</f>
        <v>92.039731445095498</v>
      </c>
      <c r="Q25" s="37"/>
    </row>
    <row r="26" spans="1:22" ht="30" customHeight="1">
      <c r="A26" s="1"/>
      <c r="B26" s="139"/>
      <c r="C26" s="139"/>
      <c r="D26" s="17" t="s">
        <v>60</v>
      </c>
      <c r="E26" s="18">
        <v>2930569179</v>
      </c>
      <c r="F26" s="19"/>
      <c r="G26" s="52"/>
      <c r="H26" s="19"/>
      <c r="I26" s="18"/>
      <c r="J26" s="19"/>
      <c r="K26" s="52"/>
      <c r="L26" s="55">
        <v>3328116916</v>
      </c>
      <c r="M26" s="19"/>
      <c r="N26" s="52"/>
      <c r="O26" s="121"/>
      <c r="Q26" s="37"/>
      <c r="R26" s="97"/>
    </row>
    <row r="27" spans="1:22" ht="18.75" customHeight="1" thickBot="1">
      <c r="A27" s="1"/>
      <c r="B27" s="139"/>
      <c r="C27" s="139"/>
      <c r="D27" s="17" t="s">
        <v>61</v>
      </c>
      <c r="E27" s="18">
        <v>16991653169.440001</v>
      </c>
      <c r="F27" s="19"/>
      <c r="G27" s="52"/>
      <c r="H27" s="19"/>
      <c r="I27" s="18"/>
      <c r="J27" s="19"/>
      <c r="K27" s="52"/>
      <c r="L27" s="52">
        <f>SUM(L25:L26)</f>
        <v>12838125215</v>
      </c>
      <c r="M27" s="19"/>
      <c r="N27" s="52"/>
      <c r="O27" s="121"/>
    </row>
    <row r="28" spans="1:22" ht="15.75" thickTop="1">
      <c r="A28" s="1"/>
      <c r="B28" s="141" t="s">
        <v>62</v>
      </c>
      <c r="C28" s="141"/>
      <c r="D28" s="141"/>
      <c r="E28" s="21"/>
      <c r="F28" s="22"/>
      <c r="G28" s="53"/>
      <c r="H28" s="22"/>
      <c r="I28" s="21"/>
      <c r="J28" s="22"/>
      <c r="K28" s="75"/>
      <c r="L28" s="21"/>
      <c r="M28" s="22"/>
      <c r="N28" s="53"/>
      <c r="O28" s="121"/>
    </row>
    <row r="29" spans="1:22">
      <c r="A29" s="1"/>
      <c r="B29" s="142" t="s">
        <v>63</v>
      </c>
      <c r="C29" s="142"/>
      <c r="D29" s="7" t="s">
        <v>32</v>
      </c>
      <c r="E29" s="10"/>
      <c r="F29" s="11"/>
      <c r="G29" s="51"/>
      <c r="H29" s="11"/>
      <c r="I29" s="10"/>
      <c r="J29" s="67"/>
      <c r="K29" s="68"/>
      <c r="L29" s="10"/>
      <c r="M29" s="11"/>
      <c r="N29" s="51"/>
      <c r="O29" s="121"/>
    </row>
    <row r="30" spans="1:22" s="104" customFormat="1">
      <c r="A30" s="103"/>
      <c r="B30" s="140" t="s">
        <v>64</v>
      </c>
      <c r="C30" s="140"/>
      <c r="D30" s="77" t="s">
        <v>65</v>
      </c>
      <c r="E30" s="54">
        <v>4570489870</v>
      </c>
      <c r="F30" s="78">
        <v>32.5</v>
      </c>
      <c r="G30" s="54">
        <v>4602091000</v>
      </c>
      <c r="H30" s="78">
        <v>41.6</v>
      </c>
      <c r="I30" s="54">
        <v>4254590000</v>
      </c>
      <c r="J30" s="78">
        <v>41.2</v>
      </c>
      <c r="K30" s="54">
        <f>I30-G30</f>
        <v>-347501000</v>
      </c>
      <c r="L30" s="54">
        <v>4229909055</v>
      </c>
      <c r="M30" s="78">
        <v>44.5</v>
      </c>
      <c r="N30" s="54">
        <f>I30-L30</f>
        <v>24680945</v>
      </c>
      <c r="O30" s="120">
        <f t="shared" si="4"/>
        <v>99.419898392089493</v>
      </c>
      <c r="S30" s="106"/>
      <c r="T30" s="106"/>
      <c r="U30" s="106"/>
    </row>
    <row r="31" spans="1:22" s="104" customFormat="1">
      <c r="A31" s="103"/>
      <c r="B31" s="140" t="s">
        <v>66</v>
      </c>
      <c r="C31" s="140"/>
      <c r="D31" s="77" t="s">
        <v>67</v>
      </c>
      <c r="E31" s="54">
        <v>753954332</v>
      </c>
      <c r="F31" s="78">
        <v>5.4</v>
      </c>
      <c r="G31" s="54">
        <v>769578000</v>
      </c>
      <c r="H31" s="78">
        <v>7</v>
      </c>
      <c r="I31" s="54">
        <v>715605000</v>
      </c>
      <c r="J31" s="78">
        <v>6.9</v>
      </c>
      <c r="K31" s="54">
        <f t="shared" ref="K31:K36" si="5">I31-G31</f>
        <v>-53973000</v>
      </c>
      <c r="L31" s="54">
        <v>692952687</v>
      </c>
      <c r="M31" s="78">
        <v>7.3</v>
      </c>
      <c r="N31" s="54">
        <f t="shared" ref="N31:N36" si="6">I31-L31</f>
        <v>22652313</v>
      </c>
      <c r="O31" s="120">
        <f t="shared" si="4"/>
        <v>96.834522816358188</v>
      </c>
      <c r="S31" s="106"/>
      <c r="T31" s="106"/>
      <c r="U31" s="106"/>
    </row>
    <row r="32" spans="1:22" s="104" customFormat="1">
      <c r="A32" s="103"/>
      <c r="B32" s="140" t="s">
        <v>68</v>
      </c>
      <c r="C32" s="140"/>
      <c r="D32" s="77" t="s">
        <v>69</v>
      </c>
      <c r="E32" s="54">
        <v>3404914377.1500001</v>
      </c>
      <c r="F32" s="78">
        <v>24.2</v>
      </c>
      <c r="G32" s="54">
        <v>4038083000</v>
      </c>
      <c r="H32" s="78">
        <v>36.5</v>
      </c>
      <c r="I32" s="54">
        <v>3494623954</v>
      </c>
      <c r="J32" s="78">
        <v>33.799999999999997</v>
      </c>
      <c r="K32" s="54">
        <f t="shared" si="5"/>
        <v>-543459046</v>
      </c>
      <c r="L32" s="54">
        <v>3006251076</v>
      </c>
      <c r="M32" s="78">
        <v>31.6</v>
      </c>
      <c r="N32" s="54">
        <f t="shared" si="6"/>
        <v>488372878</v>
      </c>
      <c r="O32" s="120">
        <f t="shared" si="4"/>
        <v>86.025023452351689</v>
      </c>
      <c r="S32" s="106"/>
      <c r="T32" s="106"/>
      <c r="U32" s="106"/>
    </row>
    <row r="33" spans="1:21" s="104" customFormat="1">
      <c r="A33" s="103"/>
      <c r="B33" s="140" t="s">
        <v>70</v>
      </c>
      <c r="C33" s="140"/>
      <c r="D33" s="77" t="s">
        <v>71</v>
      </c>
      <c r="E33" s="54">
        <v>34812458</v>
      </c>
      <c r="F33" s="78">
        <v>0.2</v>
      </c>
      <c r="G33" s="54">
        <v>0</v>
      </c>
      <c r="H33" s="78">
        <v>0</v>
      </c>
      <c r="I33" s="54">
        <v>0</v>
      </c>
      <c r="J33" s="78">
        <v>0</v>
      </c>
      <c r="K33" s="54">
        <f t="shared" si="5"/>
        <v>0</v>
      </c>
      <c r="L33" s="54">
        <v>0</v>
      </c>
      <c r="M33" s="78">
        <v>0</v>
      </c>
      <c r="N33" s="54">
        <f t="shared" si="6"/>
        <v>0</v>
      </c>
      <c r="O33" s="120">
        <v>0</v>
      </c>
      <c r="S33" s="110"/>
      <c r="T33" s="106"/>
      <c r="U33" s="106"/>
    </row>
    <row r="34" spans="1:21" s="104" customFormat="1">
      <c r="A34" s="103"/>
      <c r="B34" s="140" t="s">
        <v>72</v>
      </c>
      <c r="C34" s="140"/>
      <c r="D34" s="77" t="s">
        <v>73</v>
      </c>
      <c r="E34" s="54">
        <v>4287328838</v>
      </c>
      <c r="F34" s="78">
        <v>30.5</v>
      </c>
      <c r="G34" s="54">
        <v>150000000</v>
      </c>
      <c r="H34" s="78">
        <v>1.4</v>
      </c>
      <c r="I34" s="54">
        <v>28357796</v>
      </c>
      <c r="J34" s="115">
        <v>0.3</v>
      </c>
      <c r="K34" s="54">
        <f t="shared" si="5"/>
        <v>-121642204</v>
      </c>
      <c r="L34" s="54">
        <v>0</v>
      </c>
      <c r="M34" s="78">
        <v>0</v>
      </c>
      <c r="N34" s="54">
        <f t="shared" si="6"/>
        <v>28357796</v>
      </c>
      <c r="O34" s="120">
        <f t="shared" si="4"/>
        <v>0</v>
      </c>
      <c r="S34" s="106"/>
      <c r="T34" s="106"/>
      <c r="U34" s="106"/>
    </row>
    <row r="35" spans="1:21" s="104" customFormat="1">
      <c r="A35" s="103"/>
      <c r="B35" s="140" t="s">
        <v>74</v>
      </c>
      <c r="C35" s="140"/>
      <c r="D35" s="77" t="s">
        <v>75</v>
      </c>
      <c r="E35" s="54">
        <v>14508201</v>
      </c>
      <c r="F35" s="78">
        <v>0.1</v>
      </c>
      <c r="G35" s="54">
        <v>75226000</v>
      </c>
      <c r="H35" s="78">
        <v>0.7</v>
      </c>
      <c r="I35" s="54">
        <v>23426000</v>
      </c>
      <c r="J35" s="115">
        <v>0.2</v>
      </c>
      <c r="K35" s="54">
        <f t="shared" si="5"/>
        <v>-51800000</v>
      </c>
      <c r="L35" s="54">
        <v>17715929</v>
      </c>
      <c r="M35" s="115">
        <v>0.2</v>
      </c>
      <c r="N35" s="54">
        <f t="shared" si="6"/>
        <v>5710071</v>
      </c>
      <c r="O35" s="120">
        <f t="shared" si="4"/>
        <v>75.625070434559888</v>
      </c>
      <c r="S35" s="106"/>
      <c r="T35" s="106"/>
      <c r="U35" s="106"/>
    </row>
    <row r="36" spans="1:21" s="104" customFormat="1">
      <c r="A36" s="103"/>
      <c r="B36" s="140" t="s">
        <v>76</v>
      </c>
      <c r="C36" s="140"/>
      <c r="D36" s="77" t="s">
        <v>77</v>
      </c>
      <c r="E36" s="54">
        <v>289860377.49000001</v>
      </c>
      <c r="F36" s="78">
        <v>2.1</v>
      </c>
      <c r="G36" s="54">
        <v>72889000</v>
      </c>
      <c r="H36" s="78">
        <v>0.7</v>
      </c>
      <c r="I36" s="54">
        <v>53820752</v>
      </c>
      <c r="J36" s="78">
        <v>0.6</v>
      </c>
      <c r="K36" s="54">
        <f t="shared" si="5"/>
        <v>-19068248</v>
      </c>
      <c r="L36" s="54">
        <v>49165052</v>
      </c>
      <c r="M36" s="115">
        <v>0.6</v>
      </c>
      <c r="N36" s="54">
        <f t="shared" si="6"/>
        <v>4655700</v>
      </c>
      <c r="O36" s="120">
        <f t="shared" si="4"/>
        <v>91.349619195213023</v>
      </c>
      <c r="S36" s="106"/>
      <c r="T36" s="106"/>
      <c r="U36" s="106"/>
    </row>
    <row r="37" spans="1:21" s="104" customFormat="1">
      <c r="A37" s="103"/>
      <c r="B37" s="143"/>
      <c r="C37" s="143"/>
      <c r="D37" s="80" t="s">
        <v>78</v>
      </c>
      <c r="E37" s="55">
        <v>13355868453.639999</v>
      </c>
      <c r="F37" s="81">
        <v>95</v>
      </c>
      <c r="G37" s="55">
        <f>G30+G31+G32+G33+G34+G35+G36</f>
        <v>9707867000</v>
      </c>
      <c r="H37" s="93">
        <f>SUM(H30:H36)</f>
        <v>87.9</v>
      </c>
      <c r="I37" s="55">
        <f t="shared" ref="I37:N37" si="7">I30+I31+I32+I33+I34+I35+I36</f>
        <v>8570423502</v>
      </c>
      <c r="J37" s="95">
        <f>SUM(J30:J36)</f>
        <v>83</v>
      </c>
      <c r="K37" s="55">
        <f>K30+K31+K32+K33+K34+K35+K36</f>
        <v>-1137443498</v>
      </c>
      <c r="L37" s="55">
        <f t="shared" si="7"/>
        <v>7995993799</v>
      </c>
      <c r="M37" s="95">
        <f t="shared" si="7"/>
        <v>84.2</v>
      </c>
      <c r="N37" s="55">
        <f t="shared" si="7"/>
        <v>574429703</v>
      </c>
      <c r="O37" s="121">
        <f t="shared" si="4"/>
        <v>93.297534213263205</v>
      </c>
      <c r="Q37" s="114"/>
      <c r="S37" s="110"/>
      <c r="T37" s="106"/>
      <c r="U37" s="106"/>
    </row>
    <row r="38" spans="1:21" s="104" customFormat="1">
      <c r="A38" s="103"/>
      <c r="B38" s="140" t="s">
        <v>79</v>
      </c>
      <c r="C38" s="140"/>
      <c r="D38" s="77" t="s">
        <v>80</v>
      </c>
      <c r="E38" s="54">
        <v>2952018</v>
      </c>
      <c r="F38" s="78">
        <v>0</v>
      </c>
      <c r="G38" s="54">
        <v>0</v>
      </c>
      <c r="H38" s="78">
        <v>0</v>
      </c>
      <c r="I38" s="54">
        <v>14025871</v>
      </c>
      <c r="J38" s="116">
        <v>0.15</v>
      </c>
      <c r="K38" s="54">
        <f>I38-G38</f>
        <v>14025871</v>
      </c>
      <c r="L38" s="54">
        <v>13297370</v>
      </c>
      <c r="M38" s="115">
        <v>0.2</v>
      </c>
      <c r="N38" s="54">
        <f>I38-L38</f>
        <v>728501</v>
      </c>
      <c r="O38" s="120">
        <f t="shared" si="4"/>
        <v>94.806019533474966</v>
      </c>
      <c r="Q38" s="114"/>
      <c r="R38" s="114"/>
      <c r="S38" s="107"/>
      <c r="T38" s="106"/>
      <c r="U38" s="106"/>
    </row>
    <row r="39" spans="1:21" s="104" customFormat="1">
      <c r="A39" s="103"/>
      <c r="B39" s="140" t="s">
        <v>103</v>
      </c>
      <c r="C39" s="140"/>
      <c r="D39" s="77" t="s">
        <v>82</v>
      </c>
      <c r="E39" s="54">
        <v>154158748.80000001</v>
      </c>
      <c r="F39" s="78">
        <v>1.1000000000000001</v>
      </c>
      <c r="G39" s="54">
        <v>946220000</v>
      </c>
      <c r="H39" s="78">
        <v>8.6</v>
      </c>
      <c r="I39" s="54">
        <f>148736493+1115000000</f>
        <v>1263736493</v>
      </c>
      <c r="J39" s="78">
        <v>12.3</v>
      </c>
      <c r="K39" s="54">
        <f>I39-G39</f>
        <v>317516493</v>
      </c>
      <c r="L39" s="54">
        <f>104759275+1092255556</f>
        <v>1197014831</v>
      </c>
      <c r="M39" s="78">
        <v>12.08</v>
      </c>
      <c r="N39" s="54">
        <f>I39-L39</f>
        <v>66721662</v>
      </c>
      <c r="O39" s="120">
        <f t="shared" si="4"/>
        <v>94.72028683435353</v>
      </c>
      <c r="Q39" s="114"/>
      <c r="R39" s="114"/>
      <c r="S39" s="106"/>
      <c r="T39" s="106"/>
      <c r="U39" s="106"/>
    </row>
    <row r="40" spans="1:21" s="104" customFormat="1" ht="25.5" customHeight="1">
      <c r="A40" s="103"/>
      <c r="B40" s="143"/>
      <c r="C40" s="143"/>
      <c r="D40" s="80" t="s">
        <v>83</v>
      </c>
      <c r="E40" s="55">
        <v>157110766.80000001</v>
      </c>
      <c r="F40" s="81">
        <v>1.1000000000000001</v>
      </c>
      <c r="G40" s="55">
        <v>946220000</v>
      </c>
      <c r="H40" s="81">
        <v>8.6</v>
      </c>
      <c r="I40" s="55">
        <f>I38+I39</f>
        <v>1277762364</v>
      </c>
      <c r="J40" s="93">
        <f t="shared" ref="J40" si="8">J38+J39</f>
        <v>12.450000000000001</v>
      </c>
      <c r="K40" s="55">
        <f>K38+K39</f>
        <v>331542364</v>
      </c>
      <c r="L40" s="55">
        <f t="shared" ref="L40" si="9">L38+L39</f>
        <v>1210312201</v>
      </c>
      <c r="M40" s="93">
        <f t="shared" ref="M40" si="10">M38+M39</f>
        <v>12.28</v>
      </c>
      <c r="N40" s="55">
        <f t="shared" ref="N40" si="11">N38+N39</f>
        <v>67450163</v>
      </c>
      <c r="O40" s="121">
        <f t="shared" si="4"/>
        <v>94.721227913706187</v>
      </c>
      <c r="T40" s="106"/>
      <c r="U40" s="106"/>
    </row>
    <row r="41" spans="1:21" s="104" customFormat="1" ht="16.5" customHeight="1">
      <c r="A41" s="103"/>
      <c r="B41" s="140" t="s">
        <v>79</v>
      </c>
      <c r="C41" s="140"/>
      <c r="D41" s="77" t="s">
        <v>80</v>
      </c>
      <c r="E41" s="54">
        <v>462316810</v>
      </c>
      <c r="F41" s="78">
        <v>3.3</v>
      </c>
      <c r="G41" s="54">
        <v>6000000</v>
      </c>
      <c r="H41" s="78">
        <v>0.1</v>
      </c>
      <c r="I41" s="54">
        <v>6000000</v>
      </c>
      <c r="J41" s="116">
        <v>0.06</v>
      </c>
      <c r="K41" s="54">
        <f>I41-G41</f>
        <v>0</v>
      </c>
      <c r="L41" s="54">
        <v>1009329</v>
      </c>
      <c r="M41" s="78">
        <v>0.01</v>
      </c>
      <c r="N41" s="54">
        <f>I41-L41</f>
        <v>4990671</v>
      </c>
      <c r="O41" s="120">
        <f t="shared" si="4"/>
        <v>16.822150000000001</v>
      </c>
      <c r="S41" s="107"/>
      <c r="T41" s="107"/>
      <c r="U41" s="106"/>
    </row>
    <row r="42" spans="1:21" s="104" customFormat="1" ht="19.5" customHeight="1">
      <c r="A42" s="103"/>
      <c r="B42" s="140">
        <v>231</v>
      </c>
      <c r="C42" s="140"/>
      <c r="D42" s="77" t="s">
        <v>82</v>
      </c>
      <c r="E42" s="54">
        <v>85787960</v>
      </c>
      <c r="F42" s="78">
        <v>0.6</v>
      </c>
      <c r="G42" s="54">
        <v>400000000</v>
      </c>
      <c r="H42" s="78">
        <v>3.6</v>
      </c>
      <c r="I42" s="54">
        <v>478317445</v>
      </c>
      <c r="J42" s="78">
        <v>4.5999999999999996</v>
      </c>
      <c r="K42" s="54">
        <f>I42-G42</f>
        <v>78317445</v>
      </c>
      <c r="L42" s="54">
        <v>302692970</v>
      </c>
      <c r="M42" s="78">
        <v>3.2</v>
      </c>
      <c r="N42" s="54">
        <f>I42-L42</f>
        <v>175624475</v>
      </c>
      <c r="O42" s="120">
        <f t="shared" si="4"/>
        <v>63.282862284063256</v>
      </c>
      <c r="S42" s="106"/>
      <c r="T42" s="106"/>
      <c r="U42" s="106"/>
    </row>
    <row r="43" spans="1:21" s="104" customFormat="1" ht="25.5" customHeight="1">
      <c r="A43" s="103"/>
      <c r="B43" s="143"/>
      <c r="C43" s="143"/>
      <c r="D43" s="80" t="s">
        <v>84</v>
      </c>
      <c r="E43" s="55">
        <v>548104770</v>
      </c>
      <c r="F43" s="81">
        <v>3.9</v>
      </c>
      <c r="G43" s="55">
        <f>G41+G42</f>
        <v>406000000</v>
      </c>
      <c r="H43" s="81">
        <v>3.7</v>
      </c>
      <c r="I43" s="55">
        <f>I41+I42</f>
        <v>484317445</v>
      </c>
      <c r="J43" s="93">
        <f t="shared" ref="J43:N43" si="12">J41+J42</f>
        <v>4.6599999999999993</v>
      </c>
      <c r="K43" s="55">
        <f t="shared" si="12"/>
        <v>78317445</v>
      </c>
      <c r="L43" s="55">
        <f t="shared" si="12"/>
        <v>303702299</v>
      </c>
      <c r="M43" s="93">
        <f t="shared" si="12"/>
        <v>3.21</v>
      </c>
      <c r="N43" s="55">
        <f t="shared" si="12"/>
        <v>180615146</v>
      </c>
      <c r="O43" s="121">
        <f t="shared" si="4"/>
        <v>62.707280552324519</v>
      </c>
      <c r="U43" s="106"/>
    </row>
    <row r="44" spans="1:21" s="104" customFormat="1" ht="15.75" customHeight="1">
      <c r="A44" s="103"/>
      <c r="B44" s="143"/>
      <c r="C44" s="143"/>
      <c r="D44" s="80" t="s">
        <v>85</v>
      </c>
      <c r="E44" s="55">
        <v>705215536.79999995</v>
      </c>
      <c r="F44" s="81">
        <v>5</v>
      </c>
      <c r="G44" s="55">
        <v>1352220000</v>
      </c>
      <c r="H44" s="81">
        <v>12.2</v>
      </c>
      <c r="I44" s="55">
        <f>I40+I43</f>
        <v>1762079809</v>
      </c>
      <c r="J44" s="94">
        <f>J40+J43</f>
        <v>17.11</v>
      </c>
      <c r="K44" s="55">
        <f t="shared" ref="K44:N44" si="13">K40+K43</f>
        <v>409859809</v>
      </c>
      <c r="L44" s="55">
        <f>L40+L43</f>
        <v>1514014500</v>
      </c>
      <c r="M44" s="93">
        <f>M40+M43</f>
        <v>15.489999999999998</v>
      </c>
      <c r="N44" s="55">
        <f t="shared" si="13"/>
        <v>248065309</v>
      </c>
      <c r="O44" s="121">
        <f t="shared" si="4"/>
        <v>85.92201625982085</v>
      </c>
      <c r="U44" s="106"/>
    </row>
    <row r="45" spans="1:21" s="104" customFormat="1" ht="25.5" customHeight="1">
      <c r="A45" s="103"/>
      <c r="B45" s="143"/>
      <c r="C45" s="143"/>
      <c r="D45" s="80" t="s">
        <v>86</v>
      </c>
      <c r="E45" s="55">
        <v>14061083990.440001</v>
      </c>
      <c r="F45" s="81">
        <v>100</v>
      </c>
      <c r="G45" s="55">
        <v>11060087000</v>
      </c>
      <c r="H45" s="81">
        <v>100</v>
      </c>
      <c r="I45" s="55">
        <f>I37+I44</f>
        <v>10332503311</v>
      </c>
      <c r="J45" s="81">
        <f>J37+J44</f>
        <v>100.11</v>
      </c>
      <c r="K45" s="55">
        <f>K37+K44</f>
        <v>-727583689</v>
      </c>
      <c r="L45" s="55">
        <f>L37+L44</f>
        <v>9510008299</v>
      </c>
      <c r="M45" s="81">
        <f>M37+M44</f>
        <v>99.69</v>
      </c>
      <c r="N45" s="55">
        <f>N44+N37</f>
        <v>822495012</v>
      </c>
      <c r="O45" s="121">
        <f t="shared" si="4"/>
        <v>92.039731445095498</v>
      </c>
      <c r="U45" s="106"/>
    </row>
    <row r="46" spans="1:21" s="104" customFormat="1" ht="25.5" customHeight="1">
      <c r="A46" s="103"/>
      <c r="B46" s="143"/>
      <c r="C46" s="143"/>
      <c r="D46" s="80" t="s">
        <v>60</v>
      </c>
      <c r="E46" s="55">
        <v>2930569179</v>
      </c>
      <c r="F46" s="112"/>
      <c r="G46" s="111"/>
      <c r="H46" s="112"/>
      <c r="I46" s="111"/>
      <c r="J46" s="112"/>
      <c r="K46" s="55"/>
      <c r="L46" s="55">
        <v>3328116916</v>
      </c>
      <c r="M46" s="112"/>
      <c r="N46" s="55"/>
      <c r="O46" s="113"/>
    </row>
    <row r="47" spans="1:21" s="104" customFormat="1" ht="25.5" customHeight="1" thickBot="1">
      <c r="A47" s="103"/>
      <c r="B47" s="143"/>
      <c r="C47" s="143"/>
      <c r="D47" s="80" t="s">
        <v>87</v>
      </c>
      <c r="E47" s="55">
        <v>16991653169.440001</v>
      </c>
      <c r="F47" s="112"/>
      <c r="G47" s="111"/>
      <c r="H47" s="112"/>
      <c r="I47" s="111"/>
      <c r="J47" s="112"/>
      <c r="K47" s="55"/>
      <c r="L47" s="55">
        <f>SUM(L45:L46)</f>
        <v>12838125215</v>
      </c>
      <c r="M47" s="112"/>
      <c r="N47" s="55"/>
      <c r="O47" s="113"/>
    </row>
    <row r="48" spans="1:21" ht="16.5" thickTop="1" thickBot="1">
      <c r="A48" s="1"/>
      <c r="B48" s="145"/>
      <c r="C48" s="145"/>
      <c r="D48" s="83" t="s">
        <v>88</v>
      </c>
      <c r="E48" s="84">
        <v>2766</v>
      </c>
      <c r="F48" s="96"/>
      <c r="G48" s="96">
        <v>3232</v>
      </c>
      <c r="H48" s="96"/>
      <c r="I48" s="96">
        <v>3232</v>
      </c>
      <c r="J48" s="96"/>
      <c r="K48" s="96"/>
      <c r="L48" s="96">
        <v>2876</v>
      </c>
      <c r="M48" s="96"/>
      <c r="N48" s="96"/>
      <c r="O48" s="8"/>
    </row>
    <row r="49" spans="1:19" ht="11.25" customHeight="1" thickTop="1">
      <c r="A49" s="1"/>
      <c r="B49" s="146"/>
      <c r="C49" s="146"/>
      <c r="D49" s="32"/>
      <c r="E49" s="32"/>
      <c r="F49" s="32"/>
      <c r="G49" s="57"/>
      <c r="H49" s="32"/>
      <c r="I49" s="32"/>
      <c r="J49" s="32"/>
      <c r="K49" s="57"/>
      <c r="L49" s="32"/>
      <c r="M49" s="32"/>
      <c r="N49" s="57"/>
      <c r="O49" s="32"/>
    </row>
    <row r="50" spans="1:19">
      <c r="A50" s="1"/>
      <c r="B50" s="98" t="s">
        <v>109</v>
      </c>
      <c r="C50" s="98"/>
      <c r="D50" s="98"/>
      <c r="E50" s="98"/>
      <c r="F50" s="98"/>
      <c r="G50" s="99"/>
      <c r="H50" s="98"/>
      <c r="I50" s="100"/>
      <c r="J50" s="98"/>
      <c r="K50" s="99"/>
      <c r="L50" s="98"/>
      <c r="M50" s="32"/>
      <c r="N50" s="57"/>
      <c r="O50" s="32"/>
    </row>
    <row r="51" spans="1:19" ht="10.5" customHeight="1">
      <c r="A51" s="1"/>
      <c r="B51" s="102"/>
      <c r="C51" s="102"/>
      <c r="D51" s="32"/>
      <c r="E51" s="32"/>
      <c r="F51" s="32"/>
      <c r="G51" s="57"/>
      <c r="H51" s="32"/>
      <c r="I51" s="32"/>
      <c r="J51" s="32"/>
      <c r="K51" s="57"/>
      <c r="L51" s="32"/>
      <c r="M51" s="32"/>
      <c r="N51" s="57"/>
      <c r="O51" s="32"/>
    </row>
    <row r="52" spans="1:19" ht="16.5" customHeight="1">
      <c r="A52" s="1"/>
      <c r="B52" s="146"/>
      <c r="C52" s="146"/>
      <c r="D52" s="144" t="s">
        <v>90</v>
      </c>
      <c r="E52" s="144"/>
      <c r="F52" s="144"/>
      <c r="G52" s="58"/>
      <c r="H52" s="9" t="s">
        <v>91</v>
      </c>
      <c r="I52" s="147" t="s">
        <v>104</v>
      </c>
      <c r="J52" s="148"/>
      <c r="K52" s="148"/>
      <c r="L52" s="148"/>
      <c r="M52" s="149"/>
      <c r="N52" s="49"/>
      <c r="O52" s="1"/>
      <c r="Q52" t="s">
        <v>106</v>
      </c>
    </row>
    <row r="53" spans="1:19">
      <c r="A53" s="1"/>
      <c r="B53" s="146"/>
      <c r="C53" s="146"/>
      <c r="D53" s="144"/>
      <c r="E53" s="144"/>
      <c r="F53" s="144"/>
      <c r="G53" s="58"/>
      <c r="H53" s="9" t="s">
        <v>92</v>
      </c>
      <c r="I53" s="147"/>
      <c r="J53" s="148"/>
      <c r="K53" s="148"/>
      <c r="L53" s="148"/>
      <c r="M53" s="149"/>
      <c r="N53" s="49"/>
      <c r="O53" s="1"/>
      <c r="Q53" t="s">
        <v>107</v>
      </c>
    </row>
    <row r="54" spans="1:19" ht="9.75" customHeight="1">
      <c r="A54" s="1"/>
      <c r="B54" s="146"/>
      <c r="C54" s="146"/>
      <c r="D54" s="144"/>
      <c r="E54" s="144"/>
      <c r="F54" s="144"/>
      <c r="G54" s="150"/>
      <c r="H54" s="151" t="s">
        <v>93</v>
      </c>
      <c r="I54" s="152" t="s">
        <v>105</v>
      </c>
      <c r="J54" s="153"/>
      <c r="K54" s="153"/>
      <c r="L54" s="153"/>
      <c r="M54" s="154"/>
      <c r="N54" s="49"/>
      <c r="O54" s="1"/>
    </row>
    <row r="55" spans="1:19" ht="9" customHeight="1">
      <c r="A55" s="1"/>
      <c r="B55" s="1"/>
      <c r="C55" s="1"/>
      <c r="D55" s="144"/>
      <c r="E55" s="144"/>
      <c r="F55" s="144"/>
      <c r="G55" s="150"/>
      <c r="H55" s="151"/>
      <c r="I55" s="155"/>
      <c r="J55" s="156"/>
      <c r="K55" s="156"/>
      <c r="L55" s="156"/>
      <c r="M55" s="157"/>
      <c r="N55" s="49"/>
      <c r="O55" s="1"/>
    </row>
    <row r="56" spans="1:19">
      <c r="Q56" t="s">
        <v>106</v>
      </c>
    </row>
    <row r="57" spans="1:19">
      <c r="Q57" t="s">
        <v>107</v>
      </c>
      <c r="R57" s="37">
        <v>3156651841</v>
      </c>
    </row>
    <row r="58" spans="1:19">
      <c r="I58" s="101"/>
      <c r="Q58" t="s">
        <v>108</v>
      </c>
      <c r="R58" s="37">
        <v>171465075</v>
      </c>
    </row>
    <row r="59" spans="1:19">
      <c r="R59" s="37">
        <f>SUM(R57:R58)</f>
        <v>3328116916</v>
      </c>
    </row>
    <row r="60" spans="1:19">
      <c r="R60" s="119">
        <f>L46-R59</f>
        <v>0</v>
      </c>
      <c r="S60" t="s">
        <v>110</v>
      </c>
    </row>
  </sheetData>
  <mergeCells count="62">
    <mergeCell ref="I52:M52"/>
    <mergeCell ref="I53:M53"/>
    <mergeCell ref="G54:G55"/>
    <mergeCell ref="H54:H55"/>
    <mergeCell ref="I54:M55"/>
    <mergeCell ref="D52:F55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2:C54"/>
    <mergeCell ref="B39:C39"/>
    <mergeCell ref="B28:D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6:D9"/>
    <mergeCell ref="E6:O6"/>
    <mergeCell ref="E7:F7"/>
    <mergeCell ref="G7:H7"/>
    <mergeCell ref="I7:J7"/>
    <mergeCell ref="L7:M7"/>
    <mergeCell ref="N7:N8"/>
    <mergeCell ref="O7:O8"/>
    <mergeCell ref="B10:D10"/>
    <mergeCell ref="B11:C11"/>
    <mergeCell ref="B12:C12"/>
    <mergeCell ref="B13:C13"/>
    <mergeCell ref="B14:C14"/>
    <mergeCell ref="B2:O2"/>
    <mergeCell ref="B3:O3"/>
    <mergeCell ref="B4:O4"/>
    <mergeCell ref="B5:C5"/>
    <mergeCell ref="D5:F5"/>
    <mergeCell ref="G5:J5"/>
    <mergeCell ref="K5:O5"/>
  </mergeCells>
  <pageMargins left="0" right="0" top="0" bottom="0" header="0" footer="0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T57"/>
  <sheetViews>
    <sheetView workbookViewId="0">
      <selection activeCell="L26" sqref="L26"/>
    </sheetView>
  </sheetViews>
  <sheetFormatPr defaultRowHeight="15"/>
  <cols>
    <col min="1" max="1" width="3.28515625" customWidth="1"/>
    <col min="2" max="2" width="3.28515625" style="59" customWidth="1"/>
    <col min="3" max="3" width="7.140625" style="59" customWidth="1"/>
    <col min="4" max="4" width="35.42578125" style="59" customWidth="1"/>
    <col min="5" max="5" width="16.28515625" style="59" customWidth="1"/>
    <col min="6" max="6" width="11.140625" style="59" customWidth="1"/>
    <col min="7" max="7" width="16.28515625" style="59" customWidth="1"/>
    <col min="8" max="8" width="8" style="59" customWidth="1"/>
    <col min="9" max="9" width="16.28515625" style="59" customWidth="1"/>
    <col min="10" max="10" width="6.42578125" style="59" customWidth="1"/>
    <col min="11" max="11" width="15" style="59" customWidth="1"/>
    <col min="12" max="12" width="16.28515625" style="59" customWidth="1"/>
    <col min="13" max="13" width="11.140625" style="59" customWidth="1"/>
    <col min="14" max="14" width="15" style="59" customWidth="1"/>
    <col min="15" max="15" width="11.7109375" style="59" customWidth="1"/>
    <col min="17" max="17" width="16.42578125" customWidth="1"/>
    <col min="18" max="18" width="12.42578125" bestFit="1" customWidth="1"/>
    <col min="19" max="19" width="15" customWidth="1"/>
  </cols>
  <sheetData>
    <row r="1" spans="1:20">
      <c r="A1" s="1"/>
      <c r="B1" s="62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0">
      <c r="A2" s="1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20">
      <c r="A3" s="1"/>
      <c r="B3" s="123" t="s">
        <v>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20">
      <c r="A4" s="1"/>
      <c r="B4" s="124" t="s">
        <v>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20">
      <c r="A5" s="2"/>
      <c r="B5" s="125" t="s">
        <v>3</v>
      </c>
      <c r="C5" s="125"/>
      <c r="D5" s="126" t="s">
        <v>4</v>
      </c>
      <c r="E5" s="126"/>
      <c r="F5" s="126"/>
      <c r="G5" s="127" t="s">
        <v>5</v>
      </c>
      <c r="H5" s="127"/>
      <c r="I5" s="127"/>
      <c r="J5" s="127"/>
      <c r="K5" s="128" t="s">
        <v>6</v>
      </c>
      <c r="L5" s="128"/>
      <c r="M5" s="128"/>
      <c r="N5" s="128"/>
      <c r="O5" s="128"/>
    </row>
    <row r="6" spans="1:20">
      <c r="A6" s="1"/>
      <c r="B6" s="130" t="s">
        <v>7</v>
      </c>
      <c r="C6" s="130"/>
      <c r="D6" s="130"/>
      <c r="E6" s="131" t="s">
        <v>8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20" ht="18">
      <c r="A7" s="1"/>
      <c r="B7" s="130"/>
      <c r="C7" s="130"/>
      <c r="D7" s="130"/>
      <c r="E7" s="132" t="s">
        <v>9</v>
      </c>
      <c r="F7" s="132"/>
      <c r="G7" s="132" t="s">
        <v>10</v>
      </c>
      <c r="H7" s="132"/>
      <c r="I7" s="132" t="s">
        <v>10</v>
      </c>
      <c r="J7" s="132"/>
      <c r="K7" s="41" t="s">
        <v>10</v>
      </c>
      <c r="L7" s="133" t="s">
        <v>10</v>
      </c>
      <c r="M7" s="133"/>
      <c r="N7" s="134" t="s">
        <v>11</v>
      </c>
      <c r="O7" s="135" t="s">
        <v>12</v>
      </c>
    </row>
    <row r="8" spans="1:20" ht="45">
      <c r="A8" s="1"/>
      <c r="B8" s="130"/>
      <c r="C8" s="130"/>
      <c r="D8" s="130"/>
      <c r="E8" s="42" t="s">
        <v>13</v>
      </c>
      <c r="F8" s="43" t="s">
        <v>14</v>
      </c>
      <c r="G8" s="44" t="s">
        <v>15</v>
      </c>
      <c r="H8" s="45" t="s">
        <v>14</v>
      </c>
      <c r="I8" s="44" t="s">
        <v>16</v>
      </c>
      <c r="J8" s="45" t="s">
        <v>14</v>
      </c>
      <c r="K8" s="46" t="s">
        <v>17</v>
      </c>
      <c r="L8" s="44" t="s">
        <v>18</v>
      </c>
      <c r="M8" s="45" t="s">
        <v>14</v>
      </c>
      <c r="N8" s="134"/>
      <c r="O8" s="135"/>
    </row>
    <row r="9" spans="1:20">
      <c r="A9" s="1"/>
      <c r="B9" s="130"/>
      <c r="C9" s="130"/>
      <c r="D9" s="130"/>
      <c r="E9" s="47" t="s">
        <v>19</v>
      </c>
      <c r="F9" s="47" t="s">
        <v>20</v>
      </c>
      <c r="G9" s="47" t="s">
        <v>21</v>
      </c>
      <c r="H9" s="47" t="s">
        <v>22</v>
      </c>
      <c r="I9" s="47" t="s">
        <v>23</v>
      </c>
      <c r="J9" s="47" t="s">
        <v>24</v>
      </c>
      <c r="K9" s="47" t="s">
        <v>25</v>
      </c>
      <c r="L9" s="47" t="s">
        <v>26</v>
      </c>
      <c r="M9" s="47" t="s">
        <v>27</v>
      </c>
      <c r="N9" s="47" t="s">
        <v>28</v>
      </c>
      <c r="O9" s="48" t="s">
        <v>29</v>
      </c>
    </row>
    <row r="10" spans="1:20">
      <c r="A10" s="1"/>
      <c r="B10" s="158" t="s">
        <v>30</v>
      </c>
      <c r="C10" s="158"/>
      <c r="D10" s="158"/>
      <c r="E10" s="50"/>
      <c r="F10" s="63"/>
      <c r="G10" s="50"/>
      <c r="H10" s="63"/>
      <c r="I10" s="50"/>
      <c r="J10" s="63"/>
      <c r="K10" s="64"/>
      <c r="L10" s="50"/>
      <c r="M10" s="63"/>
      <c r="N10" s="50"/>
      <c r="O10" s="65"/>
    </row>
    <row r="11" spans="1:20" ht="22.5" customHeight="1">
      <c r="A11" s="1"/>
      <c r="B11" s="159" t="s">
        <v>31</v>
      </c>
      <c r="C11" s="160"/>
      <c r="D11" s="66" t="s">
        <v>32</v>
      </c>
      <c r="E11" s="51"/>
      <c r="F11" s="67"/>
      <c r="G11" s="51"/>
      <c r="H11" s="67"/>
      <c r="I11" s="51"/>
      <c r="J11" s="67"/>
      <c r="K11" s="68"/>
      <c r="L11" s="51"/>
      <c r="M11" s="67"/>
      <c r="N11" s="51"/>
      <c r="O11" s="69"/>
    </row>
    <row r="12" spans="1:20" ht="21.75" customHeight="1">
      <c r="A12" s="1"/>
      <c r="B12" s="129" t="s">
        <v>33</v>
      </c>
      <c r="C12" s="129"/>
      <c r="D12" s="33" t="s">
        <v>34</v>
      </c>
      <c r="E12" s="34">
        <v>1395594214.4000001</v>
      </c>
      <c r="F12" s="35">
        <v>9.9</v>
      </c>
      <c r="G12" s="34">
        <v>1558930000</v>
      </c>
      <c r="H12" s="35">
        <v>14.1</v>
      </c>
      <c r="I12" s="34">
        <v>1560371876</v>
      </c>
      <c r="J12" s="35">
        <v>14.1</v>
      </c>
      <c r="K12" s="34">
        <f>I12-G12</f>
        <v>1441876</v>
      </c>
      <c r="L12" s="34">
        <v>357376285</v>
      </c>
      <c r="M12" s="35">
        <v>12.7</v>
      </c>
      <c r="N12" s="34">
        <f>I12-L12</f>
        <v>1202995591</v>
      </c>
      <c r="O12" s="40">
        <v>23</v>
      </c>
      <c r="Q12" s="38">
        <f>I12-G12</f>
        <v>1441876</v>
      </c>
      <c r="R12" s="38"/>
      <c r="S12" s="38">
        <f>I12-L12</f>
        <v>1202995591</v>
      </c>
      <c r="T12" s="36"/>
    </row>
    <row r="13" spans="1:20" ht="21.75" customHeight="1">
      <c r="A13" s="1"/>
      <c r="B13" s="129" t="s">
        <v>35</v>
      </c>
      <c r="C13" s="129"/>
      <c r="D13" s="33" t="s">
        <v>36</v>
      </c>
      <c r="E13" s="34">
        <v>457657924.63</v>
      </c>
      <c r="F13" s="35">
        <v>3.3</v>
      </c>
      <c r="G13" s="34">
        <v>1018940000</v>
      </c>
      <c r="H13" s="35">
        <v>9.1999999999999993</v>
      </c>
      <c r="I13" s="34">
        <v>1019640000</v>
      </c>
      <c r="J13" s="35">
        <v>9.1999999999999993</v>
      </c>
      <c r="K13" s="34">
        <f t="shared" ref="K13:K17" si="0">I13-G13</f>
        <v>700000</v>
      </c>
      <c r="L13" s="34">
        <v>137377154.59999999</v>
      </c>
      <c r="M13" s="35">
        <v>5</v>
      </c>
      <c r="N13" s="34">
        <f t="shared" ref="N13:N17" si="1">I13-L13</f>
        <v>882262845.39999998</v>
      </c>
      <c r="O13" s="40">
        <v>14</v>
      </c>
      <c r="Q13" s="38">
        <f t="shared" ref="Q13:Q17" si="2">I13-G13</f>
        <v>700000</v>
      </c>
    </row>
    <row r="14" spans="1:20" ht="21.75" customHeight="1">
      <c r="A14" s="1"/>
      <c r="B14" s="129" t="s">
        <v>37</v>
      </c>
      <c r="C14" s="129"/>
      <c r="D14" s="33" t="s">
        <v>38</v>
      </c>
      <c r="E14" s="34">
        <v>1780956126.0799999</v>
      </c>
      <c r="F14" s="35">
        <v>12.7</v>
      </c>
      <c r="G14" s="34">
        <v>704000000</v>
      </c>
      <c r="H14" s="35">
        <v>6.4</v>
      </c>
      <c r="I14" s="34">
        <v>681593524</v>
      </c>
      <c r="J14" s="35">
        <v>6.2</v>
      </c>
      <c r="K14" s="34">
        <f t="shared" si="0"/>
        <v>-22406476</v>
      </c>
      <c r="L14" s="34">
        <v>126537494</v>
      </c>
      <c r="M14" s="35">
        <v>4.5999999999999996</v>
      </c>
      <c r="N14" s="34">
        <f t="shared" si="1"/>
        <v>555056030</v>
      </c>
      <c r="O14" s="40">
        <v>19</v>
      </c>
      <c r="Q14" s="38">
        <f t="shared" si="2"/>
        <v>-22406476</v>
      </c>
    </row>
    <row r="15" spans="1:20" ht="21.75" customHeight="1">
      <c r="A15" s="1"/>
      <c r="B15" s="129" t="s">
        <v>39</v>
      </c>
      <c r="C15" s="129"/>
      <c r="D15" s="33" t="s">
        <v>40</v>
      </c>
      <c r="E15" s="34">
        <v>2713015113.5999999</v>
      </c>
      <c r="F15" s="35">
        <v>19.3</v>
      </c>
      <c r="G15" s="34">
        <v>2940634000</v>
      </c>
      <c r="H15" s="35">
        <v>26.6</v>
      </c>
      <c r="I15" s="34">
        <v>2943834000</v>
      </c>
      <c r="J15" s="35">
        <v>26.7</v>
      </c>
      <c r="K15" s="34">
        <f t="shared" si="0"/>
        <v>3200000</v>
      </c>
      <c r="L15" s="34">
        <v>800700042</v>
      </c>
      <c r="M15" s="35">
        <v>29.2</v>
      </c>
      <c r="N15" s="34">
        <f t="shared" si="1"/>
        <v>2143133958</v>
      </c>
      <c r="O15" s="40">
        <v>27</v>
      </c>
      <c r="Q15" s="38">
        <f t="shared" si="2"/>
        <v>3200000</v>
      </c>
    </row>
    <row r="16" spans="1:20" ht="21.75" customHeight="1">
      <c r="A16" s="1"/>
      <c r="B16" s="129" t="s">
        <v>41</v>
      </c>
      <c r="C16" s="129"/>
      <c r="D16" s="33" t="s">
        <v>42</v>
      </c>
      <c r="E16" s="34">
        <v>3721633759.23</v>
      </c>
      <c r="F16" s="35">
        <v>26.5</v>
      </c>
      <c r="G16" s="34">
        <v>4639993000</v>
      </c>
      <c r="H16" s="35">
        <v>42</v>
      </c>
      <c r="I16" s="34">
        <v>4642343000</v>
      </c>
      <c r="J16" s="35">
        <v>42</v>
      </c>
      <c r="K16" s="34">
        <v>2350000</v>
      </c>
      <c r="L16" s="34">
        <v>1266179554.05</v>
      </c>
      <c r="M16" s="35">
        <v>46</v>
      </c>
      <c r="N16" s="34">
        <v>3376163445.9499998</v>
      </c>
      <c r="O16" s="40">
        <v>27</v>
      </c>
      <c r="Q16" s="38">
        <f t="shared" si="2"/>
        <v>2350000</v>
      </c>
      <c r="R16" s="36"/>
    </row>
    <row r="17" spans="1:17" ht="21.75" customHeight="1">
      <c r="A17" s="1"/>
      <c r="B17" s="129" t="s">
        <v>43</v>
      </c>
      <c r="C17" s="129"/>
      <c r="D17" s="33" t="s">
        <v>44</v>
      </c>
      <c r="E17" s="34">
        <v>124010637.8</v>
      </c>
      <c r="F17" s="35">
        <v>0.9</v>
      </c>
      <c r="G17" s="34">
        <v>197590000</v>
      </c>
      <c r="H17" s="35">
        <v>1.8</v>
      </c>
      <c r="I17" s="34">
        <v>197940000</v>
      </c>
      <c r="J17" s="35">
        <v>1.8</v>
      </c>
      <c r="K17" s="34">
        <f t="shared" si="0"/>
        <v>350000</v>
      </c>
      <c r="L17" s="34">
        <v>53499980</v>
      </c>
      <c r="M17" s="35">
        <v>2</v>
      </c>
      <c r="N17" s="34">
        <f t="shared" si="1"/>
        <v>144440020</v>
      </c>
      <c r="O17" s="40">
        <v>27</v>
      </c>
      <c r="Q17" s="38">
        <f t="shared" si="2"/>
        <v>350000</v>
      </c>
    </row>
    <row r="18" spans="1:17" ht="21.75" customHeight="1">
      <c r="A18" s="1"/>
      <c r="B18" s="129" t="s">
        <v>45</v>
      </c>
      <c r="C18" s="129"/>
      <c r="D18" s="33" t="s">
        <v>46</v>
      </c>
      <c r="E18" s="34">
        <v>45913189</v>
      </c>
      <c r="F18" s="35">
        <v>0.3</v>
      </c>
      <c r="G18" s="34">
        <v>0</v>
      </c>
      <c r="H18" s="35">
        <v>0</v>
      </c>
      <c r="I18" s="34">
        <v>0</v>
      </c>
      <c r="J18" s="35">
        <v>0</v>
      </c>
      <c r="K18" s="34">
        <v>0</v>
      </c>
      <c r="L18" s="34">
        <v>0</v>
      </c>
      <c r="M18" s="35">
        <v>0</v>
      </c>
      <c r="N18" s="34">
        <v>0</v>
      </c>
      <c r="O18" s="40">
        <v>0</v>
      </c>
    </row>
    <row r="19" spans="1:17" ht="35.25" customHeight="1">
      <c r="A19" s="1"/>
      <c r="B19" s="129" t="s">
        <v>47</v>
      </c>
      <c r="C19" s="129"/>
      <c r="D19" s="33" t="s">
        <v>48</v>
      </c>
      <c r="E19" s="34">
        <v>82238457.689999998</v>
      </c>
      <c r="F19" s="35">
        <v>0.6</v>
      </c>
      <c r="G19" s="34">
        <v>0</v>
      </c>
      <c r="H19" s="35">
        <v>0</v>
      </c>
      <c r="I19" s="34">
        <v>0</v>
      </c>
      <c r="J19" s="35">
        <v>0</v>
      </c>
      <c r="K19" s="34">
        <v>0</v>
      </c>
      <c r="L19" s="34">
        <v>0</v>
      </c>
      <c r="M19" s="35">
        <v>0</v>
      </c>
      <c r="N19" s="34">
        <v>0</v>
      </c>
      <c r="O19" s="40">
        <v>0</v>
      </c>
    </row>
    <row r="20" spans="1:17">
      <c r="A20" s="1"/>
      <c r="B20" s="129" t="s">
        <v>49</v>
      </c>
      <c r="C20" s="129"/>
      <c r="D20" s="33" t="s">
        <v>50</v>
      </c>
      <c r="E20" s="34">
        <v>49833569</v>
      </c>
      <c r="F20" s="35">
        <v>0.4</v>
      </c>
      <c r="G20" s="34">
        <v>0</v>
      </c>
      <c r="H20" s="35">
        <v>0</v>
      </c>
      <c r="I20" s="34">
        <v>0</v>
      </c>
      <c r="J20" s="35">
        <v>0</v>
      </c>
      <c r="K20" s="34">
        <v>0</v>
      </c>
      <c r="L20" s="34">
        <v>0</v>
      </c>
      <c r="M20" s="35">
        <v>0</v>
      </c>
      <c r="N20" s="34">
        <v>0</v>
      </c>
      <c r="O20" s="40">
        <v>0</v>
      </c>
    </row>
    <row r="21" spans="1:17">
      <c r="A21" s="1"/>
      <c r="B21" s="129" t="s">
        <v>51</v>
      </c>
      <c r="C21" s="129"/>
      <c r="D21" s="33" t="s">
        <v>52</v>
      </c>
      <c r="E21" s="34">
        <v>36548960.490000002</v>
      </c>
      <c r="F21" s="35">
        <v>0.3</v>
      </c>
      <c r="G21" s="34">
        <v>0</v>
      </c>
      <c r="H21" s="35">
        <v>0</v>
      </c>
      <c r="I21" s="34">
        <v>0</v>
      </c>
      <c r="J21" s="35">
        <v>0</v>
      </c>
      <c r="K21" s="34">
        <v>0</v>
      </c>
      <c r="L21" s="34">
        <v>0</v>
      </c>
      <c r="M21" s="35">
        <v>0</v>
      </c>
      <c r="N21" s="34">
        <v>0</v>
      </c>
      <c r="O21" s="40">
        <v>0</v>
      </c>
    </row>
    <row r="22" spans="1:17">
      <c r="A22" s="1"/>
      <c r="B22" s="129" t="s">
        <v>53</v>
      </c>
      <c r="C22" s="129"/>
      <c r="D22" s="33" t="s">
        <v>54</v>
      </c>
      <c r="E22" s="34">
        <v>508942768.04000002</v>
      </c>
      <c r="F22" s="35">
        <v>3.6</v>
      </c>
      <c r="G22" s="34">
        <v>0</v>
      </c>
      <c r="H22" s="35">
        <v>0</v>
      </c>
      <c r="I22" s="34">
        <v>0</v>
      </c>
      <c r="J22" s="35">
        <v>0</v>
      </c>
      <c r="K22" s="34">
        <v>0</v>
      </c>
      <c r="L22" s="34">
        <v>0</v>
      </c>
      <c r="M22" s="35">
        <v>0.3</v>
      </c>
      <c r="N22" s="34">
        <v>0</v>
      </c>
      <c r="O22" s="40">
        <v>0</v>
      </c>
    </row>
    <row r="23" spans="1:17">
      <c r="A23" s="1"/>
      <c r="B23" s="129" t="s">
        <v>55</v>
      </c>
      <c r="C23" s="129"/>
      <c r="D23" s="33" t="s">
        <v>56</v>
      </c>
      <c r="E23" s="34">
        <v>2710000000</v>
      </c>
      <c r="F23" s="35">
        <v>19.3</v>
      </c>
      <c r="G23" s="34">
        <v>0</v>
      </c>
      <c r="H23" s="35">
        <v>0</v>
      </c>
      <c r="I23" s="34">
        <v>0</v>
      </c>
      <c r="J23" s="35">
        <v>0</v>
      </c>
      <c r="K23" s="34">
        <v>0</v>
      </c>
      <c r="L23" s="34">
        <v>0</v>
      </c>
      <c r="M23" s="35">
        <v>0</v>
      </c>
      <c r="N23" s="34">
        <v>0</v>
      </c>
      <c r="O23" s="40">
        <v>0</v>
      </c>
    </row>
    <row r="24" spans="1:17">
      <c r="A24" s="1"/>
      <c r="B24" s="129" t="s">
        <v>57</v>
      </c>
      <c r="C24" s="129"/>
      <c r="D24" s="33" t="s">
        <v>58</v>
      </c>
      <c r="E24" s="34">
        <v>434739270.48000002</v>
      </c>
      <c r="F24" s="35">
        <v>3.1</v>
      </c>
      <c r="G24" s="34">
        <v>0</v>
      </c>
      <c r="H24" s="35">
        <v>0</v>
      </c>
      <c r="I24" s="34">
        <v>0</v>
      </c>
      <c r="J24" s="35">
        <v>0</v>
      </c>
      <c r="K24" s="34">
        <v>0</v>
      </c>
      <c r="L24" s="34">
        <v>0</v>
      </c>
      <c r="M24" s="35">
        <v>0</v>
      </c>
      <c r="N24" s="34">
        <v>0</v>
      </c>
      <c r="O24" s="40">
        <v>0</v>
      </c>
    </row>
    <row r="25" spans="1:17" ht="30" customHeight="1">
      <c r="A25" s="1"/>
      <c r="B25" s="129"/>
      <c r="C25" s="129"/>
      <c r="D25" s="70" t="s">
        <v>59</v>
      </c>
      <c r="E25" s="52">
        <v>14061083990.440001</v>
      </c>
      <c r="F25" s="71">
        <v>100</v>
      </c>
      <c r="G25" s="52">
        <v>11060087000</v>
      </c>
      <c r="H25" s="71">
        <v>100</v>
      </c>
      <c r="I25" s="52">
        <v>11045722400</v>
      </c>
      <c r="J25" s="71">
        <v>100</v>
      </c>
      <c r="K25" s="52">
        <v>-14364600</v>
      </c>
      <c r="L25" s="52">
        <f>SUM(L12:L24)</f>
        <v>2741670509.6499996</v>
      </c>
      <c r="M25" s="71">
        <v>100</v>
      </c>
      <c r="N25" s="52">
        <f>SUM(N12:N24)</f>
        <v>8304051890.3499994</v>
      </c>
      <c r="O25" s="72">
        <v>24.8</v>
      </c>
    </row>
    <row r="26" spans="1:17" ht="30" customHeight="1">
      <c r="A26" s="1"/>
      <c r="B26" s="129"/>
      <c r="C26" s="129"/>
      <c r="D26" s="70" t="s">
        <v>60</v>
      </c>
      <c r="E26" s="52">
        <v>2930569179</v>
      </c>
      <c r="F26" s="71"/>
      <c r="G26" s="52"/>
      <c r="H26" s="71"/>
      <c r="I26" s="52"/>
      <c r="J26" s="71"/>
      <c r="K26" s="52"/>
      <c r="L26" s="52">
        <v>570022062</v>
      </c>
      <c r="M26" s="71"/>
      <c r="N26" s="52"/>
      <c r="O26" s="72"/>
    </row>
    <row r="27" spans="1:17" ht="18.75" customHeight="1">
      <c r="A27" s="1"/>
      <c r="B27" s="129"/>
      <c r="C27" s="129"/>
      <c r="D27" s="70" t="s">
        <v>61</v>
      </c>
      <c r="E27" s="52">
        <v>16991653169.440001</v>
      </c>
      <c r="F27" s="71"/>
      <c r="G27" s="52"/>
      <c r="H27" s="71"/>
      <c r="I27" s="52"/>
      <c r="J27" s="71"/>
      <c r="K27" s="52"/>
      <c r="L27" s="52">
        <f>SUM(L25:L26)</f>
        <v>3311692571.6499996</v>
      </c>
      <c r="M27" s="71"/>
      <c r="N27" s="52"/>
      <c r="O27" s="73"/>
    </row>
    <row r="28" spans="1:17">
      <c r="A28" s="1"/>
      <c r="B28" s="161" t="s">
        <v>62</v>
      </c>
      <c r="C28" s="161"/>
      <c r="D28" s="161"/>
      <c r="E28" s="53"/>
      <c r="F28" s="74"/>
      <c r="G28" s="53"/>
      <c r="H28" s="74"/>
      <c r="I28" s="53"/>
      <c r="J28" s="74"/>
      <c r="K28" s="75"/>
      <c r="L28" s="53"/>
      <c r="M28" s="74"/>
      <c r="N28" s="53"/>
      <c r="O28" s="76"/>
    </row>
    <row r="29" spans="1:17">
      <c r="A29" s="1"/>
      <c r="B29" s="162" t="s">
        <v>63</v>
      </c>
      <c r="C29" s="162"/>
      <c r="D29" s="66" t="s">
        <v>32</v>
      </c>
      <c r="E29" s="51"/>
      <c r="F29" s="67"/>
      <c r="G29" s="51"/>
      <c r="H29" s="67"/>
      <c r="I29" s="51"/>
      <c r="J29" s="67"/>
      <c r="K29" s="68"/>
      <c r="L29" s="51"/>
      <c r="M29" s="67"/>
      <c r="N29" s="51"/>
      <c r="O29" s="69"/>
    </row>
    <row r="30" spans="1:17">
      <c r="A30" s="1"/>
      <c r="B30" s="140" t="s">
        <v>64</v>
      </c>
      <c r="C30" s="140"/>
      <c r="D30" s="77" t="s">
        <v>65</v>
      </c>
      <c r="E30" s="54">
        <v>4570489870</v>
      </c>
      <c r="F30" s="78">
        <v>32.5</v>
      </c>
      <c r="G30" s="54">
        <v>4602091000</v>
      </c>
      <c r="H30" s="78">
        <v>41.6</v>
      </c>
      <c r="I30" s="54">
        <v>4602091000</v>
      </c>
      <c r="J30" s="78">
        <v>41.7</v>
      </c>
      <c r="K30" s="54">
        <v>0</v>
      </c>
      <c r="L30" s="54">
        <v>1391037144</v>
      </c>
      <c r="M30" s="78">
        <v>50.8</v>
      </c>
      <c r="N30" s="54">
        <v>3211053856</v>
      </c>
      <c r="O30" s="79">
        <v>30.2</v>
      </c>
      <c r="Q30" s="38"/>
    </row>
    <row r="31" spans="1:17">
      <c r="A31" s="1"/>
      <c r="B31" s="140" t="s">
        <v>66</v>
      </c>
      <c r="C31" s="140"/>
      <c r="D31" s="77" t="s">
        <v>67</v>
      </c>
      <c r="E31" s="54">
        <v>753954332</v>
      </c>
      <c r="F31" s="78">
        <v>5.4</v>
      </c>
      <c r="G31" s="54">
        <v>769578000</v>
      </c>
      <c r="H31" s="78">
        <v>7</v>
      </c>
      <c r="I31" s="54">
        <v>769578000</v>
      </c>
      <c r="J31" s="78">
        <v>7</v>
      </c>
      <c r="K31" s="54">
        <v>0</v>
      </c>
      <c r="L31" s="54">
        <v>228220234</v>
      </c>
      <c r="M31" s="78">
        <v>8.3000000000000007</v>
      </c>
      <c r="N31" s="54">
        <v>541357766</v>
      </c>
      <c r="O31" s="79">
        <v>29.7</v>
      </c>
    </row>
    <row r="32" spans="1:17">
      <c r="A32" s="1"/>
      <c r="B32" s="140" t="s">
        <v>68</v>
      </c>
      <c r="C32" s="140"/>
      <c r="D32" s="77" t="s">
        <v>69</v>
      </c>
      <c r="E32" s="54">
        <v>3404914377.1500001</v>
      </c>
      <c r="F32" s="78">
        <v>24.2</v>
      </c>
      <c r="G32" s="54">
        <v>4038083000</v>
      </c>
      <c r="H32" s="78">
        <v>36.5</v>
      </c>
      <c r="I32" s="54">
        <v>4038035000</v>
      </c>
      <c r="J32" s="78">
        <v>36.6</v>
      </c>
      <c r="K32" s="54">
        <v>-48000</v>
      </c>
      <c r="L32" s="54">
        <v>992598711.64999998</v>
      </c>
      <c r="M32" s="78">
        <v>36.200000000000003</v>
      </c>
      <c r="N32" s="54">
        <v>3045436288.3499999</v>
      </c>
      <c r="O32" s="79">
        <v>24.6</v>
      </c>
    </row>
    <row r="33" spans="1:15">
      <c r="A33" s="1"/>
      <c r="B33" s="140" t="s">
        <v>70</v>
      </c>
      <c r="C33" s="140"/>
      <c r="D33" s="77" t="s">
        <v>71</v>
      </c>
      <c r="E33" s="54">
        <v>34812458</v>
      </c>
      <c r="F33" s="78">
        <v>0.2</v>
      </c>
      <c r="G33" s="54">
        <v>0</v>
      </c>
      <c r="H33" s="78">
        <v>0</v>
      </c>
      <c r="I33" s="54">
        <v>0</v>
      </c>
      <c r="J33" s="78">
        <v>0</v>
      </c>
      <c r="K33" s="54">
        <v>0</v>
      </c>
      <c r="L33" s="54">
        <v>0</v>
      </c>
      <c r="M33" s="78">
        <v>0</v>
      </c>
      <c r="N33" s="54">
        <v>0</v>
      </c>
      <c r="O33" s="79">
        <v>0</v>
      </c>
    </row>
    <row r="34" spans="1:15">
      <c r="A34" s="1"/>
      <c r="B34" s="140" t="s">
        <v>72</v>
      </c>
      <c r="C34" s="140"/>
      <c r="D34" s="77" t="s">
        <v>73</v>
      </c>
      <c r="E34" s="54">
        <v>4287328838</v>
      </c>
      <c r="F34" s="78">
        <v>30.5</v>
      </c>
      <c r="G34" s="54">
        <v>150000000</v>
      </c>
      <c r="H34" s="78">
        <v>1.4</v>
      </c>
      <c r="I34" s="54">
        <v>130184224</v>
      </c>
      <c r="J34" s="78">
        <v>1.2</v>
      </c>
      <c r="K34" s="54">
        <v>-19815776</v>
      </c>
      <c r="L34" s="54">
        <v>0</v>
      </c>
      <c r="M34" s="78">
        <v>0</v>
      </c>
      <c r="N34" s="54">
        <v>130184224</v>
      </c>
      <c r="O34" s="79">
        <v>0</v>
      </c>
    </row>
    <row r="35" spans="1:15">
      <c r="A35" s="1"/>
      <c r="B35" s="140" t="s">
        <v>74</v>
      </c>
      <c r="C35" s="140"/>
      <c r="D35" s="77" t="s">
        <v>75</v>
      </c>
      <c r="E35" s="54">
        <v>14508201</v>
      </c>
      <c r="F35" s="78">
        <v>0.1</v>
      </c>
      <c r="G35" s="54">
        <v>75226000</v>
      </c>
      <c r="H35" s="78">
        <v>0.7</v>
      </c>
      <c r="I35" s="54">
        <v>75226000</v>
      </c>
      <c r="J35" s="78">
        <v>0.7</v>
      </c>
      <c r="K35" s="54">
        <v>0</v>
      </c>
      <c r="L35" s="54">
        <v>9005138</v>
      </c>
      <c r="M35" s="78">
        <v>0.3</v>
      </c>
      <c r="N35" s="54">
        <v>66220862</v>
      </c>
      <c r="O35" s="79">
        <v>12</v>
      </c>
    </row>
    <row r="36" spans="1:15">
      <c r="A36" s="1"/>
      <c r="B36" s="140" t="s">
        <v>76</v>
      </c>
      <c r="C36" s="140"/>
      <c r="D36" s="77" t="s">
        <v>77</v>
      </c>
      <c r="E36" s="54">
        <v>289860377.49000001</v>
      </c>
      <c r="F36" s="78">
        <v>2.1</v>
      </c>
      <c r="G36" s="54">
        <v>72889000</v>
      </c>
      <c r="H36" s="78">
        <v>0.7</v>
      </c>
      <c r="I36" s="54">
        <v>80978876</v>
      </c>
      <c r="J36" s="78">
        <v>0.7</v>
      </c>
      <c r="K36" s="54">
        <v>8089876</v>
      </c>
      <c r="L36" s="54">
        <v>9592702</v>
      </c>
      <c r="M36" s="78">
        <v>0.4</v>
      </c>
      <c r="N36" s="54">
        <v>71386174</v>
      </c>
      <c r="O36" s="79">
        <v>11.8</v>
      </c>
    </row>
    <row r="37" spans="1:15">
      <c r="A37" s="1"/>
      <c r="B37" s="140"/>
      <c r="C37" s="140"/>
      <c r="D37" s="80" t="s">
        <v>78</v>
      </c>
      <c r="E37" s="55">
        <v>13355868453.639999</v>
      </c>
      <c r="F37" s="81">
        <v>95</v>
      </c>
      <c r="G37" s="55">
        <v>9707867000</v>
      </c>
      <c r="H37" s="81">
        <v>87.8</v>
      </c>
      <c r="I37" s="55">
        <v>9696093100</v>
      </c>
      <c r="J37" s="81">
        <v>87.8</v>
      </c>
      <c r="K37" s="55">
        <v>-11773900</v>
      </c>
      <c r="L37" s="55">
        <f>SUM(L30:L36)</f>
        <v>2630453929.6500001</v>
      </c>
      <c r="M37" s="81">
        <v>96</v>
      </c>
      <c r="N37" s="55">
        <f>SUM(N30:N36)</f>
        <v>7065639170.3500004</v>
      </c>
      <c r="O37" s="82">
        <v>27.1</v>
      </c>
    </row>
    <row r="38" spans="1:15">
      <c r="A38" s="1"/>
      <c r="B38" s="140" t="s">
        <v>79</v>
      </c>
      <c r="C38" s="140"/>
      <c r="D38" s="77" t="s">
        <v>80</v>
      </c>
      <c r="E38" s="54">
        <v>2952018</v>
      </c>
      <c r="F38" s="78">
        <v>0</v>
      </c>
      <c r="G38" s="54">
        <v>0</v>
      </c>
      <c r="H38" s="78">
        <v>0</v>
      </c>
      <c r="I38" s="54">
        <v>0</v>
      </c>
      <c r="J38" s="78">
        <v>0</v>
      </c>
      <c r="K38" s="54">
        <v>0</v>
      </c>
      <c r="L38" s="54">
        <v>0</v>
      </c>
      <c r="M38" s="78">
        <v>0</v>
      </c>
      <c r="N38" s="54">
        <v>0</v>
      </c>
      <c r="O38" s="79">
        <v>0</v>
      </c>
    </row>
    <row r="39" spans="1:15">
      <c r="A39" s="1"/>
      <c r="B39" s="140" t="s">
        <v>81</v>
      </c>
      <c r="C39" s="140"/>
      <c r="D39" s="77" t="s">
        <v>82</v>
      </c>
      <c r="E39" s="54">
        <v>154158748.80000001</v>
      </c>
      <c r="F39" s="78">
        <v>1.1000000000000001</v>
      </c>
      <c r="G39" s="54">
        <v>946220000</v>
      </c>
      <c r="H39" s="78">
        <v>8.6</v>
      </c>
      <c r="I39" s="54">
        <v>943629300</v>
      </c>
      <c r="J39" s="78">
        <v>8.5</v>
      </c>
      <c r="K39" s="54">
        <v>-2590700</v>
      </c>
      <c r="L39" s="54">
        <v>24626240</v>
      </c>
      <c r="M39" s="78">
        <v>0.9</v>
      </c>
      <c r="N39" s="54">
        <v>919003060</v>
      </c>
      <c r="O39" s="79">
        <v>2.6</v>
      </c>
    </row>
    <row r="40" spans="1:15" ht="25.5" customHeight="1">
      <c r="A40" s="1"/>
      <c r="B40" s="140"/>
      <c r="C40" s="140"/>
      <c r="D40" s="80" t="s">
        <v>83</v>
      </c>
      <c r="E40" s="55">
        <v>157110766.80000001</v>
      </c>
      <c r="F40" s="81">
        <v>1.1000000000000001</v>
      </c>
      <c r="G40" s="55">
        <v>946220000</v>
      </c>
      <c r="H40" s="81">
        <v>8.6</v>
      </c>
      <c r="I40" s="55">
        <v>943629300</v>
      </c>
      <c r="J40" s="81">
        <v>8.5</v>
      </c>
      <c r="K40" s="55">
        <v>-2590700</v>
      </c>
      <c r="L40" s="55">
        <f>SUM(L38:L39)</f>
        <v>24626240</v>
      </c>
      <c r="M40" s="81">
        <v>0.9</v>
      </c>
      <c r="N40" s="55">
        <f>SUM(N38:N39)</f>
        <v>919003060</v>
      </c>
      <c r="O40" s="82">
        <v>2.6</v>
      </c>
    </row>
    <row r="41" spans="1:15" ht="16.5" customHeight="1">
      <c r="A41" s="1"/>
      <c r="B41" s="140" t="s">
        <v>79</v>
      </c>
      <c r="C41" s="140"/>
      <c r="D41" s="77" t="s">
        <v>80</v>
      </c>
      <c r="E41" s="54">
        <v>462316810</v>
      </c>
      <c r="F41" s="78">
        <v>3.3</v>
      </c>
      <c r="G41" s="54">
        <v>6000000</v>
      </c>
      <c r="H41" s="78">
        <v>0.1</v>
      </c>
      <c r="I41" s="54">
        <v>6000000</v>
      </c>
      <c r="J41" s="78">
        <v>0.1</v>
      </c>
      <c r="K41" s="54">
        <v>0</v>
      </c>
      <c r="L41" s="54">
        <f>54624246+277000</f>
        <v>54901246</v>
      </c>
      <c r="M41" s="78">
        <v>2</v>
      </c>
      <c r="N41" s="54">
        <f>I41-L41</f>
        <v>-48901246</v>
      </c>
      <c r="O41" s="79">
        <v>891.8</v>
      </c>
    </row>
    <row r="42" spans="1:15" ht="19.5" customHeight="1">
      <c r="A42" s="1"/>
      <c r="B42" s="140" t="s">
        <v>81</v>
      </c>
      <c r="C42" s="140"/>
      <c r="D42" s="77" t="s">
        <v>82</v>
      </c>
      <c r="E42" s="54">
        <v>85787960</v>
      </c>
      <c r="F42" s="78">
        <v>0.6</v>
      </c>
      <c r="G42" s="54">
        <v>400000000</v>
      </c>
      <c r="H42" s="78">
        <v>3.6</v>
      </c>
      <c r="I42" s="54">
        <v>400000000</v>
      </c>
      <c r="J42" s="78">
        <v>3.6</v>
      </c>
      <c r="K42" s="54">
        <v>0</v>
      </c>
      <c r="L42" s="54">
        <v>31689094</v>
      </c>
      <c r="M42" s="78">
        <v>1.2</v>
      </c>
      <c r="N42" s="54">
        <f>I42-L42</f>
        <v>368310906</v>
      </c>
      <c r="O42" s="79">
        <v>7.9</v>
      </c>
    </row>
    <row r="43" spans="1:15" ht="25.5" customHeight="1">
      <c r="A43" s="1"/>
      <c r="B43" s="140"/>
      <c r="C43" s="140"/>
      <c r="D43" s="80" t="s">
        <v>84</v>
      </c>
      <c r="E43" s="55">
        <v>548104770</v>
      </c>
      <c r="F43" s="81">
        <v>3.9</v>
      </c>
      <c r="G43" s="55">
        <v>406000000</v>
      </c>
      <c r="H43" s="81">
        <v>3.7</v>
      </c>
      <c r="I43" s="55">
        <v>406000000</v>
      </c>
      <c r="J43" s="81">
        <v>3.7</v>
      </c>
      <c r="K43" s="55">
        <v>0</v>
      </c>
      <c r="L43" s="55">
        <f>SUM(L41:L42)</f>
        <v>86590340</v>
      </c>
      <c r="M43" s="81">
        <v>3.1</v>
      </c>
      <c r="N43" s="55">
        <f>SUM(N41:N42)</f>
        <v>319409660</v>
      </c>
      <c r="O43" s="82">
        <v>21</v>
      </c>
    </row>
    <row r="44" spans="1:15" ht="15.75" customHeight="1">
      <c r="A44" s="1"/>
      <c r="B44" s="140"/>
      <c r="C44" s="140"/>
      <c r="D44" s="80" t="s">
        <v>85</v>
      </c>
      <c r="E44" s="55">
        <v>705215536.79999995</v>
      </c>
      <c r="F44" s="81">
        <v>5</v>
      </c>
      <c r="G44" s="55">
        <v>1352220000</v>
      </c>
      <c r="H44" s="81">
        <v>12.2</v>
      </c>
      <c r="I44" s="55">
        <v>1349629300</v>
      </c>
      <c r="J44" s="81">
        <v>12.2</v>
      </c>
      <c r="K44" s="55">
        <v>-2590700</v>
      </c>
      <c r="L44" s="55">
        <f>L40+L43</f>
        <v>111216580</v>
      </c>
      <c r="M44" s="81">
        <v>4</v>
      </c>
      <c r="N44" s="55">
        <f>N40+N43</f>
        <v>1238412720</v>
      </c>
      <c r="O44" s="82">
        <v>8.1</v>
      </c>
    </row>
    <row r="45" spans="1:15" ht="25.5" customHeight="1">
      <c r="A45" s="1"/>
      <c r="B45" s="140"/>
      <c r="C45" s="140"/>
      <c r="D45" s="80" t="s">
        <v>86</v>
      </c>
      <c r="E45" s="55">
        <v>14061083990.440001</v>
      </c>
      <c r="F45" s="81">
        <v>100</v>
      </c>
      <c r="G45" s="55">
        <v>11060087000</v>
      </c>
      <c r="H45" s="81">
        <v>100</v>
      </c>
      <c r="I45" s="55">
        <v>11045722400</v>
      </c>
      <c r="J45" s="81">
        <v>100</v>
      </c>
      <c r="K45" s="55">
        <v>-14364600</v>
      </c>
      <c r="L45" s="55">
        <f>L44+L37</f>
        <v>2741670509.6500001</v>
      </c>
      <c r="M45" s="81">
        <v>100</v>
      </c>
      <c r="N45" s="55">
        <f>N44+N37</f>
        <v>8304051890.3500004</v>
      </c>
      <c r="O45" s="82">
        <v>24.8</v>
      </c>
    </row>
    <row r="46" spans="1:15" ht="25.5" customHeight="1">
      <c r="A46" s="1"/>
      <c r="B46" s="140"/>
      <c r="C46" s="140"/>
      <c r="D46" s="80" t="s">
        <v>60</v>
      </c>
      <c r="E46" s="55">
        <v>2930569179</v>
      </c>
      <c r="F46" s="81"/>
      <c r="G46" s="55"/>
      <c r="H46" s="81"/>
      <c r="I46" s="55"/>
      <c r="J46" s="81"/>
      <c r="K46" s="55"/>
      <c r="L46" s="55">
        <v>570022062</v>
      </c>
      <c r="M46" s="81"/>
      <c r="N46" s="55"/>
      <c r="O46" s="82"/>
    </row>
    <row r="47" spans="1:15" ht="25.5" customHeight="1">
      <c r="A47" s="1"/>
      <c r="B47" s="140"/>
      <c r="C47" s="140"/>
      <c r="D47" s="80" t="s">
        <v>87</v>
      </c>
      <c r="E47" s="55">
        <v>16991653169.440001</v>
      </c>
      <c r="F47" s="81"/>
      <c r="G47" s="55"/>
      <c r="H47" s="81"/>
      <c r="I47" s="55"/>
      <c r="J47" s="81"/>
      <c r="K47" s="55"/>
      <c r="L47" s="55">
        <f>SUM(L45:L46)</f>
        <v>3311692571.6500001</v>
      </c>
      <c r="M47" s="81"/>
      <c r="N47" s="55"/>
      <c r="O47" s="82"/>
    </row>
    <row r="48" spans="1:15">
      <c r="A48" s="1"/>
      <c r="B48" s="163"/>
      <c r="C48" s="163"/>
      <c r="D48" s="83" t="s">
        <v>88</v>
      </c>
      <c r="E48" s="84" t="s">
        <v>89</v>
      </c>
      <c r="F48" s="56"/>
      <c r="G48" s="56" t="s">
        <v>89</v>
      </c>
      <c r="H48" s="56"/>
      <c r="I48" s="56">
        <v>3232</v>
      </c>
      <c r="J48" s="56"/>
      <c r="K48" s="56"/>
      <c r="L48" s="56" t="s">
        <v>89</v>
      </c>
      <c r="M48" s="56"/>
      <c r="N48" s="56"/>
      <c r="O48" s="85"/>
    </row>
    <row r="49" spans="1:15">
      <c r="A49" s="1"/>
      <c r="B49" s="164"/>
      <c r="C49" s="164"/>
      <c r="D49" s="57"/>
      <c r="E49" s="57"/>
      <c r="F49" s="57"/>
      <c r="G49" s="92"/>
      <c r="H49" s="57"/>
      <c r="I49" s="57"/>
      <c r="J49" s="57"/>
      <c r="K49" s="57"/>
      <c r="L49" s="57"/>
      <c r="M49" s="57"/>
      <c r="N49" s="57"/>
      <c r="O49" s="57"/>
    </row>
    <row r="50" spans="1:15">
      <c r="A50" s="1"/>
      <c r="B50" s="164"/>
      <c r="C50" s="164"/>
      <c r="D50" s="165" t="s">
        <v>90</v>
      </c>
      <c r="E50" s="165"/>
      <c r="F50" s="165"/>
      <c r="G50" s="58"/>
      <c r="H50" s="58" t="s">
        <v>91</v>
      </c>
      <c r="I50" s="166" t="s">
        <v>94</v>
      </c>
      <c r="J50" s="167"/>
      <c r="K50" s="167"/>
      <c r="L50" s="167"/>
      <c r="M50" s="168"/>
      <c r="N50" s="49"/>
      <c r="O50" s="49"/>
    </row>
    <row r="51" spans="1:15">
      <c r="A51" s="1"/>
      <c r="B51" s="164"/>
      <c r="C51" s="164"/>
      <c r="D51" s="165"/>
      <c r="E51" s="165"/>
      <c r="F51" s="165"/>
      <c r="G51" s="58"/>
      <c r="H51" s="58" t="s">
        <v>92</v>
      </c>
      <c r="I51" s="166"/>
      <c r="J51" s="167"/>
      <c r="K51" s="167"/>
      <c r="L51" s="167"/>
      <c r="M51" s="168"/>
      <c r="N51" s="49"/>
      <c r="O51" s="49"/>
    </row>
    <row r="52" spans="1:15">
      <c r="A52" s="1"/>
      <c r="B52" s="164"/>
      <c r="C52" s="164"/>
      <c r="D52" s="165"/>
      <c r="E52" s="165"/>
      <c r="F52" s="165"/>
      <c r="G52" s="150"/>
      <c r="H52" s="150" t="s">
        <v>93</v>
      </c>
      <c r="I52" s="152" t="s">
        <v>95</v>
      </c>
      <c r="J52" s="153"/>
      <c r="K52" s="153"/>
      <c r="L52" s="153"/>
      <c r="M52" s="154"/>
      <c r="N52" s="49"/>
      <c r="O52" s="49"/>
    </row>
    <row r="53" spans="1:15">
      <c r="A53" s="1"/>
      <c r="B53" s="49"/>
      <c r="C53" s="49"/>
      <c r="D53" s="165"/>
      <c r="E53" s="165"/>
      <c r="F53" s="165"/>
      <c r="G53" s="150"/>
      <c r="H53" s="150"/>
      <c r="I53" s="155"/>
      <c r="J53" s="156"/>
      <c r="K53" s="156"/>
      <c r="L53" s="156"/>
      <c r="M53" s="157"/>
      <c r="N53" s="49"/>
      <c r="O53" s="49"/>
    </row>
    <row r="56" spans="1:15">
      <c r="I56" s="86">
        <v>10218353747</v>
      </c>
    </row>
    <row r="57" spans="1:15">
      <c r="I57" s="87">
        <f>I45-I56</f>
        <v>827368653</v>
      </c>
    </row>
  </sheetData>
  <mergeCells count="62">
    <mergeCell ref="B50:C52"/>
    <mergeCell ref="D50:F53"/>
    <mergeCell ref="G52:G53"/>
    <mergeCell ref="H52:H53"/>
    <mergeCell ref="I50:M50"/>
    <mergeCell ref="I51:M51"/>
    <mergeCell ref="I52:M53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D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D10"/>
    <mergeCell ref="B11:C11"/>
    <mergeCell ref="B12:C12"/>
    <mergeCell ref="B13:C13"/>
    <mergeCell ref="B14:C14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ageMargins left="0" right="0" top="0" bottom="0" header="0" footer="0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B020-C03F-499B-BEB3-F85BBBF7ED05}">
  <sheetPr>
    <outlinePr summaryBelow="0"/>
  </sheetPr>
  <dimension ref="A1:V58"/>
  <sheetViews>
    <sheetView topLeftCell="A19" workbookViewId="0">
      <selection activeCell="J37" sqref="J37"/>
    </sheetView>
  </sheetViews>
  <sheetFormatPr defaultRowHeight="15"/>
  <cols>
    <col min="1" max="2" width="3.28515625" customWidth="1"/>
    <col min="3" max="3" width="7.140625" customWidth="1"/>
    <col min="4" max="4" width="35.42578125" customWidth="1"/>
    <col min="5" max="5" width="16.28515625" customWidth="1"/>
    <col min="6" max="6" width="11.140625" customWidth="1"/>
    <col min="7" max="7" width="16.28515625" style="59" customWidth="1"/>
    <col min="8" max="8" width="9.28515625" customWidth="1"/>
    <col min="9" max="9" width="16.28515625" customWidth="1"/>
    <col min="10" max="10" width="10.140625" customWidth="1"/>
    <col min="11" max="11" width="15" customWidth="1"/>
    <col min="12" max="12" width="16.85546875" customWidth="1"/>
    <col min="13" max="13" width="11.140625" customWidth="1"/>
    <col min="14" max="14" width="15" customWidth="1"/>
    <col min="15" max="15" width="11.7109375" customWidth="1"/>
    <col min="17" max="17" width="16.42578125" customWidth="1"/>
    <col min="18" max="18" width="16" bestFit="1" customWidth="1"/>
    <col min="22" max="22" width="9.5703125" bestFit="1" customWidth="1"/>
  </cols>
  <sheetData>
    <row r="1" spans="1:22" ht="7.5" customHeight="1">
      <c r="A1" s="1"/>
      <c r="B1" s="2"/>
      <c r="C1" s="1"/>
      <c r="D1" s="1"/>
      <c r="E1" s="1"/>
      <c r="F1" s="1"/>
      <c r="G1" s="49"/>
      <c r="H1" s="1"/>
      <c r="I1" s="1"/>
      <c r="J1" s="1"/>
      <c r="K1" s="1"/>
      <c r="L1" s="1"/>
      <c r="M1" s="1"/>
      <c r="N1" s="1"/>
      <c r="O1" s="1"/>
    </row>
    <row r="2" spans="1:22">
      <c r="A2" s="1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22">
      <c r="A3" s="1"/>
      <c r="B3" s="123" t="s">
        <v>96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22" ht="12.75" customHeight="1" thickBot="1">
      <c r="A4" s="1"/>
      <c r="B4" s="124" t="s">
        <v>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22" ht="15.75" thickTop="1">
      <c r="A5" s="2"/>
      <c r="B5" s="125" t="s">
        <v>3</v>
      </c>
      <c r="C5" s="125"/>
      <c r="D5" s="126" t="s">
        <v>4</v>
      </c>
      <c r="E5" s="126"/>
      <c r="F5" s="126"/>
      <c r="G5" s="127" t="s">
        <v>5</v>
      </c>
      <c r="H5" s="127"/>
      <c r="I5" s="127"/>
      <c r="J5" s="127"/>
      <c r="K5" s="128" t="s">
        <v>6</v>
      </c>
      <c r="L5" s="128"/>
      <c r="M5" s="128"/>
      <c r="N5" s="128"/>
      <c r="O5" s="128"/>
    </row>
    <row r="6" spans="1:22" ht="15.75" thickBot="1">
      <c r="A6" s="1"/>
      <c r="B6" s="130" t="s">
        <v>7</v>
      </c>
      <c r="C6" s="130"/>
      <c r="D6" s="130"/>
      <c r="E6" s="131" t="s">
        <v>8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22" ht="19.5" thickTop="1" thickBot="1">
      <c r="A7" s="1"/>
      <c r="B7" s="130"/>
      <c r="C7" s="130"/>
      <c r="D7" s="130"/>
      <c r="E7" s="132" t="s">
        <v>9</v>
      </c>
      <c r="F7" s="132"/>
      <c r="G7" s="132" t="s">
        <v>10</v>
      </c>
      <c r="H7" s="132"/>
      <c r="I7" s="132" t="s">
        <v>10</v>
      </c>
      <c r="J7" s="132"/>
      <c r="K7" s="41" t="s">
        <v>10</v>
      </c>
      <c r="L7" s="133" t="s">
        <v>10</v>
      </c>
      <c r="M7" s="133"/>
      <c r="N7" s="134" t="s">
        <v>11</v>
      </c>
      <c r="O7" s="135" t="s">
        <v>12</v>
      </c>
    </row>
    <row r="8" spans="1:22" ht="39.75" customHeight="1" thickTop="1" thickBot="1">
      <c r="A8" s="1"/>
      <c r="B8" s="130"/>
      <c r="C8" s="130"/>
      <c r="D8" s="130"/>
      <c r="E8" s="42" t="s">
        <v>13</v>
      </c>
      <c r="F8" s="43" t="s">
        <v>14</v>
      </c>
      <c r="G8" s="44" t="s">
        <v>15</v>
      </c>
      <c r="H8" s="45" t="s">
        <v>14</v>
      </c>
      <c r="I8" s="44" t="s">
        <v>16</v>
      </c>
      <c r="J8" s="45" t="s">
        <v>14</v>
      </c>
      <c r="K8" s="46" t="s">
        <v>17</v>
      </c>
      <c r="L8" s="44" t="s">
        <v>18</v>
      </c>
      <c r="M8" s="45" t="s">
        <v>14</v>
      </c>
      <c r="N8" s="134"/>
      <c r="O8" s="135"/>
    </row>
    <row r="9" spans="1:22" ht="16.5" thickTop="1" thickBot="1">
      <c r="A9" s="1"/>
      <c r="B9" s="130"/>
      <c r="C9" s="130"/>
      <c r="D9" s="130"/>
      <c r="E9" s="47" t="s">
        <v>19</v>
      </c>
      <c r="F9" s="47" t="s">
        <v>20</v>
      </c>
      <c r="G9" s="47" t="s">
        <v>21</v>
      </c>
      <c r="H9" s="47" t="s">
        <v>22</v>
      </c>
      <c r="I9" s="47" t="s">
        <v>23</v>
      </c>
      <c r="J9" s="47" t="s">
        <v>24</v>
      </c>
      <c r="K9" s="47" t="s">
        <v>25</v>
      </c>
      <c r="L9" s="47" t="s">
        <v>26</v>
      </c>
      <c r="M9" s="47" t="s">
        <v>27</v>
      </c>
      <c r="N9" s="47" t="s">
        <v>28</v>
      </c>
      <c r="O9" s="48" t="s">
        <v>29</v>
      </c>
    </row>
    <row r="10" spans="1:22" ht="15.75" thickTop="1">
      <c r="A10" s="1"/>
      <c r="B10" s="136" t="s">
        <v>30</v>
      </c>
      <c r="C10" s="136"/>
      <c r="D10" s="136"/>
      <c r="E10" s="3"/>
      <c r="F10" s="4"/>
      <c r="G10" s="50"/>
      <c r="H10" s="4"/>
      <c r="I10" s="3"/>
      <c r="J10" s="4"/>
      <c r="K10" s="5"/>
      <c r="L10" s="3"/>
      <c r="M10" s="4"/>
      <c r="N10" s="3"/>
      <c r="O10" s="6"/>
    </row>
    <row r="11" spans="1:22" ht="22.5" customHeight="1">
      <c r="A11" s="1"/>
      <c r="B11" s="137" t="s">
        <v>31</v>
      </c>
      <c r="C11" s="138"/>
      <c r="D11" s="7" t="s">
        <v>32</v>
      </c>
      <c r="E11" s="10"/>
      <c r="F11" s="11"/>
      <c r="G11" s="51"/>
      <c r="H11" s="11"/>
      <c r="I11" s="10"/>
      <c r="J11" s="11"/>
      <c r="K11" s="12"/>
      <c r="L11" s="10"/>
      <c r="M11" s="11"/>
      <c r="N11" s="10"/>
      <c r="O11" s="13"/>
      <c r="S11" t="s">
        <v>97</v>
      </c>
      <c r="T11" t="s">
        <v>98</v>
      </c>
    </row>
    <row r="12" spans="1:22" ht="21.75" customHeight="1">
      <c r="A12" s="1"/>
      <c r="B12" s="129" t="s">
        <v>33</v>
      </c>
      <c r="C12" s="129"/>
      <c r="D12" s="33" t="s">
        <v>34</v>
      </c>
      <c r="E12" s="34">
        <v>1395594214.4000001</v>
      </c>
      <c r="F12" s="35">
        <v>9.9</v>
      </c>
      <c r="G12" s="34">
        <v>1558930000</v>
      </c>
      <c r="H12" s="35">
        <v>14.1</v>
      </c>
      <c r="I12" s="34">
        <v>1408913752</v>
      </c>
      <c r="J12" s="35">
        <v>13.8</v>
      </c>
      <c r="K12" s="34">
        <f>I12-G12</f>
        <v>-150016248</v>
      </c>
      <c r="L12" s="34">
        <v>701362107</v>
      </c>
      <c r="M12" s="35">
        <v>12.14</v>
      </c>
      <c r="N12" s="34">
        <f>I12-L12</f>
        <v>707551645</v>
      </c>
      <c r="O12" s="90">
        <v>48.9</v>
      </c>
      <c r="Q12" s="38">
        <f>I12-G12</f>
        <v>-150016248</v>
      </c>
      <c r="S12" s="60">
        <f>I12/I25</f>
        <v>0.13788069848468909</v>
      </c>
      <c r="T12" s="88">
        <f>L12/L25</f>
        <v>0.12575414567415089</v>
      </c>
      <c r="V12" s="60">
        <f>L12/I12</f>
        <v>0.49780343616093825</v>
      </c>
    </row>
    <row r="13" spans="1:22" ht="21.75" customHeight="1">
      <c r="A13" s="1"/>
      <c r="B13" s="129" t="s">
        <v>35</v>
      </c>
      <c r="C13" s="129"/>
      <c r="D13" s="33" t="s">
        <v>36</v>
      </c>
      <c r="E13" s="34">
        <v>457657924.63</v>
      </c>
      <c r="F13" s="35">
        <v>3.3</v>
      </c>
      <c r="G13" s="34">
        <v>1018940000</v>
      </c>
      <c r="H13" s="35">
        <v>9.1999999999999993</v>
      </c>
      <c r="I13" s="34">
        <v>534586000</v>
      </c>
      <c r="J13" s="35">
        <v>5.2</v>
      </c>
      <c r="K13" s="34">
        <f t="shared" ref="K13:K17" si="0">I13-G13</f>
        <v>-484354000</v>
      </c>
      <c r="L13" s="34">
        <v>295680025</v>
      </c>
      <c r="M13" s="35">
        <v>5.33</v>
      </c>
      <c r="N13" s="34">
        <f t="shared" ref="N13:N17" si="1">I13-L13</f>
        <v>238905975</v>
      </c>
      <c r="O13" s="90">
        <v>55.3</v>
      </c>
      <c r="Q13" s="38">
        <f t="shared" ref="Q13:Q17" si="2">I13-G13</f>
        <v>-484354000</v>
      </c>
      <c r="S13" s="60">
        <f>I13/I25</f>
        <v>5.2316254969832963E-2</v>
      </c>
      <c r="T13" s="89">
        <f>L13/L25</f>
        <v>5.3015394709350287E-2</v>
      </c>
      <c r="V13" s="60">
        <f t="shared" ref="V13:V17" si="3">L13/I13</f>
        <v>0.55310095101630041</v>
      </c>
    </row>
    <row r="14" spans="1:22" ht="21.75" customHeight="1">
      <c r="A14" s="1"/>
      <c r="B14" s="129" t="s">
        <v>37</v>
      </c>
      <c r="C14" s="129"/>
      <c r="D14" s="33" t="s">
        <v>38</v>
      </c>
      <c r="E14" s="34">
        <v>1780956126.0799999</v>
      </c>
      <c r="F14" s="35">
        <v>12.7</v>
      </c>
      <c r="G14" s="34">
        <v>704000000</v>
      </c>
      <c r="H14" s="35">
        <v>6.4</v>
      </c>
      <c r="I14" s="34">
        <v>989005995</v>
      </c>
      <c r="J14" s="35">
        <v>9.6999999999999993</v>
      </c>
      <c r="K14" s="34">
        <f t="shared" si="0"/>
        <v>285005995</v>
      </c>
      <c r="L14" s="34">
        <v>326340720</v>
      </c>
      <c r="M14" s="35">
        <v>5.88</v>
      </c>
      <c r="N14" s="34">
        <f t="shared" si="1"/>
        <v>662665275</v>
      </c>
      <c r="O14" s="90">
        <v>33</v>
      </c>
      <c r="Q14" s="38">
        <f t="shared" si="2"/>
        <v>285005995</v>
      </c>
      <c r="S14" s="61">
        <f>I14/I25</f>
        <v>9.6787214407248495E-2</v>
      </c>
      <c r="T14" s="89">
        <f>L14/L25</f>
        <v>5.8512853820725845E-2</v>
      </c>
      <c r="V14" s="60">
        <f t="shared" si="3"/>
        <v>0.32996839417540641</v>
      </c>
    </row>
    <row r="15" spans="1:22" ht="21.75" customHeight="1">
      <c r="A15" s="1"/>
      <c r="B15" s="129" t="s">
        <v>39</v>
      </c>
      <c r="C15" s="129"/>
      <c r="D15" s="33" t="s">
        <v>40</v>
      </c>
      <c r="E15" s="34">
        <v>2713015113.5999999</v>
      </c>
      <c r="F15" s="35">
        <v>19.3</v>
      </c>
      <c r="G15" s="34">
        <v>2940634000</v>
      </c>
      <c r="H15" s="35">
        <v>26.6</v>
      </c>
      <c r="I15" s="34">
        <v>2704257000</v>
      </c>
      <c r="J15" s="35">
        <v>26.5</v>
      </c>
      <c r="K15" s="34">
        <f t="shared" si="0"/>
        <v>-236377000</v>
      </c>
      <c r="L15" s="34">
        <v>1616674355</v>
      </c>
      <c r="M15" s="35">
        <v>29.13</v>
      </c>
      <c r="N15" s="34">
        <f t="shared" si="1"/>
        <v>1087582645</v>
      </c>
      <c r="O15" s="90">
        <v>59.8</v>
      </c>
      <c r="Q15" s="38">
        <f t="shared" si="2"/>
        <v>-236377000</v>
      </c>
      <c r="S15" s="61">
        <f>I15/I25</f>
        <v>0.26464703287395397</v>
      </c>
      <c r="T15" s="89">
        <f>L15/L25</f>
        <v>0.28986952719179893</v>
      </c>
      <c r="V15" s="60">
        <f t="shared" si="3"/>
        <v>0.59782570776372213</v>
      </c>
    </row>
    <row r="16" spans="1:22" ht="21.75" customHeight="1">
      <c r="A16" s="1"/>
      <c r="B16" s="129" t="s">
        <v>41</v>
      </c>
      <c r="C16" s="129"/>
      <c r="D16" s="33" t="s">
        <v>42</v>
      </c>
      <c r="E16" s="34">
        <v>3721633759.23</v>
      </c>
      <c r="F16" s="35">
        <v>26.5</v>
      </c>
      <c r="G16" s="34">
        <v>4639993000</v>
      </c>
      <c r="H16" s="35">
        <v>42</v>
      </c>
      <c r="I16" s="34">
        <v>4376151000</v>
      </c>
      <c r="J16" s="35">
        <v>42.8</v>
      </c>
      <c r="K16" s="34">
        <f t="shared" si="0"/>
        <v>-263842000</v>
      </c>
      <c r="L16" s="34">
        <v>2524748247</v>
      </c>
      <c r="M16" s="35">
        <v>45.49</v>
      </c>
      <c r="N16" s="34">
        <f t="shared" si="1"/>
        <v>1851402753</v>
      </c>
      <c r="O16" s="90">
        <v>57.7</v>
      </c>
      <c r="Q16" s="38">
        <f t="shared" si="2"/>
        <v>-263842000</v>
      </c>
      <c r="S16" s="61">
        <f>I16/I25</f>
        <v>0.42826379946816689</v>
      </c>
      <c r="T16" s="89">
        <f>L16/L25</f>
        <v>0.45268707230542615</v>
      </c>
      <c r="V16" s="60">
        <f t="shared" si="3"/>
        <v>0.57693353062999886</v>
      </c>
    </row>
    <row r="17" spans="1:22" ht="21.75" customHeight="1">
      <c r="A17" s="1"/>
      <c r="B17" s="129" t="s">
        <v>43</v>
      </c>
      <c r="C17" s="129"/>
      <c r="D17" s="33" t="s">
        <v>44</v>
      </c>
      <c r="E17" s="34">
        <v>124010637.8</v>
      </c>
      <c r="F17" s="35">
        <v>0.9</v>
      </c>
      <c r="G17" s="34">
        <v>197590000</v>
      </c>
      <c r="H17" s="35">
        <v>1.8</v>
      </c>
      <c r="I17" s="34">
        <v>205440000</v>
      </c>
      <c r="J17" s="35">
        <v>2</v>
      </c>
      <c r="K17" s="34">
        <f t="shared" si="0"/>
        <v>7850000</v>
      </c>
      <c r="L17" s="34">
        <v>112442940</v>
      </c>
      <c r="M17" s="35">
        <v>2.0299999999999998</v>
      </c>
      <c r="N17" s="34">
        <f t="shared" si="1"/>
        <v>92997060</v>
      </c>
      <c r="O17" s="90">
        <v>54.7</v>
      </c>
      <c r="Q17" s="38">
        <f t="shared" si="2"/>
        <v>7850000</v>
      </c>
      <c r="S17" s="61">
        <f>I17/I25</f>
        <v>2.0104999796108546E-2</v>
      </c>
      <c r="T17" s="89">
        <f>L17/L25</f>
        <v>2.0161006298547873E-2</v>
      </c>
      <c r="V17" s="60">
        <f t="shared" si="3"/>
        <v>0.54732739485981308</v>
      </c>
    </row>
    <row r="18" spans="1:22" ht="21.75" customHeight="1">
      <c r="A18" s="1"/>
      <c r="B18" s="139" t="s">
        <v>45</v>
      </c>
      <c r="C18" s="139"/>
      <c r="D18" s="14" t="s">
        <v>46</v>
      </c>
      <c r="E18" s="15">
        <v>45913189</v>
      </c>
      <c r="F18" s="16">
        <v>0.3</v>
      </c>
      <c r="G18" s="34">
        <v>0</v>
      </c>
      <c r="H18" s="35">
        <v>0</v>
      </c>
      <c r="I18" s="15">
        <v>0</v>
      </c>
      <c r="J18" s="16">
        <v>0</v>
      </c>
      <c r="K18" s="15">
        <v>0</v>
      </c>
      <c r="L18" s="15">
        <v>0</v>
      </c>
      <c r="M18" s="16">
        <v>0</v>
      </c>
      <c r="N18" s="34">
        <v>0</v>
      </c>
      <c r="O18" s="90">
        <v>0</v>
      </c>
      <c r="S18" s="61"/>
    </row>
    <row r="19" spans="1:22" ht="35.25" customHeight="1">
      <c r="A19" s="1"/>
      <c r="B19" s="139" t="s">
        <v>47</v>
      </c>
      <c r="C19" s="139"/>
      <c r="D19" s="14" t="s">
        <v>48</v>
      </c>
      <c r="E19" s="15">
        <v>82238457.689999998</v>
      </c>
      <c r="F19" s="16">
        <v>0.6</v>
      </c>
      <c r="G19" s="34">
        <v>0</v>
      </c>
      <c r="H19" s="16">
        <v>0</v>
      </c>
      <c r="I19" s="15">
        <v>0</v>
      </c>
      <c r="J19" s="16">
        <v>0</v>
      </c>
      <c r="K19" s="15">
        <v>0</v>
      </c>
      <c r="L19" s="15">
        <v>0</v>
      </c>
      <c r="M19" s="16">
        <v>0</v>
      </c>
      <c r="N19" s="34">
        <v>0</v>
      </c>
      <c r="O19" s="90">
        <v>0</v>
      </c>
      <c r="S19" s="61"/>
    </row>
    <row r="20" spans="1:22">
      <c r="A20" s="1"/>
      <c r="B20" s="139" t="s">
        <v>49</v>
      </c>
      <c r="C20" s="139"/>
      <c r="D20" s="14" t="s">
        <v>50</v>
      </c>
      <c r="E20" s="15">
        <v>49833569</v>
      </c>
      <c r="F20" s="16">
        <v>0.4</v>
      </c>
      <c r="G20" s="34">
        <v>0</v>
      </c>
      <c r="H20" s="16">
        <v>0</v>
      </c>
      <c r="I20" s="15">
        <v>0</v>
      </c>
      <c r="J20" s="16">
        <v>0</v>
      </c>
      <c r="K20" s="15">
        <v>0</v>
      </c>
      <c r="L20" s="15">
        <v>0</v>
      </c>
      <c r="M20" s="16">
        <v>0</v>
      </c>
      <c r="N20" s="34">
        <v>0</v>
      </c>
      <c r="O20" s="90">
        <v>0</v>
      </c>
    </row>
    <row r="21" spans="1:22">
      <c r="A21" s="1"/>
      <c r="B21" s="139" t="s">
        <v>51</v>
      </c>
      <c r="C21" s="139"/>
      <c r="D21" s="14" t="s">
        <v>52</v>
      </c>
      <c r="E21" s="15">
        <v>36548960.490000002</v>
      </c>
      <c r="F21" s="16">
        <v>0.3</v>
      </c>
      <c r="G21" s="34">
        <v>0</v>
      </c>
      <c r="H21" s="16">
        <v>0</v>
      </c>
      <c r="I21" s="15">
        <v>0</v>
      </c>
      <c r="J21" s="16">
        <v>0</v>
      </c>
      <c r="K21" s="15">
        <v>0</v>
      </c>
      <c r="L21" s="15">
        <v>0</v>
      </c>
      <c r="M21" s="16">
        <v>0</v>
      </c>
      <c r="N21" s="34">
        <v>0</v>
      </c>
      <c r="O21" s="90">
        <v>0</v>
      </c>
    </row>
    <row r="22" spans="1:22">
      <c r="A22" s="1"/>
      <c r="B22" s="139" t="s">
        <v>53</v>
      </c>
      <c r="C22" s="139"/>
      <c r="D22" s="14" t="s">
        <v>54</v>
      </c>
      <c r="E22" s="15">
        <v>508942768.04000002</v>
      </c>
      <c r="F22" s="16">
        <v>3.6</v>
      </c>
      <c r="G22" s="34">
        <v>0</v>
      </c>
      <c r="H22" s="16">
        <v>0</v>
      </c>
      <c r="I22" s="15">
        <v>0</v>
      </c>
      <c r="J22" s="16">
        <v>0</v>
      </c>
      <c r="K22" s="15">
        <v>0</v>
      </c>
      <c r="L22" s="15">
        <v>0</v>
      </c>
      <c r="M22" s="16">
        <v>0.3</v>
      </c>
      <c r="N22" s="34">
        <v>0</v>
      </c>
      <c r="O22" s="90">
        <v>0</v>
      </c>
    </row>
    <row r="23" spans="1:22">
      <c r="A23" s="1"/>
      <c r="B23" s="139" t="s">
        <v>55</v>
      </c>
      <c r="C23" s="139"/>
      <c r="D23" s="14" t="s">
        <v>56</v>
      </c>
      <c r="E23" s="15">
        <v>2710000000</v>
      </c>
      <c r="F23" s="16">
        <v>19.3</v>
      </c>
      <c r="G23" s="34">
        <v>0</v>
      </c>
      <c r="H23" s="16">
        <v>0</v>
      </c>
      <c r="I23" s="15">
        <v>0</v>
      </c>
      <c r="J23" s="16">
        <v>0</v>
      </c>
      <c r="K23" s="15">
        <v>0</v>
      </c>
      <c r="L23" s="15">
        <v>0</v>
      </c>
      <c r="M23" s="16">
        <v>0</v>
      </c>
      <c r="N23" s="34">
        <v>0</v>
      </c>
      <c r="O23" s="90">
        <v>0</v>
      </c>
    </row>
    <row r="24" spans="1:22">
      <c r="A24" s="1"/>
      <c r="B24" s="139" t="s">
        <v>57</v>
      </c>
      <c r="C24" s="139"/>
      <c r="D24" s="14" t="s">
        <v>58</v>
      </c>
      <c r="E24" s="15">
        <v>434739270.48000002</v>
      </c>
      <c r="F24" s="16">
        <v>3.1</v>
      </c>
      <c r="G24" s="34">
        <v>0</v>
      </c>
      <c r="H24" s="16">
        <v>0</v>
      </c>
      <c r="I24" s="15">
        <v>0</v>
      </c>
      <c r="J24" s="16">
        <v>0</v>
      </c>
      <c r="K24" s="15">
        <v>0</v>
      </c>
      <c r="L24" s="15">
        <v>0</v>
      </c>
      <c r="M24" s="16">
        <v>0</v>
      </c>
      <c r="N24" s="34">
        <v>0</v>
      </c>
      <c r="O24" s="90">
        <v>0</v>
      </c>
    </row>
    <row r="25" spans="1:22" ht="30" customHeight="1">
      <c r="A25" s="1"/>
      <c r="B25" s="139"/>
      <c r="C25" s="139"/>
      <c r="D25" s="17" t="s">
        <v>59</v>
      </c>
      <c r="E25" s="18">
        <v>14061083990.440001</v>
      </c>
      <c r="F25" s="19">
        <v>100</v>
      </c>
      <c r="G25" s="52">
        <f>G12+G13+G14+G15+G16+G17</f>
        <v>11060087000</v>
      </c>
      <c r="H25" s="52">
        <f t="shared" ref="H25:N25" si="4">H12+H13+H14+H15+H16+H17</f>
        <v>100.1</v>
      </c>
      <c r="I25" s="52">
        <f t="shared" si="4"/>
        <v>10218353747</v>
      </c>
      <c r="J25" s="52">
        <f t="shared" si="4"/>
        <v>100</v>
      </c>
      <c r="K25" s="52">
        <f t="shared" si="4"/>
        <v>-841733253</v>
      </c>
      <c r="L25" s="52">
        <f t="shared" si="4"/>
        <v>5577248394</v>
      </c>
      <c r="M25" s="52">
        <f t="shared" si="4"/>
        <v>100</v>
      </c>
      <c r="N25" s="52">
        <f t="shared" si="4"/>
        <v>4641105353</v>
      </c>
      <c r="O25" s="91">
        <v>54.3</v>
      </c>
      <c r="Q25" s="37">
        <v>10218353747</v>
      </c>
      <c r="R25" t="s">
        <v>99</v>
      </c>
      <c r="V25">
        <f>L25/I25</f>
        <v>0.545806940343734</v>
      </c>
    </row>
    <row r="26" spans="1:22" ht="30" customHeight="1">
      <c r="A26" s="1"/>
      <c r="B26" s="139"/>
      <c r="C26" s="139"/>
      <c r="D26" s="17" t="s">
        <v>60</v>
      </c>
      <c r="E26" s="18">
        <v>2930569179</v>
      </c>
      <c r="F26" s="19"/>
      <c r="G26" s="52"/>
      <c r="H26" s="19"/>
      <c r="I26" s="18"/>
      <c r="J26" s="19"/>
      <c r="K26" s="18"/>
      <c r="L26" s="52">
        <v>1666517130</v>
      </c>
      <c r="M26" s="19"/>
      <c r="N26" s="18"/>
      <c r="O26" s="39"/>
      <c r="Q26" s="37">
        <v>5577248394</v>
      </c>
      <c r="R26" s="97">
        <f>L25-Q26</f>
        <v>0</v>
      </c>
    </row>
    <row r="27" spans="1:22" ht="18.75" customHeight="1" thickBot="1">
      <c r="A27" s="1"/>
      <c r="B27" s="139"/>
      <c r="C27" s="139"/>
      <c r="D27" s="17" t="s">
        <v>61</v>
      </c>
      <c r="E27" s="18">
        <v>16991653169.440001</v>
      </c>
      <c r="F27" s="19"/>
      <c r="G27" s="52"/>
      <c r="H27" s="19"/>
      <c r="I27" s="18"/>
      <c r="J27" s="19"/>
      <c r="K27" s="18"/>
      <c r="L27" s="52">
        <f>SUM(L25:L26)</f>
        <v>7243765524</v>
      </c>
      <c r="M27" s="19"/>
      <c r="N27" s="18"/>
      <c r="O27" s="20"/>
    </row>
    <row r="28" spans="1:22" ht="15.75" thickTop="1">
      <c r="A28" s="1"/>
      <c r="B28" s="141" t="s">
        <v>62</v>
      </c>
      <c r="C28" s="141"/>
      <c r="D28" s="141"/>
      <c r="E28" s="21"/>
      <c r="F28" s="22"/>
      <c r="G28" s="53"/>
      <c r="H28" s="22"/>
      <c r="I28" s="21"/>
      <c r="J28" s="22"/>
      <c r="K28" s="23"/>
      <c r="L28" s="21"/>
      <c r="M28" s="22"/>
      <c r="N28" s="21"/>
      <c r="O28" s="24"/>
    </row>
    <row r="29" spans="1:22">
      <c r="A29" s="1"/>
      <c r="B29" s="142" t="s">
        <v>63</v>
      </c>
      <c r="C29" s="142"/>
      <c r="D29" s="7" t="s">
        <v>32</v>
      </c>
      <c r="E29" s="10"/>
      <c r="F29" s="11"/>
      <c r="G29" s="51"/>
      <c r="H29" s="11"/>
      <c r="I29" s="10"/>
      <c r="J29" s="11"/>
      <c r="K29" s="12"/>
      <c r="L29" s="10"/>
      <c r="M29" s="11"/>
      <c r="N29" s="10"/>
      <c r="O29" s="13"/>
    </row>
    <row r="30" spans="1:22">
      <c r="A30" s="1"/>
      <c r="B30" s="169" t="s">
        <v>64</v>
      </c>
      <c r="C30" s="169"/>
      <c r="D30" s="25" t="s">
        <v>65</v>
      </c>
      <c r="E30" s="26">
        <v>4570489870</v>
      </c>
      <c r="F30" s="27">
        <v>32.5</v>
      </c>
      <c r="G30" s="54">
        <v>4602091000</v>
      </c>
      <c r="H30" s="78">
        <v>41.6</v>
      </c>
      <c r="I30" s="54">
        <v>4541925000</v>
      </c>
      <c r="J30" s="78">
        <v>44.4</v>
      </c>
      <c r="K30" s="54">
        <f>I30-G30</f>
        <v>-60166000</v>
      </c>
      <c r="L30" s="54">
        <v>2822695285</v>
      </c>
      <c r="M30" s="78">
        <v>50.9</v>
      </c>
      <c r="N30" s="54">
        <f>I30-L30</f>
        <v>1719229715</v>
      </c>
      <c r="O30" s="79">
        <v>62.1</v>
      </c>
      <c r="S30" s="60">
        <f>I30/I45</f>
        <v>0.44448696066462379</v>
      </c>
      <c r="T30" s="60">
        <f>L30/L45</f>
        <v>0.50610894218673386</v>
      </c>
      <c r="U30" s="60">
        <f>L30/I30</f>
        <v>0.62147553845561077</v>
      </c>
    </row>
    <row r="31" spans="1:22">
      <c r="A31" s="1"/>
      <c r="B31" s="169" t="s">
        <v>66</v>
      </c>
      <c r="C31" s="169"/>
      <c r="D31" s="25" t="s">
        <v>67</v>
      </c>
      <c r="E31" s="26">
        <v>753954332</v>
      </c>
      <c r="F31" s="27">
        <v>5.4</v>
      </c>
      <c r="G31" s="54">
        <v>769578000</v>
      </c>
      <c r="H31" s="78">
        <v>7</v>
      </c>
      <c r="I31" s="54">
        <v>756797000</v>
      </c>
      <c r="J31" s="78">
        <v>7.4</v>
      </c>
      <c r="K31" s="54">
        <f t="shared" ref="K31:K36" si="5">I31-G31</f>
        <v>-12781000</v>
      </c>
      <c r="L31" s="54">
        <v>462725734</v>
      </c>
      <c r="M31" s="78">
        <v>8.3000000000000007</v>
      </c>
      <c r="N31" s="54">
        <f t="shared" ref="N31:N36" si="6">I31-L31</f>
        <v>294071266</v>
      </c>
      <c r="O31" s="79">
        <v>61.1</v>
      </c>
      <c r="S31" s="60">
        <f>I31/I45</f>
        <v>7.4062517186018112E-2</v>
      </c>
      <c r="T31" s="60">
        <f>L31/L45</f>
        <v>8.2966671252763288E-2</v>
      </c>
      <c r="U31" s="60">
        <f>L31/I31</f>
        <v>0.61142649085553991</v>
      </c>
    </row>
    <row r="32" spans="1:22">
      <c r="A32" s="1"/>
      <c r="B32" s="169" t="s">
        <v>68</v>
      </c>
      <c r="C32" s="169"/>
      <c r="D32" s="25" t="s">
        <v>69</v>
      </c>
      <c r="E32" s="26">
        <v>3404914377.1500001</v>
      </c>
      <c r="F32" s="27">
        <v>24.2</v>
      </c>
      <c r="G32" s="54">
        <v>4038083000</v>
      </c>
      <c r="H32" s="78">
        <v>36.5</v>
      </c>
      <c r="I32" s="54">
        <v>3757036000</v>
      </c>
      <c r="J32" s="78">
        <v>36.799999999999997</v>
      </c>
      <c r="K32" s="54">
        <f t="shared" si="5"/>
        <v>-281047000</v>
      </c>
      <c r="L32" s="54">
        <v>1916512932</v>
      </c>
      <c r="M32" s="78">
        <v>34.5</v>
      </c>
      <c r="N32" s="54">
        <f t="shared" si="6"/>
        <v>1840523068</v>
      </c>
      <c r="O32" s="79">
        <v>51</v>
      </c>
      <c r="S32" s="60">
        <f>I32/I45</f>
        <v>0.36767527265368216</v>
      </c>
      <c r="T32" s="60">
        <f>L32/L45</f>
        <v>0.34363054979975133</v>
      </c>
      <c r="U32" s="60">
        <f t="shared" ref="U32:U45" si="7">L32/I32</f>
        <v>0.51011300716841679</v>
      </c>
    </row>
    <row r="33" spans="1:21">
      <c r="A33" s="1"/>
      <c r="B33" s="169" t="s">
        <v>70</v>
      </c>
      <c r="C33" s="169"/>
      <c r="D33" s="25" t="s">
        <v>71</v>
      </c>
      <c r="E33" s="26">
        <v>34812458</v>
      </c>
      <c r="F33" s="27">
        <v>0.2</v>
      </c>
      <c r="G33" s="54">
        <v>0</v>
      </c>
      <c r="H33" s="78">
        <v>0</v>
      </c>
      <c r="I33" s="54">
        <v>0</v>
      </c>
      <c r="J33" s="78">
        <v>0</v>
      </c>
      <c r="K33" s="54">
        <f t="shared" si="5"/>
        <v>0</v>
      </c>
      <c r="L33" s="54">
        <v>0</v>
      </c>
      <c r="M33" s="78">
        <v>0</v>
      </c>
      <c r="N33" s="54">
        <f t="shared" si="6"/>
        <v>0</v>
      </c>
      <c r="O33" s="79">
        <v>0</v>
      </c>
      <c r="S33" s="36"/>
      <c r="T33" s="60"/>
      <c r="U33" s="60"/>
    </row>
    <row r="34" spans="1:21">
      <c r="A34" s="1"/>
      <c r="B34" s="169" t="s">
        <v>72</v>
      </c>
      <c r="C34" s="169"/>
      <c r="D34" s="25" t="s">
        <v>73</v>
      </c>
      <c r="E34" s="26">
        <v>4287328838</v>
      </c>
      <c r="F34" s="27">
        <v>30.5</v>
      </c>
      <c r="G34" s="54">
        <v>150000000</v>
      </c>
      <c r="H34" s="78">
        <v>1.4</v>
      </c>
      <c r="I34" s="54">
        <v>129642348</v>
      </c>
      <c r="J34" s="78">
        <v>1.3</v>
      </c>
      <c r="K34" s="54">
        <f t="shared" si="5"/>
        <v>-20357652</v>
      </c>
      <c r="L34" s="54">
        <v>0</v>
      </c>
      <c r="M34" s="78">
        <v>0</v>
      </c>
      <c r="N34" s="54">
        <f t="shared" si="6"/>
        <v>129642348</v>
      </c>
      <c r="O34" s="79">
        <v>0</v>
      </c>
      <c r="S34" s="60">
        <f>I34/I45</f>
        <v>1.2687204926533456E-2</v>
      </c>
      <c r="T34" s="60"/>
      <c r="U34" s="60">
        <f t="shared" si="7"/>
        <v>0</v>
      </c>
    </row>
    <row r="35" spans="1:21">
      <c r="A35" s="1"/>
      <c r="B35" s="169" t="s">
        <v>74</v>
      </c>
      <c r="C35" s="169"/>
      <c r="D35" s="25" t="s">
        <v>75</v>
      </c>
      <c r="E35" s="26">
        <v>14508201</v>
      </c>
      <c r="F35" s="27">
        <v>0.1</v>
      </c>
      <c r="G35" s="54">
        <v>75226000</v>
      </c>
      <c r="H35" s="78">
        <v>0.7</v>
      </c>
      <c r="I35" s="54">
        <v>75226000</v>
      </c>
      <c r="J35" s="78">
        <v>0.7</v>
      </c>
      <c r="K35" s="54">
        <f t="shared" si="5"/>
        <v>0</v>
      </c>
      <c r="L35" s="54">
        <v>16388995</v>
      </c>
      <c r="M35" s="78">
        <v>0.3</v>
      </c>
      <c r="N35" s="54">
        <f t="shared" si="6"/>
        <v>58837005</v>
      </c>
      <c r="O35" s="79">
        <v>21.8</v>
      </c>
      <c r="S35" s="60">
        <f>I35/I45</f>
        <v>7.3618512201229632E-3</v>
      </c>
      <c r="T35" s="60">
        <f>L35/L45</f>
        <v>2.938544931516995E-3</v>
      </c>
      <c r="U35" s="60">
        <f t="shared" si="7"/>
        <v>0.2178634381729721</v>
      </c>
    </row>
    <row r="36" spans="1:21">
      <c r="A36" s="1"/>
      <c r="B36" s="169" t="s">
        <v>76</v>
      </c>
      <c r="C36" s="169"/>
      <c r="D36" s="25" t="s">
        <v>77</v>
      </c>
      <c r="E36" s="26">
        <v>289860377.49000001</v>
      </c>
      <c r="F36" s="27">
        <v>2.1</v>
      </c>
      <c r="G36" s="54">
        <v>72889000</v>
      </c>
      <c r="H36" s="78">
        <v>0.7</v>
      </c>
      <c r="I36" s="54">
        <v>85220752</v>
      </c>
      <c r="J36" s="78">
        <v>0.8</v>
      </c>
      <c r="K36" s="54">
        <f t="shared" si="5"/>
        <v>12331752</v>
      </c>
      <c r="L36" s="54">
        <v>35523256</v>
      </c>
      <c r="M36" s="78">
        <v>0.6</v>
      </c>
      <c r="N36" s="54">
        <f t="shared" si="6"/>
        <v>49697496</v>
      </c>
      <c r="O36" s="79">
        <v>41.7</v>
      </c>
      <c r="S36" s="60">
        <f>I36/I45</f>
        <v>8.3399688550633618E-3</v>
      </c>
      <c r="T36" s="60">
        <f>L36/L45</f>
        <v>6.369315743264348E-3</v>
      </c>
      <c r="U36" s="60">
        <f t="shared" si="7"/>
        <v>0.41683809596047688</v>
      </c>
    </row>
    <row r="37" spans="1:21">
      <c r="A37" s="1"/>
      <c r="B37" s="169"/>
      <c r="C37" s="169"/>
      <c r="D37" s="28" t="s">
        <v>78</v>
      </c>
      <c r="E37" s="29">
        <v>13355868453.639999</v>
      </c>
      <c r="F37" s="30">
        <v>95</v>
      </c>
      <c r="G37" s="55">
        <f>G30+G31+G32+G33+G34+G35+G36</f>
        <v>9707867000</v>
      </c>
      <c r="H37" s="93">
        <f>SUM(H30:H36)</f>
        <v>87.9</v>
      </c>
      <c r="I37" s="55">
        <f t="shared" ref="I37:N37" si="8">I30+I31+I32+I33+I34+I35+I36</f>
        <v>9345847100</v>
      </c>
      <c r="J37" s="95">
        <f>SUM(J30:J36)</f>
        <v>91.399999999999991</v>
      </c>
      <c r="K37" s="55">
        <f>K30+K31+K32+K33+K34+K35+K36</f>
        <v>-362019900</v>
      </c>
      <c r="L37" s="55">
        <f t="shared" si="8"/>
        <v>5253846202</v>
      </c>
      <c r="M37" s="95">
        <f t="shared" si="8"/>
        <v>94.6</v>
      </c>
      <c r="N37" s="55">
        <f t="shared" si="8"/>
        <v>4092000898</v>
      </c>
      <c r="O37" s="82">
        <v>56.2</v>
      </c>
      <c r="Q37" s="37">
        <v>9707867000</v>
      </c>
      <c r="S37" s="36"/>
      <c r="T37" s="60"/>
      <c r="U37" s="60">
        <f t="shared" si="7"/>
        <v>0.56215837320942263</v>
      </c>
    </row>
    <row r="38" spans="1:21">
      <c r="A38" s="1"/>
      <c r="B38" s="169" t="s">
        <v>79</v>
      </c>
      <c r="C38" s="169"/>
      <c r="D38" s="25" t="s">
        <v>80</v>
      </c>
      <c r="E38" s="26">
        <v>2952018</v>
      </c>
      <c r="F38" s="27">
        <v>0</v>
      </c>
      <c r="G38" s="54">
        <v>0</v>
      </c>
      <c r="H38" s="78">
        <v>0</v>
      </c>
      <c r="I38" s="54">
        <v>3422958</v>
      </c>
      <c r="J38" s="78">
        <v>0.03</v>
      </c>
      <c r="K38" s="54">
        <f>I38-G38</f>
        <v>3422958</v>
      </c>
      <c r="L38" s="54">
        <v>3297370</v>
      </c>
      <c r="M38" s="78">
        <v>0.1</v>
      </c>
      <c r="N38" s="54">
        <f>I38-L38</f>
        <v>125588</v>
      </c>
      <c r="O38" s="79">
        <v>96.3</v>
      </c>
      <c r="Q38" s="37">
        <v>470623647</v>
      </c>
      <c r="R38" s="37">
        <f>I38-Q38</f>
        <v>-467200689</v>
      </c>
      <c r="S38" s="88">
        <f>I38/I45</f>
        <v>3.349813565619554E-4</v>
      </c>
      <c r="T38" s="60">
        <f>L38/L45</f>
        <v>5.9121806436796117E-4</v>
      </c>
      <c r="U38" s="60">
        <f t="shared" si="7"/>
        <v>0.96331009612154161</v>
      </c>
    </row>
    <row r="39" spans="1:21">
      <c r="A39" s="1"/>
      <c r="B39" s="169" t="s">
        <v>81</v>
      </c>
      <c r="C39" s="169"/>
      <c r="D39" s="25" t="s">
        <v>82</v>
      </c>
      <c r="E39" s="26">
        <v>154158748.80000001</v>
      </c>
      <c r="F39" s="27">
        <v>1.1000000000000001</v>
      </c>
      <c r="G39" s="54">
        <v>946220000</v>
      </c>
      <c r="H39" s="78">
        <v>8.6</v>
      </c>
      <c r="I39" s="54">
        <v>467200689</v>
      </c>
      <c r="J39" s="78">
        <v>4.5999999999999996</v>
      </c>
      <c r="K39" s="54">
        <f>I39-G39</f>
        <v>-479019311</v>
      </c>
      <c r="L39" s="54">
        <v>149579132</v>
      </c>
      <c r="M39" s="78">
        <v>2.7</v>
      </c>
      <c r="N39" s="54">
        <v>919003060</v>
      </c>
      <c r="O39" s="79">
        <v>32</v>
      </c>
      <c r="Q39" s="37">
        <v>152876502</v>
      </c>
      <c r="R39" s="37">
        <f>Q39-L38</f>
        <v>149579132</v>
      </c>
      <c r="S39" s="60">
        <f>I39/I45</f>
        <v>4.5721718054355397E-2</v>
      </c>
      <c r="T39" s="60">
        <f>L39/L45</f>
        <v>2.6819521282379521E-2</v>
      </c>
      <c r="U39" s="60">
        <f t="shared" si="7"/>
        <v>0.32016034120189407</v>
      </c>
    </row>
    <row r="40" spans="1:21" ht="25.5" customHeight="1">
      <c r="A40" s="1"/>
      <c r="B40" s="169"/>
      <c r="C40" s="169"/>
      <c r="D40" s="28" t="s">
        <v>83</v>
      </c>
      <c r="E40" s="29">
        <v>157110766.80000001</v>
      </c>
      <c r="F40" s="30">
        <v>1.1000000000000001</v>
      </c>
      <c r="G40" s="55">
        <v>946220000</v>
      </c>
      <c r="H40" s="81">
        <v>8.6</v>
      </c>
      <c r="I40" s="55">
        <f>I38+I39</f>
        <v>470623647</v>
      </c>
      <c r="J40" s="93">
        <f t="shared" ref="J40" si="9">J38+J39</f>
        <v>4.63</v>
      </c>
      <c r="K40" s="55">
        <f>K38+K39</f>
        <v>-475596353</v>
      </c>
      <c r="L40" s="55">
        <f t="shared" ref="L40:N40" si="10">L38+L39</f>
        <v>152876502</v>
      </c>
      <c r="M40" s="93">
        <f t="shared" si="10"/>
        <v>2.8000000000000003</v>
      </c>
      <c r="N40" s="55">
        <f t="shared" si="10"/>
        <v>919128648</v>
      </c>
      <c r="O40" s="82">
        <v>32.5</v>
      </c>
      <c r="T40" s="60"/>
      <c r="U40" s="60">
        <f t="shared" si="7"/>
        <v>0.32483812272186996</v>
      </c>
    </row>
    <row r="41" spans="1:21" ht="16.5" customHeight="1">
      <c r="A41" s="1"/>
      <c r="B41" s="169" t="s">
        <v>79</v>
      </c>
      <c r="C41" s="169"/>
      <c r="D41" s="25" t="s">
        <v>80</v>
      </c>
      <c r="E41" s="26">
        <v>462316810</v>
      </c>
      <c r="F41" s="27">
        <v>3.3</v>
      </c>
      <c r="G41" s="54">
        <v>6000000</v>
      </c>
      <c r="H41" s="78">
        <v>0.1</v>
      </c>
      <c r="I41" s="54">
        <v>6000000</v>
      </c>
      <c r="J41" s="78">
        <v>0.05</v>
      </c>
      <c r="K41" s="54">
        <f>I41-G41</f>
        <v>0</v>
      </c>
      <c r="L41" s="54">
        <v>277000</v>
      </c>
      <c r="M41" s="78">
        <v>1.4</v>
      </c>
      <c r="N41" s="54">
        <f>I41-L41</f>
        <v>5723000</v>
      </c>
      <c r="O41" s="79">
        <v>4.5999999999999996</v>
      </c>
      <c r="S41" s="88">
        <f>I41/I45</f>
        <v>5.8717873236298324E-4</v>
      </c>
      <c r="T41" s="60">
        <f>L41/L45</f>
        <v>4.9666068360519213E-5</v>
      </c>
      <c r="U41" s="60">
        <f>L41/I41</f>
        <v>4.6166666666666668E-2</v>
      </c>
    </row>
    <row r="42" spans="1:21" ht="19.5" customHeight="1">
      <c r="A42" s="1"/>
      <c r="B42" s="169" t="s">
        <v>81</v>
      </c>
      <c r="C42" s="169"/>
      <c r="D42" s="25" t="s">
        <v>82</v>
      </c>
      <c r="E42" s="26">
        <v>85787960</v>
      </c>
      <c r="F42" s="27">
        <v>0.6</v>
      </c>
      <c r="G42" s="54">
        <v>400000000</v>
      </c>
      <c r="H42" s="78">
        <v>3.6</v>
      </c>
      <c r="I42" s="54">
        <v>395883000</v>
      </c>
      <c r="J42" s="78">
        <v>3.9</v>
      </c>
      <c r="K42" s="54">
        <f>I42-G42</f>
        <v>-4117000</v>
      </c>
      <c r="L42" s="54">
        <v>170248690</v>
      </c>
      <c r="M42" s="78">
        <v>1.2</v>
      </c>
      <c r="N42" s="54">
        <f>I42-L42</f>
        <v>225634310</v>
      </c>
      <c r="O42" s="79">
        <v>43</v>
      </c>
      <c r="S42" s="60">
        <f>I42/I45</f>
        <v>3.8742346350675819E-2</v>
      </c>
      <c r="T42" s="60">
        <f>L42/L45</f>
        <v>3.0525570670862253E-2</v>
      </c>
      <c r="U42" s="60">
        <f>L42/I42</f>
        <v>0.43004799397801874</v>
      </c>
    </row>
    <row r="43" spans="1:21" ht="25.5" customHeight="1">
      <c r="A43" s="1"/>
      <c r="B43" s="169"/>
      <c r="C43" s="169"/>
      <c r="D43" s="28" t="s">
        <v>84</v>
      </c>
      <c r="E43" s="29">
        <v>548104770</v>
      </c>
      <c r="F43" s="30">
        <v>3.9</v>
      </c>
      <c r="G43" s="55">
        <f>G41+G42</f>
        <v>406000000</v>
      </c>
      <c r="H43" s="81">
        <v>3.7</v>
      </c>
      <c r="I43" s="55">
        <f>I41+I42</f>
        <v>401883000</v>
      </c>
      <c r="J43" s="93">
        <f t="shared" ref="J43:N43" si="11">J41+J42</f>
        <v>3.9499999999999997</v>
      </c>
      <c r="K43" s="55">
        <f t="shared" si="11"/>
        <v>-4117000</v>
      </c>
      <c r="L43" s="55">
        <f t="shared" si="11"/>
        <v>170525690</v>
      </c>
      <c r="M43" s="93">
        <f t="shared" si="11"/>
        <v>2.5999999999999996</v>
      </c>
      <c r="N43" s="55">
        <f t="shared" si="11"/>
        <v>231357310</v>
      </c>
      <c r="O43" s="82">
        <v>42.4</v>
      </c>
      <c r="U43" s="60">
        <f t="shared" si="7"/>
        <v>0.42431675388110468</v>
      </c>
    </row>
    <row r="44" spans="1:21" ht="15.75" customHeight="1">
      <c r="A44" s="1"/>
      <c r="B44" s="169"/>
      <c r="C44" s="169"/>
      <c r="D44" s="28" t="s">
        <v>85</v>
      </c>
      <c r="E44" s="29">
        <v>705215536.79999995</v>
      </c>
      <c r="F44" s="30">
        <v>5</v>
      </c>
      <c r="G44" s="55">
        <v>1352220000</v>
      </c>
      <c r="H44" s="81">
        <v>12.2</v>
      </c>
      <c r="I44" s="55">
        <f>I40+I43</f>
        <v>872506647</v>
      </c>
      <c r="J44" s="94">
        <f>J40+J43</f>
        <v>8.58</v>
      </c>
      <c r="K44" s="55">
        <f t="shared" ref="K44:N44" si="12">K40+K43</f>
        <v>-479713353</v>
      </c>
      <c r="L44" s="55">
        <f>L40+L43</f>
        <v>323402192</v>
      </c>
      <c r="M44" s="93">
        <f>M40+M43</f>
        <v>5.4</v>
      </c>
      <c r="N44" s="55">
        <f t="shared" si="12"/>
        <v>1150485958</v>
      </c>
      <c r="O44" s="82">
        <v>37.1</v>
      </c>
      <c r="U44" s="60">
        <f>L44/I44</f>
        <v>0.37065871430547392</v>
      </c>
    </row>
    <row r="45" spans="1:21" ht="25.5" customHeight="1">
      <c r="A45" s="1"/>
      <c r="B45" s="169"/>
      <c r="C45" s="169"/>
      <c r="D45" s="28" t="s">
        <v>86</v>
      </c>
      <c r="E45" s="29">
        <v>14061083990.440001</v>
      </c>
      <c r="F45" s="30">
        <v>100</v>
      </c>
      <c r="G45" s="55">
        <v>11060087000</v>
      </c>
      <c r="H45" s="81">
        <v>100</v>
      </c>
      <c r="I45" s="55">
        <f>I37+I44</f>
        <v>10218353747</v>
      </c>
      <c r="J45" s="81">
        <f>J37+J44</f>
        <v>99.97999999999999</v>
      </c>
      <c r="K45" s="55">
        <f>K37+K44</f>
        <v>-841733253</v>
      </c>
      <c r="L45" s="55">
        <f>L37+L44</f>
        <v>5577248394</v>
      </c>
      <c r="M45" s="81">
        <f>M37+M44</f>
        <v>100</v>
      </c>
      <c r="N45" s="55">
        <f>N44+N37</f>
        <v>5242486856</v>
      </c>
      <c r="O45" s="82">
        <v>54.6</v>
      </c>
      <c r="R45">
        <f>(56+34+36)/2</f>
        <v>63</v>
      </c>
      <c r="U45" s="60">
        <f t="shared" si="7"/>
        <v>0.545806940343734</v>
      </c>
    </row>
    <row r="46" spans="1:21" ht="25.5" customHeight="1">
      <c r="A46" s="1"/>
      <c r="B46" s="169"/>
      <c r="C46" s="169"/>
      <c r="D46" s="28" t="s">
        <v>60</v>
      </c>
      <c r="E46" s="29">
        <v>2930569179</v>
      </c>
      <c r="F46" s="30"/>
      <c r="G46" s="55"/>
      <c r="H46" s="30"/>
      <c r="I46" s="29"/>
      <c r="J46" s="30"/>
      <c r="K46" s="29"/>
      <c r="L46" s="55">
        <v>1666517130</v>
      </c>
      <c r="M46" s="30"/>
      <c r="N46" s="29"/>
      <c r="O46" s="31"/>
    </row>
    <row r="47" spans="1:21" ht="25.5" customHeight="1" thickBot="1">
      <c r="A47" s="1"/>
      <c r="B47" s="169"/>
      <c r="C47" s="169"/>
      <c r="D47" s="28" t="s">
        <v>87</v>
      </c>
      <c r="E47" s="29">
        <v>16991653169.440001</v>
      </c>
      <c r="F47" s="30"/>
      <c r="G47" s="55"/>
      <c r="H47" s="30"/>
      <c r="I47" s="29"/>
      <c r="J47" s="30"/>
      <c r="K47" s="29"/>
      <c r="L47" s="55">
        <f>SUM(L45:L46)</f>
        <v>7243765524</v>
      </c>
      <c r="M47" s="30"/>
      <c r="N47" s="29"/>
      <c r="O47" s="31"/>
    </row>
    <row r="48" spans="1:21" ht="16.5" thickTop="1" thickBot="1">
      <c r="A48" s="1"/>
      <c r="B48" s="145"/>
      <c r="C48" s="145"/>
      <c r="D48" s="83" t="s">
        <v>88</v>
      </c>
      <c r="E48" s="84">
        <v>2766</v>
      </c>
      <c r="F48" s="96"/>
      <c r="G48" s="96">
        <v>3232</v>
      </c>
      <c r="H48" s="96"/>
      <c r="I48" s="96">
        <v>3232</v>
      </c>
      <c r="J48" s="96"/>
      <c r="K48" s="96"/>
      <c r="L48" s="96">
        <v>2881</v>
      </c>
      <c r="M48" s="96"/>
      <c r="N48" s="96"/>
      <c r="O48" s="8"/>
    </row>
    <row r="49" spans="1:15" ht="11.25" customHeight="1" thickTop="1">
      <c r="A49" s="1"/>
      <c r="B49" s="146"/>
      <c r="C49" s="146"/>
      <c r="D49" s="32"/>
      <c r="E49" s="32"/>
      <c r="F49" s="32"/>
      <c r="G49" s="57"/>
      <c r="H49" s="32"/>
      <c r="I49" s="32"/>
      <c r="J49" s="32"/>
      <c r="K49" s="32"/>
      <c r="L49" s="32"/>
      <c r="M49" s="32"/>
      <c r="N49" s="32"/>
      <c r="O49" s="32"/>
    </row>
    <row r="50" spans="1:15">
      <c r="A50" s="1"/>
      <c r="B50" s="98" t="s">
        <v>100</v>
      </c>
      <c r="C50" s="98"/>
      <c r="D50" s="98"/>
      <c r="E50" s="98"/>
      <c r="F50" s="98"/>
      <c r="G50" s="99"/>
      <c r="H50" s="98"/>
      <c r="I50" s="100"/>
      <c r="J50" s="98"/>
      <c r="K50" s="98"/>
      <c r="L50" s="98"/>
      <c r="M50" s="32"/>
      <c r="N50" s="32"/>
      <c r="O50" s="32"/>
    </row>
    <row r="51" spans="1:15" ht="3" customHeight="1">
      <c r="A51" s="1"/>
      <c r="B51" s="102"/>
      <c r="C51" s="102"/>
      <c r="D51" s="32"/>
      <c r="E51" s="32"/>
      <c r="F51" s="32"/>
      <c r="G51" s="57"/>
      <c r="H51" s="32"/>
      <c r="I51" s="32"/>
      <c r="J51" s="32"/>
      <c r="K51" s="32"/>
      <c r="L51" s="32"/>
      <c r="M51" s="32"/>
      <c r="N51" s="32"/>
      <c r="O51" s="32"/>
    </row>
    <row r="52" spans="1:15" ht="16.5" customHeight="1">
      <c r="A52" s="1"/>
      <c r="B52" s="146"/>
      <c r="C52" s="146"/>
      <c r="D52" s="144" t="s">
        <v>90</v>
      </c>
      <c r="E52" s="144"/>
      <c r="F52" s="144"/>
      <c r="G52" s="58"/>
      <c r="H52" s="9" t="s">
        <v>91</v>
      </c>
      <c r="I52" s="147" t="s">
        <v>94</v>
      </c>
      <c r="J52" s="148"/>
      <c r="K52" s="148"/>
      <c r="L52" s="148"/>
      <c r="M52" s="149"/>
      <c r="N52" s="1"/>
      <c r="O52" s="1"/>
    </row>
    <row r="53" spans="1:15">
      <c r="A53" s="1"/>
      <c r="B53" s="146"/>
      <c r="C53" s="146"/>
      <c r="D53" s="144"/>
      <c r="E53" s="144"/>
      <c r="F53" s="144"/>
      <c r="G53" s="58"/>
      <c r="H53" s="9" t="s">
        <v>92</v>
      </c>
      <c r="I53" s="147"/>
      <c r="J53" s="148"/>
      <c r="K53" s="148"/>
      <c r="L53" s="148"/>
      <c r="M53" s="149"/>
      <c r="N53" s="1"/>
      <c r="O53" s="1"/>
    </row>
    <row r="54" spans="1:15" ht="9.75" customHeight="1">
      <c r="A54" s="1"/>
      <c r="B54" s="146"/>
      <c r="C54" s="146"/>
      <c r="D54" s="144"/>
      <c r="E54" s="144"/>
      <c r="F54" s="144"/>
      <c r="G54" s="150"/>
      <c r="H54" s="151" t="s">
        <v>93</v>
      </c>
      <c r="I54" s="152" t="s">
        <v>101</v>
      </c>
      <c r="J54" s="153"/>
      <c r="K54" s="153"/>
      <c r="L54" s="153"/>
      <c r="M54" s="154"/>
      <c r="N54" s="1"/>
      <c r="O54" s="1"/>
    </row>
    <row r="55" spans="1:15" ht="9" customHeight="1">
      <c r="A55" s="1"/>
      <c r="B55" s="1"/>
      <c r="C55" s="1"/>
      <c r="D55" s="144"/>
      <c r="E55" s="144"/>
      <c r="F55" s="144"/>
      <c r="G55" s="150"/>
      <c r="H55" s="151"/>
      <c r="I55" s="155"/>
      <c r="J55" s="156"/>
      <c r="K55" s="156"/>
      <c r="L55" s="156"/>
      <c r="M55" s="157"/>
      <c r="N55" s="1"/>
      <c r="O55" s="1"/>
    </row>
    <row r="58" spans="1:15">
      <c r="I58" s="101"/>
    </row>
  </sheetData>
  <mergeCells count="62">
    <mergeCell ref="I52:M52"/>
    <mergeCell ref="I53:M53"/>
    <mergeCell ref="G54:G55"/>
    <mergeCell ref="H54:H55"/>
    <mergeCell ref="I54:M55"/>
    <mergeCell ref="D52:F55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2:C54"/>
    <mergeCell ref="B39:C39"/>
    <mergeCell ref="B28:D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6:D9"/>
    <mergeCell ref="E6:O6"/>
    <mergeCell ref="E7:F7"/>
    <mergeCell ref="G7:H7"/>
    <mergeCell ref="I7:J7"/>
    <mergeCell ref="L7:M7"/>
    <mergeCell ref="N7:N8"/>
    <mergeCell ref="O7:O8"/>
    <mergeCell ref="B10:D10"/>
    <mergeCell ref="B11:C11"/>
    <mergeCell ref="B12:C12"/>
    <mergeCell ref="B13:C13"/>
    <mergeCell ref="B14:C14"/>
    <mergeCell ref="B2:O2"/>
    <mergeCell ref="B3:O3"/>
    <mergeCell ref="B4:O4"/>
    <mergeCell ref="B5:C5"/>
    <mergeCell ref="D5:F5"/>
    <mergeCell ref="G5:J5"/>
    <mergeCell ref="K5:O5"/>
  </mergeCells>
  <pageMargins left="0" right="0" top="0" bottom="0" header="0" footer="0"/>
  <pageSetup scale="55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Aneksi nr.1 ( 12 mujori)</vt:lpstr>
      <vt:lpstr>Aneksi nr.1 4 mujori</vt:lpstr>
      <vt:lpstr>Aneksi nr.1 ( 8 mujori) (2)</vt:lpstr>
      <vt:lpstr>'Aneksi nr.1 ( 12 mujori)'!JR_PAGE_ANCHOR_0_1</vt:lpstr>
      <vt:lpstr>'Aneksi nr.1 ( 8 mujori) (2)'!JR_PAGE_ANCHOR_0_1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2025-10-03T07:29:32Z</dcterms:created>
  <dcterms:modified xsi:type="dcterms:W3CDTF">2026-03-06T14:40:44Z</dcterms:modified>
</cp:coreProperties>
</file>