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20" yWindow="390" windowWidth="22755" windowHeight="9690"/>
  </bookViews>
  <sheets>
    <sheet name="Permbledhja e Kerkesave shtese " sheetId="1" r:id="rId1"/>
  </sheets>
  <calcPr calcId="144525"/>
</workbook>
</file>

<file path=xl/calcChain.xml><?xml version="1.0" encoding="utf-8"?>
<calcChain xmlns="http://schemas.openxmlformats.org/spreadsheetml/2006/main">
  <c r="R334" i="1" l="1"/>
  <c r="D343" i="1" l="1"/>
  <c r="L375" i="1" l="1"/>
  <c r="K375" i="1"/>
  <c r="J375" i="1"/>
  <c r="M150" i="1"/>
  <c r="L374" i="1"/>
  <c r="K374" i="1"/>
  <c r="J374" i="1"/>
  <c r="M309" i="1"/>
  <c r="G375" i="1"/>
  <c r="E375" i="1"/>
  <c r="H161" i="1"/>
  <c r="H160" i="1"/>
  <c r="H164" i="1"/>
  <c r="H163" i="1"/>
  <c r="H167" i="1"/>
  <c r="H166" i="1"/>
  <c r="H170" i="1"/>
  <c r="H169" i="1"/>
  <c r="H173" i="1"/>
  <c r="H172" i="1"/>
  <c r="H176" i="1"/>
  <c r="H175" i="1"/>
  <c r="H179" i="1"/>
  <c r="H178" i="1"/>
  <c r="H182" i="1"/>
  <c r="H181" i="1"/>
  <c r="H185" i="1"/>
  <c r="H184" i="1"/>
  <c r="H189" i="1"/>
  <c r="H188" i="1"/>
  <c r="H192" i="1"/>
  <c r="H191" i="1"/>
  <c r="H195" i="1"/>
  <c r="H194" i="1"/>
  <c r="H311" i="1"/>
  <c r="H310" i="1"/>
  <c r="H309" i="1"/>
  <c r="E374" i="1"/>
  <c r="G374" i="1"/>
  <c r="K373" i="1"/>
  <c r="J373" i="1"/>
  <c r="D373" i="1"/>
  <c r="H132" i="1"/>
  <c r="H131" i="1"/>
  <c r="H130" i="1"/>
  <c r="H313" i="1"/>
  <c r="G373" i="1"/>
  <c r="E373" i="1"/>
  <c r="H123" i="1"/>
  <c r="H122" i="1"/>
  <c r="H121" i="1"/>
  <c r="Q170" i="1" l="1"/>
  <c r="Q169" i="1"/>
  <c r="Q354" i="1"/>
  <c r="Q336" i="1"/>
  <c r="Q335" i="1"/>
  <c r="Q334" i="1"/>
  <c r="Q329" i="1"/>
  <c r="Q328" i="1"/>
  <c r="Q292" i="1"/>
  <c r="Q291" i="1"/>
  <c r="Q290" i="1"/>
  <c r="Q289" i="1"/>
  <c r="Q288" i="1"/>
  <c r="Q287" i="1"/>
  <c r="Q285" i="1"/>
  <c r="Q237" i="1"/>
  <c r="Q236" i="1"/>
  <c r="Q203" i="1"/>
  <c r="Q147" i="1"/>
  <c r="Q146" i="1"/>
  <c r="Q145" i="1"/>
  <c r="Q144" i="1"/>
  <c r="Q143" i="1"/>
  <c r="Q66" i="1"/>
  <c r="Q65" i="1"/>
  <c r="Q64" i="1"/>
  <c r="Q48" i="1"/>
  <c r="Q47" i="1"/>
  <c r="Q46" i="1"/>
  <c r="E424" i="1"/>
  <c r="E423" i="1"/>
  <c r="E422" i="1"/>
  <c r="Q284" i="1"/>
  <c r="P292" i="1"/>
  <c r="O292" i="1"/>
  <c r="P291" i="1"/>
  <c r="O291" i="1"/>
  <c r="R291" i="1" s="1"/>
  <c r="P290" i="1"/>
  <c r="O290" i="1"/>
  <c r="R290" i="1" s="1"/>
  <c r="P289" i="1"/>
  <c r="O289" i="1"/>
  <c r="R289" i="1" s="1"/>
  <c r="P288" i="1"/>
  <c r="O288" i="1"/>
  <c r="P287" i="1"/>
  <c r="O287" i="1"/>
  <c r="R287" i="1" s="1"/>
  <c r="Q286" i="1"/>
  <c r="P286" i="1"/>
  <c r="O286" i="1"/>
  <c r="P285" i="1"/>
  <c r="O285" i="1"/>
  <c r="P284" i="1"/>
  <c r="O284" i="1"/>
  <c r="R292" i="1"/>
  <c r="R284" i="1"/>
  <c r="M292" i="1"/>
  <c r="M291" i="1"/>
  <c r="M290" i="1"/>
  <c r="M289" i="1"/>
  <c r="M288" i="1"/>
  <c r="M287" i="1"/>
  <c r="M286" i="1"/>
  <c r="M285" i="1"/>
  <c r="M284" i="1"/>
  <c r="H292" i="1"/>
  <c r="H291" i="1"/>
  <c r="H290" i="1"/>
  <c r="H289" i="1"/>
  <c r="H288" i="1"/>
  <c r="H287" i="1"/>
  <c r="H286" i="1"/>
  <c r="H285" i="1"/>
  <c r="H284" i="1"/>
  <c r="R285" i="1" l="1"/>
  <c r="R288" i="1"/>
  <c r="R286" i="1"/>
  <c r="O298" i="1"/>
  <c r="O296" i="1"/>
  <c r="O295" i="1"/>
  <c r="O294" i="1"/>
  <c r="O278" i="1"/>
  <c r="O277" i="1"/>
  <c r="O276" i="1"/>
  <c r="O200" i="1"/>
  <c r="O197" i="1"/>
  <c r="O370" i="1"/>
  <c r="H308" i="1"/>
  <c r="H307" i="1"/>
  <c r="H306" i="1"/>
  <c r="M294" i="1"/>
  <c r="M282" i="1"/>
  <c r="M281" i="1"/>
  <c r="M280" i="1"/>
  <c r="M276" i="1"/>
  <c r="M254" i="1"/>
  <c r="M253" i="1"/>
  <c r="M252" i="1"/>
  <c r="M250" i="1"/>
  <c r="M249" i="1"/>
  <c r="M248" i="1"/>
  <c r="M236" i="1"/>
  <c r="H235" i="1"/>
  <c r="H23" i="1"/>
  <c r="H22" i="1"/>
  <c r="H21" i="1"/>
  <c r="D422" i="1" l="1"/>
  <c r="H8" i="1"/>
  <c r="H7" i="1"/>
  <c r="H6" i="1"/>
  <c r="M8" i="1"/>
  <c r="M7" i="1"/>
  <c r="M6" i="1"/>
  <c r="M15" i="1"/>
  <c r="M14" i="1"/>
  <c r="M13" i="1"/>
  <c r="M107" i="1"/>
  <c r="M129" i="1"/>
  <c r="M128" i="1"/>
  <c r="M127" i="1"/>
  <c r="M185" i="1"/>
  <c r="M184" i="1"/>
  <c r="M183" i="1"/>
  <c r="M182" i="1"/>
  <c r="M181" i="1"/>
  <c r="M180" i="1"/>
  <c r="M179" i="1"/>
  <c r="M178" i="1"/>
  <c r="M177" i="1"/>
  <c r="M176" i="1"/>
  <c r="M175" i="1"/>
  <c r="M174" i="1"/>
  <c r="M173" i="1"/>
  <c r="M172" i="1"/>
  <c r="M171" i="1"/>
  <c r="M170" i="1"/>
  <c r="R170" i="1" s="1"/>
  <c r="M169" i="1"/>
  <c r="R169" i="1" s="1"/>
  <c r="M168" i="1"/>
  <c r="M167" i="1"/>
  <c r="M166" i="1"/>
  <c r="M165" i="1"/>
  <c r="M164" i="1"/>
  <c r="M163" i="1"/>
  <c r="M162" i="1"/>
  <c r="M161" i="1"/>
  <c r="M160" i="1"/>
  <c r="M159" i="1"/>
  <c r="M195" i="1"/>
  <c r="M194" i="1"/>
  <c r="M191" i="1"/>
  <c r="M192" i="1"/>
  <c r="M189" i="1"/>
  <c r="M188" i="1"/>
  <c r="M193" i="1"/>
  <c r="M215" i="1"/>
  <c r="M214" i="1"/>
  <c r="M213" i="1"/>
  <c r="M224" i="1"/>
  <c r="M223" i="1"/>
  <c r="M222" i="1"/>
  <c r="M221" i="1"/>
  <c r="M220" i="1"/>
  <c r="M219" i="1"/>
  <c r="H258" i="1"/>
  <c r="H257" i="1"/>
  <c r="M270" i="1"/>
  <c r="M269" i="1"/>
  <c r="M268" i="1"/>
  <c r="M267" i="1"/>
  <c r="M266" i="1"/>
  <c r="M265" i="1"/>
  <c r="M264" i="1"/>
  <c r="M263" i="1"/>
  <c r="M262" i="1"/>
  <c r="M261" i="1"/>
  <c r="M260" i="1"/>
  <c r="M259" i="1"/>
  <c r="M258" i="1"/>
  <c r="M257" i="1"/>
  <c r="M256" i="1"/>
  <c r="H256" i="1"/>
  <c r="M278" i="1"/>
  <c r="M277" i="1"/>
  <c r="M308" i="1"/>
  <c r="M319" i="1"/>
  <c r="M318" i="1"/>
  <c r="M352" i="1"/>
  <c r="M351" i="1"/>
  <c r="M350" i="1"/>
  <c r="M368" i="1"/>
  <c r="M367" i="1"/>
  <c r="M366" i="1"/>
  <c r="M364" i="1"/>
  <c r="M363" i="1"/>
  <c r="M370" i="1"/>
  <c r="M372" i="1"/>
  <c r="M371" i="1"/>
  <c r="Q304" i="1"/>
  <c r="P304" i="1"/>
  <c r="O304" i="1"/>
  <c r="R304" i="1" s="1"/>
  <c r="Q303" i="1"/>
  <c r="P303" i="1"/>
  <c r="O303" i="1"/>
  <c r="Q302" i="1"/>
  <c r="P302" i="1"/>
  <c r="O302" i="1"/>
  <c r="M304" i="1"/>
  <c r="M303" i="1"/>
  <c r="M302" i="1"/>
  <c r="M300" i="1"/>
  <c r="M299" i="1"/>
  <c r="M298" i="1"/>
  <c r="M311" i="1"/>
  <c r="M310" i="1"/>
  <c r="M306" i="1"/>
  <c r="M237" i="1"/>
  <c r="M242" i="1"/>
  <c r="M241" i="1"/>
  <c r="M240" i="1"/>
  <c r="M239" i="1"/>
  <c r="P237" i="1"/>
  <c r="R237" i="1" s="1"/>
  <c r="O237" i="1"/>
  <c r="P236" i="1"/>
  <c r="O236" i="1"/>
  <c r="R236" i="1" s="1"/>
  <c r="Q235" i="1"/>
  <c r="P235" i="1"/>
  <c r="O235" i="1"/>
  <c r="R235" i="1" s="1"/>
  <c r="M235" i="1"/>
  <c r="H237" i="1"/>
  <c r="H236" i="1"/>
  <c r="Q104" i="1"/>
  <c r="P104" i="1"/>
  <c r="R104" i="1" s="1"/>
  <c r="O104" i="1"/>
  <c r="Q103" i="1"/>
  <c r="P103" i="1"/>
  <c r="O103" i="1"/>
  <c r="R103" i="1" s="1"/>
  <c r="Q102" i="1"/>
  <c r="P102" i="1"/>
  <c r="O102" i="1"/>
  <c r="Q101" i="1"/>
  <c r="P101" i="1"/>
  <c r="O101" i="1"/>
  <c r="Q100" i="1"/>
  <c r="P100" i="1"/>
  <c r="O100" i="1"/>
  <c r="Q99" i="1"/>
  <c r="P99" i="1"/>
  <c r="O99" i="1"/>
  <c r="R99" i="1" s="1"/>
  <c r="Q98" i="1"/>
  <c r="P98" i="1"/>
  <c r="O98" i="1"/>
  <c r="Q97" i="1"/>
  <c r="P97" i="1"/>
  <c r="O97" i="1"/>
  <c r="Q96" i="1"/>
  <c r="P96" i="1"/>
  <c r="R96" i="1" s="1"/>
  <c r="O96" i="1"/>
  <c r="Q95" i="1"/>
  <c r="P95" i="1"/>
  <c r="O95" i="1"/>
  <c r="R95" i="1" s="1"/>
  <c r="Q94" i="1"/>
  <c r="P94" i="1"/>
  <c r="O94" i="1"/>
  <c r="Q93" i="1"/>
  <c r="P93" i="1"/>
  <c r="O93" i="1"/>
  <c r="Q92" i="1"/>
  <c r="P92" i="1"/>
  <c r="O92" i="1"/>
  <c r="Q91" i="1"/>
  <c r="P91" i="1"/>
  <c r="O91" i="1"/>
  <c r="R91" i="1" s="1"/>
  <c r="Q90" i="1"/>
  <c r="P90" i="1"/>
  <c r="O90" i="1"/>
  <c r="M104" i="1"/>
  <c r="M103" i="1"/>
  <c r="M102" i="1"/>
  <c r="M101" i="1"/>
  <c r="M100" i="1"/>
  <c r="M99" i="1"/>
  <c r="M98" i="1"/>
  <c r="M97" i="1"/>
  <c r="M96" i="1"/>
  <c r="M95" i="1"/>
  <c r="M94" i="1"/>
  <c r="M93" i="1"/>
  <c r="M92" i="1"/>
  <c r="M91" i="1"/>
  <c r="M90" i="1"/>
  <c r="M88" i="1"/>
  <c r="M87" i="1"/>
  <c r="M86" i="1"/>
  <c r="M85" i="1"/>
  <c r="M84" i="1"/>
  <c r="M83" i="1"/>
  <c r="M82" i="1"/>
  <c r="M81" i="1"/>
  <c r="M80" i="1"/>
  <c r="M79" i="1"/>
  <c r="M78" i="1"/>
  <c r="M77" i="1"/>
  <c r="M76" i="1"/>
  <c r="M75" i="1"/>
  <c r="M74" i="1"/>
  <c r="K343" i="1"/>
  <c r="L343" i="1"/>
  <c r="M343" i="1"/>
  <c r="J343" i="1"/>
  <c r="H343" i="1"/>
  <c r="G343" i="1"/>
  <c r="F343" i="1"/>
  <c r="E343" i="1"/>
  <c r="Q348" i="1"/>
  <c r="P348" i="1"/>
  <c r="O348" i="1"/>
  <c r="Q347" i="1"/>
  <c r="P347" i="1"/>
  <c r="O347" i="1"/>
  <c r="Q345" i="1"/>
  <c r="P345" i="1"/>
  <c r="O345" i="1"/>
  <c r="Q344" i="1"/>
  <c r="P344" i="1"/>
  <c r="P343" i="1" s="1"/>
  <c r="O344" i="1"/>
  <c r="O343" i="1" s="1"/>
  <c r="Q342" i="1"/>
  <c r="P342" i="1"/>
  <c r="O342" i="1"/>
  <c r="O339" i="1" s="1"/>
  <c r="Q341" i="1"/>
  <c r="P341" i="1"/>
  <c r="O341" i="1"/>
  <c r="Q340" i="1"/>
  <c r="P340" i="1"/>
  <c r="O340" i="1"/>
  <c r="L339" i="1"/>
  <c r="K339" i="1"/>
  <c r="J339" i="1"/>
  <c r="G339" i="1"/>
  <c r="F339" i="1"/>
  <c r="E339" i="1"/>
  <c r="D339" i="1"/>
  <c r="D325" i="1"/>
  <c r="L325" i="1"/>
  <c r="K325" i="1"/>
  <c r="J325" i="1"/>
  <c r="G325" i="1"/>
  <c r="F325" i="1"/>
  <c r="E325" i="1"/>
  <c r="M339" i="1"/>
  <c r="P337" i="1"/>
  <c r="O336" i="1"/>
  <c r="P335" i="1"/>
  <c r="P328" i="1"/>
  <c r="Q327" i="1"/>
  <c r="P327" i="1"/>
  <c r="Q326" i="1"/>
  <c r="O326" i="1"/>
  <c r="Q338" i="1"/>
  <c r="P338" i="1"/>
  <c r="O338" i="1"/>
  <c r="Q337" i="1"/>
  <c r="O337" i="1"/>
  <c r="P336" i="1"/>
  <c r="O335" i="1"/>
  <c r="P334" i="1"/>
  <c r="O334" i="1"/>
  <c r="Q333" i="1"/>
  <c r="P333" i="1"/>
  <c r="O333" i="1"/>
  <c r="Q332" i="1"/>
  <c r="P332" i="1"/>
  <c r="O332" i="1"/>
  <c r="Q331" i="1"/>
  <c r="P331" i="1"/>
  <c r="O331" i="1"/>
  <c r="Q330" i="1"/>
  <c r="P330" i="1"/>
  <c r="O330" i="1"/>
  <c r="P329" i="1"/>
  <c r="O329" i="1"/>
  <c r="O328" i="1"/>
  <c r="P326" i="1"/>
  <c r="Q324" i="1"/>
  <c r="P324" i="1"/>
  <c r="O324" i="1"/>
  <c r="Q323" i="1"/>
  <c r="P323" i="1"/>
  <c r="O323" i="1"/>
  <c r="Q322" i="1"/>
  <c r="P322" i="1"/>
  <c r="O322" i="1"/>
  <c r="Q321" i="1"/>
  <c r="P321" i="1"/>
  <c r="O321" i="1"/>
  <c r="R92" i="1" l="1"/>
  <c r="R100" i="1"/>
  <c r="R90" i="1"/>
  <c r="R93" i="1"/>
  <c r="R98" i="1"/>
  <c r="R101" i="1"/>
  <c r="Q343" i="1"/>
  <c r="R302" i="1"/>
  <c r="R331" i="1"/>
  <c r="P325" i="1"/>
  <c r="R94" i="1"/>
  <c r="R97" i="1"/>
  <c r="R102" i="1"/>
  <c r="R303" i="1"/>
  <c r="R322" i="1"/>
  <c r="R323" i="1"/>
  <c r="R324" i="1"/>
  <c r="R333" i="1"/>
  <c r="R326" i="1"/>
  <c r="Q325" i="1"/>
  <c r="R338" i="1"/>
  <c r="R332" i="1"/>
  <c r="R342" i="1"/>
  <c r="P339" i="1"/>
  <c r="Q339" i="1"/>
  <c r="R345" i="1"/>
  <c r="R344" i="1"/>
  <c r="R348" i="1"/>
  <c r="R347" i="1"/>
  <c r="R341" i="1"/>
  <c r="M325" i="1"/>
  <c r="M373" i="1" s="1"/>
  <c r="H325" i="1"/>
  <c r="R321" i="1"/>
  <c r="R340" i="1"/>
  <c r="H339" i="1"/>
  <c r="R337" i="1"/>
  <c r="R336" i="1"/>
  <c r="R335" i="1"/>
  <c r="R330" i="1"/>
  <c r="R329" i="1"/>
  <c r="R328" i="1"/>
  <c r="O327" i="1"/>
  <c r="R327" i="1" s="1"/>
  <c r="O325" i="1" l="1"/>
  <c r="R343" i="1"/>
  <c r="R339" i="1"/>
  <c r="R325" i="1"/>
  <c r="Q300" i="1"/>
  <c r="P300" i="1"/>
  <c r="O300" i="1"/>
  <c r="R300" i="1" s="1"/>
  <c r="Q299" i="1"/>
  <c r="P299" i="1"/>
  <c r="O299" i="1"/>
  <c r="Q298" i="1"/>
  <c r="P298" i="1"/>
  <c r="R298" i="1"/>
  <c r="H300" i="1"/>
  <c r="H299" i="1"/>
  <c r="H298" i="1"/>
  <c r="Q254" i="1"/>
  <c r="P254" i="1"/>
  <c r="O254" i="1"/>
  <c r="Q253" i="1"/>
  <c r="P253" i="1"/>
  <c r="O253" i="1"/>
  <c r="R253" i="1" s="1"/>
  <c r="Q252" i="1"/>
  <c r="P252" i="1"/>
  <c r="O252" i="1"/>
  <c r="R252" i="1" s="1"/>
  <c r="H254" i="1"/>
  <c r="H253" i="1"/>
  <c r="H252" i="1"/>
  <c r="R254" i="1" l="1"/>
  <c r="R299" i="1"/>
  <c r="Q274" i="1"/>
  <c r="P274" i="1"/>
  <c r="O274" i="1"/>
  <c r="R274" i="1" s="1"/>
  <c r="Q273" i="1"/>
  <c r="P273" i="1"/>
  <c r="O273" i="1"/>
  <c r="R273" i="1" s="1"/>
  <c r="Q272" i="1"/>
  <c r="P272" i="1"/>
  <c r="O272" i="1"/>
  <c r="M274" i="1"/>
  <c r="M273" i="1"/>
  <c r="M272" i="1"/>
  <c r="H274" i="1"/>
  <c r="H273" i="1"/>
  <c r="H272" i="1"/>
  <c r="Q364" i="1"/>
  <c r="P364" i="1"/>
  <c r="O364" i="1"/>
  <c r="R364" i="1" s="1"/>
  <c r="Q363" i="1"/>
  <c r="P363" i="1"/>
  <c r="O363" i="1"/>
  <c r="Q362" i="1"/>
  <c r="P362" i="1"/>
  <c r="O362" i="1"/>
  <c r="M362" i="1"/>
  <c r="Q356" i="1"/>
  <c r="P356" i="1"/>
  <c r="O356" i="1"/>
  <c r="R356" i="1" s="1"/>
  <c r="Q355" i="1"/>
  <c r="P355" i="1"/>
  <c r="O355" i="1"/>
  <c r="P354" i="1"/>
  <c r="O354" i="1"/>
  <c r="R354" i="1" s="1"/>
  <c r="M356" i="1"/>
  <c r="H356" i="1"/>
  <c r="M355" i="1"/>
  <c r="H355" i="1"/>
  <c r="M354" i="1"/>
  <c r="H354" i="1"/>
  <c r="Q319" i="1"/>
  <c r="P319" i="1"/>
  <c r="O319" i="1"/>
  <c r="Q318" i="1"/>
  <c r="P318" i="1"/>
  <c r="O318" i="1"/>
  <c r="R318" i="1" s="1"/>
  <c r="Q317" i="1"/>
  <c r="P317" i="1"/>
  <c r="O317" i="1"/>
  <c r="M317" i="1"/>
  <c r="Q270" i="1"/>
  <c r="O270" i="1"/>
  <c r="Q269" i="1"/>
  <c r="P269" i="1"/>
  <c r="O269" i="1"/>
  <c r="R269" i="1" s="1"/>
  <c r="Q268" i="1"/>
  <c r="O268" i="1"/>
  <c r="Q267" i="1"/>
  <c r="P267" i="1"/>
  <c r="O267" i="1"/>
  <c r="R267" i="1" s="1"/>
  <c r="Q266" i="1"/>
  <c r="P266" i="1"/>
  <c r="O266" i="1"/>
  <c r="Q265" i="1"/>
  <c r="O265" i="1"/>
  <c r="Q264" i="1"/>
  <c r="P264" i="1"/>
  <c r="O264" i="1"/>
  <c r="R264" i="1" s="1"/>
  <c r="Q263" i="1"/>
  <c r="P263" i="1"/>
  <c r="O263" i="1"/>
  <c r="Q262" i="1"/>
  <c r="P262" i="1"/>
  <c r="O262" i="1"/>
  <c r="R262" i="1" s="1"/>
  <c r="Q261" i="1"/>
  <c r="P261" i="1"/>
  <c r="O261" i="1"/>
  <c r="Q260" i="1"/>
  <c r="P260" i="1"/>
  <c r="O260" i="1"/>
  <c r="R260" i="1" s="1"/>
  <c r="Q259" i="1"/>
  <c r="P259" i="1"/>
  <c r="O259" i="1"/>
  <c r="R259" i="1" s="1"/>
  <c r="Q258" i="1"/>
  <c r="P258" i="1"/>
  <c r="O258" i="1"/>
  <c r="Q257" i="1"/>
  <c r="P257" i="1"/>
  <c r="O257" i="1"/>
  <c r="R257" i="1" s="1"/>
  <c r="Q256" i="1"/>
  <c r="P256" i="1"/>
  <c r="O256" i="1"/>
  <c r="F270" i="1"/>
  <c r="P270" i="1" s="1"/>
  <c r="F269" i="1"/>
  <c r="F268" i="1"/>
  <c r="F267" i="1"/>
  <c r="H267" i="1" s="1"/>
  <c r="F266" i="1"/>
  <c r="H266" i="1" s="1"/>
  <c r="F265" i="1"/>
  <c r="H265" i="1" s="1"/>
  <c r="H264" i="1"/>
  <c r="H263" i="1"/>
  <c r="H262" i="1"/>
  <c r="H261" i="1"/>
  <c r="H260" i="1"/>
  <c r="H259" i="1"/>
  <c r="Q246" i="1"/>
  <c r="P246" i="1"/>
  <c r="O246" i="1"/>
  <c r="Q245" i="1"/>
  <c r="P245" i="1"/>
  <c r="O245" i="1"/>
  <c r="Q244" i="1"/>
  <c r="P244" i="1"/>
  <c r="O244" i="1"/>
  <c r="R244" i="1" s="1"/>
  <c r="Q250" i="1"/>
  <c r="P250" i="1"/>
  <c r="O250" i="1"/>
  <c r="Q249" i="1"/>
  <c r="P249" i="1"/>
  <c r="O249" i="1"/>
  <c r="R249" i="1" s="1"/>
  <c r="Q248" i="1"/>
  <c r="P248" i="1"/>
  <c r="O248" i="1"/>
  <c r="H250" i="1"/>
  <c r="H249" i="1"/>
  <c r="H248" i="1"/>
  <c r="Q242" i="1"/>
  <c r="P242" i="1"/>
  <c r="O242" i="1"/>
  <c r="Q241" i="1"/>
  <c r="P241" i="1"/>
  <c r="O241" i="1"/>
  <c r="Q240" i="1"/>
  <c r="P240" i="1"/>
  <c r="O240" i="1"/>
  <c r="Q239" i="1"/>
  <c r="P239" i="1"/>
  <c r="O239" i="1"/>
  <c r="R239" i="1" s="1"/>
  <c r="H242" i="1"/>
  <c r="H241" i="1"/>
  <c r="H240" i="1"/>
  <c r="H239" i="1"/>
  <c r="H102" i="1"/>
  <c r="H99" i="1"/>
  <c r="H96" i="1"/>
  <c r="H93" i="1"/>
  <c r="H90" i="1"/>
  <c r="Q88" i="1"/>
  <c r="P88" i="1"/>
  <c r="O88" i="1"/>
  <c r="Q87" i="1"/>
  <c r="P87" i="1"/>
  <c r="O87" i="1"/>
  <c r="R87" i="1" s="1"/>
  <c r="Q86" i="1"/>
  <c r="P86" i="1"/>
  <c r="O86" i="1"/>
  <c r="Q85" i="1"/>
  <c r="P85" i="1"/>
  <c r="O85" i="1"/>
  <c r="Q84" i="1"/>
  <c r="P84" i="1"/>
  <c r="O84" i="1"/>
  <c r="Q83" i="1"/>
  <c r="P83" i="1"/>
  <c r="O83" i="1"/>
  <c r="R83" i="1" s="1"/>
  <c r="Q82" i="1"/>
  <c r="R82" i="1" s="1"/>
  <c r="P82" i="1"/>
  <c r="O82" i="1"/>
  <c r="Q81" i="1"/>
  <c r="P81" i="1"/>
  <c r="O81" i="1"/>
  <c r="R81" i="1" s="1"/>
  <c r="Q80" i="1"/>
  <c r="P80" i="1"/>
  <c r="O80" i="1"/>
  <c r="Q79" i="1"/>
  <c r="P79" i="1"/>
  <c r="O79" i="1"/>
  <c r="R79" i="1" s="1"/>
  <c r="Q78" i="1"/>
  <c r="P78" i="1"/>
  <c r="O78" i="1"/>
  <c r="Q77" i="1"/>
  <c r="P77" i="1"/>
  <c r="O77" i="1"/>
  <c r="Q76" i="1"/>
  <c r="P76" i="1"/>
  <c r="O76" i="1"/>
  <c r="Q75" i="1"/>
  <c r="P75" i="1"/>
  <c r="O75" i="1"/>
  <c r="R75" i="1" s="1"/>
  <c r="Q74" i="1"/>
  <c r="P74" i="1"/>
  <c r="O74" i="1"/>
  <c r="H88" i="1"/>
  <c r="H87" i="1"/>
  <c r="H86" i="1"/>
  <c r="H85" i="1"/>
  <c r="H84" i="1"/>
  <c r="H83" i="1"/>
  <c r="H82" i="1"/>
  <c r="H81" i="1"/>
  <c r="H80" i="1"/>
  <c r="H79" i="1"/>
  <c r="H78" i="1"/>
  <c r="H77" i="1"/>
  <c r="H76" i="1"/>
  <c r="H75" i="1"/>
  <c r="H74" i="1"/>
  <c r="R261" i="1" l="1"/>
  <c r="R86" i="1"/>
  <c r="R270" i="1"/>
  <c r="R248" i="1"/>
  <c r="R246" i="1"/>
  <c r="R265" i="1"/>
  <c r="R88" i="1"/>
  <c r="R250" i="1"/>
  <c r="R76" i="1"/>
  <c r="R84" i="1"/>
  <c r="P265" i="1"/>
  <c r="R319" i="1"/>
  <c r="H270" i="1"/>
  <c r="R80" i="1"/>
  <c r="R355" i="1"/>
  <c r="R78" i="1"/>
  <c r="R363" i="1"/>
  <c r="R77" i="1"/>
  <c r="R85" i="1"/>
  <c r="H268" i="1"/>
  <c r="F373" i="1"/>
  <c r="R263" i="1"/>
  <c r="P268" i="1"/>
  <c r="R268" i="1" s="1"/>
  <c r="R272" i="1"/>
  <c r="R74" i="1"/>
  <c r="R245" i="1"/>
  <c r="H269" i="1"/>
  <c r="R258" i="1"/>
  <c r="R266" i="1"/>
  <c r="R317" i="1"/>
  <c r="R362" i="1"/>
  <c r="R256" i="1"/>
  <c r="R242" i="1"/>
  <c r="R240" i="1"/>
  <c r="R241" i="1"/>
  <c r="Q372" i="1"/>
  <c r="P372" i="1"/>
  <c r="O372" i="1"/>
  <c r="Q371" i="1"/>
  <c r="P371" i="1"/>
  <c r="O371" i="1"/>
  <c r="Q370" i="1"/>
  <c r="P370" i="1"/>
  <c r="R370" i="1" s="1"/>
  <c r="H372" i="1"/>
  <c r="H371" i="1"/>
  <c r="H370" i="1"/>
  <c r="Q368" i="1"/>
  <c r="P368" i="1"/>
  <c r="O368" i="1"/>
  <c r="Q367" i="1"/>
  <c r="P367" i="1"/>
  <c r="O367" i="1"/>
  <c r="Q366" i="1"/>
  <c r="P366" i="1"/>
  <c r="O366" i="1"/>
  <c r="H368" i="1"/>
  <c r="H367" i="1"/>
  <c r="H366" i="1"/>
  <c r="Q352" i="1"/>
  <c r="P352" i="1"/>
  <c r="O352" i="1"/>
  <c r="Q351" i="1"/>
  <c r="P351" i="1"/>
  <c r="O351" i="1"/>
  <c r="R351" i="1" s="1"/>
  <c r="Q350" i="1"/>
  <c r="P350" i="1"/>
  <c r="O350" i="1"/>
  <c r="H352" i="1"/>
  <c r="H351" i="1"/>
  <c r="H350" i="1"/>
  <c r="Q296" i="1"/>
  <c r="P296" i="1"/>
  <c r="R296" i="1"/>
  <c r="Q295" i="1"/>
  <c r="P295" i="1"/>
  <c r="R295" i="1" s="1"/>
  <c r="Q294" i="1"/>
  <c r="P294" i="1"/>
  <c r="R294" i="1"/>
  <c r="M296" i="1"/>
  <c r="H296" i="1"/>
  <c r="M295" i="1"/>
  <c r="H295" i="1"/>
  <c r="H294" i="1"/>
  <c r="Q278" i="1"/>
  <c r="P278" i="1"/>
  <c r="R278" i="1"/>
  <c r="Q277" i="1"/>
  <c r="P277" i="1"/>
  <c r="R277" i="1"/>
  <c r="Q276" i="1"/>
  <c r="P276" i="1"/>
  <c r="H278" i="1"/>
  <c r="H277" i="1"/>
  <c r="H276" i="1"/>
  <c r="Q233" i="1"/>
  <c r="P233" i="1"/>
  <c r="O233" i="1"/>
  <c r="R233" i="1" s="1"/>
  <c r="Q232" i="1"/>
  <c r="P232" i="1"/>
  <c r="O232" i="1"/>
  <c r="Q231" i="1"/>
  <c r="P231" i="1"/>
  <c r="O231" i="1"/>
  <c r="R231" i="1" s="1"/>
  <c r="Q230" i="1"/>
  <c r="P230" i="1"/>
  <c r="O230" i="1"/>
  <c r="R230" i="1" s="1"/>
  <c r="Q229" i="1"/>
  <c r="P229" i="1"/>
  <c r="O229" i="1"/>
  <c r="Q228" i="1"/>
  <c r="P228" i="1"/>
  <c r="O228" i="1"/>
  <c r="R228" i="1" s="1"/>
  <c r="Q227" i="1"/>
  <c r="P227" i="1"/>
  <c r="O227" i="1"/>
  <c r="Q226" i="1"/>
  <c r="P226" i="1"/>
  <c r="O226" i="1"/>
  <c r="R226" i="1" s="1"/>
  <c r="Q225" i="1"/>
  <c r="P225" i="1"/>
  <c r="O225" i="1"/>
  <c r="R225" i="1" s="1"/>
  <c r="Q224" i="1"/>
  <c r="P224" i="1"/>
  <c r="O224" i="1"/>
  <c r="Q223" i="1"/>
  <c r="P223" i="1"/>
  <c r="O223" i="1"/>
  <c r="R223" i="1" s="1"/>
  <c r="Q222" i="1"/>
  <c r="P222" i="1"/>
  <c r="O222" i="1"/>
  <c r="R222" i="1" s="1"/>
  <c r="Q221" i="1"/>
  <c r="P221" i="1"/>
  <c r="O221" i="1"/>
  <c r="Q220" i="1"/>
  <c r="P220" i="1"/>
  <c r="O220" i="1"/>
  <c r="R220" i="1" s="1"/>
  <c r="Q219" i="1"/>
  <c r="P219" i="1"/>
  <c r="O219" i="1"/>
  <c r="R219" i="1" s="1"/>
  <c r="Q218" i="1"/>
  <c r="P218" i="1"/>
  <c r="O218" i="1"/>
  <c r="R218" i="1" s="1"/>
  <c r="Q217" i="1"/>
  <c r="P217" i="1"/>
  <c r="O217" i="1"/>
  <c r="R217" i="1" s="1"/>
  <c r="Q216" i="1"/>
  <c r="P216" i="1"/>
  <c r="O216" i="1"/>
  <c r="Q215" i="1"/>
  <c r="P215" i="1"/>
  <c r="O215" i="1"/>
  <c r="R215" i="1" s="1"/>
  <c r="Q214" i="1"/>
  <c r="P214" i="1"/>
  <c r="O214" i="1"/>
  <c r="R214" i="1" s="1"/>
  <c r="Q213" i="1"/>
  <c r="P213" i="1"/>
  <c r="O213" i="1"/>
  <c r="M233" i="1"/>
  <c r="H233" i="1"/>
  <c r="M232" i="1"/>
  <c r="H232" i="1"/>
  <c r="M231" i="1"/>
  <c r="H231" i="1"/>
  <c r="M227" i="1"/>
  <c r="H227" i="1"/>
  <c r="M226" i="1"/>
  <c r="H226" i="1"/>
  <c r="M225" i="1"/>
  <c r="H225" i="1"/>
  <c r="H224" i="1"/>
  <c r="H223" i="1"/>
  <c r="H222" i="1"/>
  <c r="H221" i="1"/>
  <c r="H220" i="1"/>
  <c r="H219" i="1"/>
  <c r="M218" i="1"/>
  <c r="H218" i="1"/>
  <c r="M217" i="1"/>
  <c r="H217" i="1"/>
  <c r="M216" i="1"/>
  <c r="H216" i="1"/>
  <c r="H215" i="1"/>
  <c r="H214" i="1"/>
  <c r="H213" i="1"/>
  <c r="Q138" i="1"/>
  <c r="P138" i="1"/>
  <c r="O138" i="1"/>
  <c r="R138" i="1" s="1"/>
  <c r="Q137" i="1"/>
  <c r="P137" i="1"/>
  <c r="R137" i="1" s="1"/>
  <c r="O137" i="1"/>
  <c r="Q136" i="1"/>
  <c r="P136" i="1"/>
  <c r="O136" i="1"/>
  <c r="R136" i="1" s="1"/>
  <c r="Q135" i="1"/>
  <c r="P135" i="1"/>
  <c r="R135" i="1" s="1"/>
  <c r="O135" i="1"/>
  <c r="Q134" i="1"/>
  <c r="P134" i="1"/>
  <c r="O134" i="1"/>
  <c r="R134" i="1" s="1"/>
  <c r="Q133" i="1"/>
  <c r="P133" i="1"/>
  <c r="O133" i="1"/>
  <c r="Q132" i="1"/>
  <c r="P132" i="1"/>
  <c r="O132" i="1"/>
  <c r="Q131" i="1"/>
  <c r="P131" i="1"/>
  <c r="O131" i="1"/>
  <c r="Q130" i="1"/>
  <c r="P130" i="1"/>
  <c r="O130" i="1"/>
  <c r="R130" i="1" s="1"/>
  <c r="Q129" i="1"/>
  <c r="P129" i="1"/>
  <c r="R129" i="1" s="1"/>
  <c r="O129" i="1"/>
  <c r="Q128" i="1"/>
  <c r="P128" i="1"/>
  <c r="O128" i="1"/>
  <c r="R128" i="1" s="1"/>
  <c r="Q127" i="1"/>
  <c r="P127" i="1"/>
  <c r="R127" i="1" s="1"/>
  <c r="O127" i="1"/>
  <c r="Q126" i="1"/>
  <c r="P126" i="1"/>
  <c r="O126" i="1"/>
  <c r="R126" i="1" s="1"/>
  <c r="Q125" i="1"/>
  <c r="P125" i="1"/>
  <c r="O125" i="1"/>
  <c r="Q124" i="1"/>
  <c r="P124" i="1"/>
  <c r="O124" i="1"/>
  <c r="Q123" i="1"/>
  <c r="P123" i="1"/>
  <c r="O123" i="1"/>
  <c r="Q122" i="1"/>
  <c r="P122" i="1"/>
  <c r="O122" i="1"/>
  <c r="R122" i="1" s="1"/>
  <c r="Q121" i="1"/>
  <c r="P121" i="1"/>
  <c r="R121" i="1" s="1"/>
  <c r="O121" i="1"/>
  <c r="Q120" i="1"/>
  <c r="P120" i="1"/>
  <c r="O120" i="1"/>
  <c r="R120" i="1" s="1"/>
  <c r="Q119" i="1"/>
  <c r="P119" i="1"/>
  <c r="R119" i="1" s="1"/>
  <c r="O119" i="1"/>
  <c r="Q118" i="1"/>
  <c r="P118" i="1"/>
  <c r="O118" i="1"/>
  <c r="R118" i="1" s="1"/>
  <c r="Q117" i="1"/>
  <c r="P117" i="1"/>
  <c r="O117" i="1"/>
  <c r="Q116" i="1"/>
  <c r="P116" i="1"/>
  <c r="O116" i="1"/>
  <c r="Q115" i="1"/>
  <c r="P115" i="1"/>
  <c r="O115" i="1"/>
  <c r="Q114" i="1"/>
  <c r="P114" i="1"/>
  <c r="O114" i="1"/>
  <c r="R114" i="1" s="1"/>
  <c r="Q113" i="1"/>
  <c r="P113" i="1"/>
  <c r="R113" i="1" s="1"/>
  <c r="O113" i="1"/>
  <c r="Q112" i="1"/>
  <c r="P112" i="1"/>
  <c r="O112" i="1"/>
  <c r="R112" i="1" s="1"/>
  <c r="Q111" i="1"/>
  <c r="P111" i="1"/>
  <c r="R111" i="1" s="1"/>
  <c r="O111" i="1"/>
  <c r="Q110" i="1"/>
  <c r="P110" i="1"/>
  <c r="O110" i="1"/>
  <c r="R110" i="1" s="1"/>
  <c r="Q109" i="1"/>
  <c r="P109" i="1"/>
  <c r="O109" i="1"/>
  <c r="Q108" i="1"/>
  <c r="P108" i="1"/>
  <c r="O108" i="1"/>
  <c r="Q107" i="1"/>
  <c r="P107" i="1"/>
  <c r="O107" i="1"/>
  <c r="Q106" i="1"/>
  <c r="P106" i="1"/>
  <c r="O106" i="1"/>
  <c r="R106" i="1" s="1"/>
  <c r="M138" i="1"/>
  <c r="H138" i="1"/>
  <c r="M137" i="1"/>
  <c r="H137" i="1"/>
  <c r="M136" i="1"/>
  <c r="H136" i="1"/>
  <c r="H135" i="1"/>
  <c r="H134" i="1"/>
  <c r="M133" i="1"/>
  <c r="H133" i="1"/>
  <c r="M132" i="1"/>
  <c r="M131" i="1"/>
  <c r="M130" i="1"/>
  <c r="H129" i="1"/>
  <c r="H128" i="1"/>
  <c r="H127" i="1"/>
  <c r="M126" i="1"/>
  <c r="H126" i="1"/>
  <c r="M125" i="1"/>
  <c r="H125" i="1"/>
  <c r="M124" i="1"/>
  <c r="H124" i="1"/>
  <c r="M123" i="1"/>
  <c r="M122" i="1"/>
  <c r="M121" i="1"/>
  <c r="M120" i="1"/>
  <c r="H120" i="1"/>
  <c r="M119" i="1"/>
  <c r="H119" i="1"/>
  <c r="M118" i="1"/>
  <c r="H118" i="1"/>
  <c r="M117" i="1"/>
  <c r="H117" i="1"/>
  <c r="M116" i="1"/>
  <c r="H116" i="1"/>
  <c r="M115" i="1"/>
  <c r="H115" i="1"/>
  <c r="M114" i="1"/>
  <c r="H114" i="1"/>
  <c r="M113" i="1"/>
  <c r="H113" i="1"/>
  <c r="M112" i="1"/>
  <c r="H112" i="1"/>
  <c r="M111" i="1"/>
  <c r="H111" i="1"/>
  <c r="M110" i="1"/>
  <c r="H110" i="1"/>
  <c r="M109" i="1"/>
  <c r="H109" i="1"/>
  <c r="M108" i="1"/>
  <c r="H108" i="1"/>
  <c r="H107" i="1"/>
  <c r="M106" i="1"/>
  <c r="H106" i="1"/>
  <c r="Q41" i="1"/>
  <c r="P41" i="1"/>
  <c r="O41" i="1"/>
  <c r="Q40" i="1"/>
  <c r="P40" i="1"/>
  <c r="O40" i="1"/>
  <c r="R40" i="1" s="1"/>
  <c r="Q39" i="1"/>
  <c r="P39" i="1"/>
  <c r="O39" i="1"/>
  <c r="R39" i="1" s="1"/>
  <c r="Q38" i="1"/>
  <c r="P38" i="1"/>
  <c r="O38" i="1"/>
  <c r="R38" i="1" s="1"/>
  <c r="Q37" i="1"/>
  <c r="P37" i="1"/>
  <c r="O37" i="1"/>
  <c r="R37" i="1" s="1"/>
  <c r="R36" i="1"/>
  <c r="Q36" i="1"/>
  <c r="P36" i="1"/>
  <c r="O36" i="1"/>
  <c r="Q35" i="1"/>
  <c r="P35" i="1"/>
  <c r="O35" i="1"/>
  <c r="R35" i="1" s="1"/>
  <c r="Q34" i="1"/>
  <c r="R34" i="1" s="1"/>
  <c r="P34" i="1"/>
  <c r="O34" i="1"/>
  <c r="Q33" i="1"/>
  <c r="P33" i="1"/>
  <c r="O33" i="1"/>
  <c r="R33" i="1" s="1"/>
  <c r="Q32" i="1"/>
  <c r="P32" i="1"/>
  <c r="R32" i="1" s="1"/>
  <c r="O32" i="1"/>
  <c r="Q31" i="1"/>
  <c r="P31" i="1"/>
  <c r="O31" i="1"/>
  <c r="R31" i="1" s="1"/>
  <c r="Q30" i="1"/>
  <c r="P30" i="1"/>
  <c r="O30" i="1"/>
  <c r="R30" i="1" s="1"/>
  <c r="Q29" i="1"/>
  <c r="P29" i="1"/>
  <c r="O29" i="1"/>
  <c r="Q28" i="1"/>
  <c r="P28" i="1"/>
  <c r="O28" i="1"/>
  <c r="R28" i="1" s="1"/>
  <c r="Q27" i="1"/>
  <c r="P27" i="1"/>
  <c r="O27" i="1"/>
  <c r="Q26" i="1"/>
  <c r="P26" i="1"/>
  <c r="O26" i="1"/>
  <c r="R26" i="1" s="1"/>
  <c r="Q25" i="1"/>
  <c r="P25" i="1"/>
  <c r="O25" i="1"/>
  <c r="Q24" i="1"/>
  <c r="P24" i="1"/>
  <c r="O24" i="1"/>
  <c r="R24" i="1" s="1"/>
  <c r="Q23" i="1"/>
  <c r="P23" i="1"/>
  <c r="O23" i="1"/>
  <c r="R23" i="1" s="1"/>
  <c r="Q22" i="1"/>
  <c r="P22" i="1"/>
  <c r="O22" i="1"/>
  <c r="R22" i="1" s="1"/>
  <c r="Q21" i="1"/>
  <c r="P21" i="1"/>
  <c r="O21" i="1"/>
  <c r="R21" i="1" s="1"/>
  <c r="Q19" i="1"/>
  <c r="P19" i="1"/>
  <c r="O19" i="1"/>
  <c r="R19" i="1" s="1"/>
  <c r="Q18" i="1"/>
  <c r="P18" i="1"/>
  <c r="O18" i="1"/>
  <c r="R18" i="1" s="1"/>
  <c r="Q17" i="1"/>
  <c r="P17" i="1"/>
  <c r="O17" i="1"/>
  <c r="R17" i="1" s="1"/>
  <c r="M41" i="1"/>
  <c r="M40" i="1"/>
  <c r="M39" i="1"/>
  <c r="M38" i="1"/>
  <c r="M37" i="1"/>
  <c r="M36" i="1"/>
  <c r="M35" i="1"/>
  <c r="H35" i="1"/>
  <c r="M34" i="1"/>
  <c r="H34" i="1"/>
  <c r="M33" i="1"/>
  <c r="H33" i="1"/>
  <c r="M32" i="1"/>
  <c r="M31" i="1"/>
  <c r="M30" i="1"/>
  <c r="M29" i="1"/>
  <c r="M28" i="1"/>
  <c r="M27" i="1"/>
  <c r="M26" i="1"/>
  <c r="H26" i="1"/>
  <c r="M25" i="1"/>
  <c r="H25" i="1"/>
  <c r="M24" i="1"/>
  <c r="H24" i="1"/>
  <c r="M23" i="1"/>
  <c r="M22" i="1"/>
  <c r="M21" i="1"/>
  <c r="R14" i="1"/>
  <c r="Q15" i="1"/>
  <c r="P15" i="1"/>
  <c r="O15" i="1"/>
  <c r="R15" i="1" s="1"/>
  <c r="Q14" i="1"/>
  <c r="P14" i="1"/>
  <c r="O14" i="1"/>
  <c r="Q13" i="1"/>
  <c r="P13" i="1"/>
  <c r="O13" i="1"/>
  <c r="R13" i="1" s="1"/>
  <c r="Q12" i="1"/>
  <c r="P12" i="1"/>
  <c r="O12" i="1"/>
  <c r="R12" i="1" s="1"/>
  <c r="Q11" i="1"/>
  <c r="P11" i="1"/>
  <c r="O11" i="1"/>
  <c r="R11" i="1" s="1"/>
  <c r="Q10" i="1"/>
  <c r="P10" i="1"/>
  <c r="O10" i="1"/>
  <c r="R10" i="1" s="1"/>
  <c r="H15" i="1"/>
  <c r="H14" i="1"/>
  <c r="H13" i="1"/>
  <c r="M12" i="1"/>
  <c r="H12" i="1"/>
  <c r="M11" i="1"/>
  <c r="H11" i="1"/>
  <c r="M10" i="1"/>
  <c r="H10" i="1"/>
  <c r="R8" i="1"/>
  <c r="Q8" i="1"/>
  <c r="P8" i="1"/>
  <c r="Q7" i="1"/>
  <c r="P7" i="1"/>
  <c r="Q6" i="1"/>
  <c r="P6" i="1"/>
  <c r="O8" i="1"/>
  <c r="O7" i="1"/>
  <c r="R7" i="1" s="1"/>
  <c r="O6" i="1"/>
  <c r="R6" i="1" s="1"/>
  <c r="R352" i="1" l="1"/>
  <c r="R109" i="1"/>
  <c r="R350" i="1"/>
  <c r="R107" i="1"/>
  <c r="R115" i="1"/>
  <c r="R123" i="1"/>
  <c r="R131" i="1"/>
  <c r="R29" i="1"/>
  <c r="R368" i="1"/>
  <c r="R125" i="1"/>
  <c r="R27" i="1"/>
  <c r="R108" i="1"/>
  <c r="R116" i="1"/>
  <c r="R124" i="1"/>
  <c r="R132" i="1"/>
  <c r="R213" i="1"/>
  <c r="R221" i="1"/>
  <c r="R229" i="1"/>
  <c r="R371" i="1"/>
  <c r="R117" i="1"/>
  <c r="R133" i="1"/>
  <c r="R25" i="1"/>
  <c r="R41" i="1"/>
  <c r="R216" i="1"/>
  <c r="R224" i="1"/>
  <c r="R232" i="1"/>
  <c r="R366" i="1"/>
  <c r="R372" i="1"/>
  <c r="R227" i="1"/>
  <c r="R276" i="1"/>
  <c r="R367" i="1"/>
  <c r="Q419" i="1"/>
  <c r="P419" i="1"/>
  <c r="O419" i="1"/>
  <c r="M419" i="1"/>
  <c r="H419" i="1"/>
  <c r="Q407" i="1"/>
  <c r="P407" i="1"/>
  <c r="O407" i="1"/>
  <c r="M407" i="1"/>
  <c r="Q403" i="1"/>
  <c r="P403" i="1"/>
  <c r="O403" i="1"/>
  <c r="R403" i="1" s="1"/>
  <c r="H403" i="1"/>
  <c r="Q401" i="1"/>
  <c r="P401" i="1"/>
  <c r="O401" i="1"/>
  <c r="H401" i="1"/>
  <c r="Q400" i="1"/>
  <c r="P400" i="1"/>
  <c r="O400" i="1"/>
  <c r="R400" i="1" s="1"/>
  <c r="H400" i="1"/>
  <c r="Q399" i="1"/>
  <c r="P399" i="1"/>
  <c r="O399" i="1"/>
  <c r="R399" i="1" s="1"/>
  <c r="H399" i="1"/>
  <c r="Q397" i="1"/>
  <c r="P397" i="1"/>
  <c r="O397" i="1"/>
  <c r="R397" i="1" s="1"/>
  <c r="M397" i="1"/>
  <c r="H397" i="1"/>
  <c r="Q396" i="1"/>
  <c r="P396" i="1"/>
  <c r="O396" i="1"/>
  <c r="M396" i="1"/>
  <c r="H396" i="1"/>
  <c r="Q395" i="1"/>
  <c r="P395" i="1"/>
  <c r="O395" i="1"/>
  <c r="R395" i="1" s="1"/>
  <c r="M395" i="1"/>
  <c r="H395" i="1"/>
  <c r="P384" i="1"/>
  <c r="Q393" i="1"/>
  <c r="P393" i="1"/>
  <c r="O393" i="1"/>
  <c r="Q392" i="1"/>
  <c r="P392" i="1"/>
  <c r="O392" i="1"/>
  <c r="R392" i="1" s="1"/>
  <c r="Q391" i="1"/>
  <c r="P391" i="1"/>
  <c r="O391" i="1"/>
  <c r="Q388" i="1"/>
  <c r="P388" i="1"/>
  <c r="O388" i="1"/>
  <c r="R388" i="1" s="1"/>
  <c r="Q387" i="1"/>
  <c r="P387" i="1"/>
  <c r="O387" i="1"/>
  <c r="Q386" i="1"/>
  <c r="P386" i="1"/>
  <c r="O386" i="1"/>
  <c r="R386" i="1" s="1"/>
  <c r="Q385" i="1"/>
  <c r="P385" i="1"/>
  <c r="O385" i="1"/>
  <c r="O384" i="1" s="1"/>
  <c r="R401" i="1" l="1"/>
  <c r="Q384" i="1"/>
  <c r="R387" i="1"/>
  <c r="R419" i="1"/>
  <c r="R396" i="1"/>
  <c r="R385" i="1"/>
  <c r="R384" i="1" s="1"/>
  <c r="R407" i="1"/>
  <c r="R393" i="1"/>
  <c r="R391" i="1"/>
  <c r="H393" i="1"/>
  <c r="H392" i="1"/>
  <c r="H391" i="1"/>
  <c r="H388" i="1"/>
  <c r="H387" i="1"/>
  <c r="H386" i="1"/>
  <c r="H385" i="1"/>
  <c r="Q360" i="1"/>
  <c r="P360" i="1"/>
  <c r="O360" i="1"/>
  <c r="Q359" i="1"/>
  <c r="P359" i="1"/>
  <c r="O359" i="1"/>
  <c r="Q358" i="1"/>
  <c r="P358" i="1"/>
  <c r="O358" i="1"/>
  <c r="M360" i="1"/>
  <c r="M359" i="1"/>
  <c r="M358" i="1"/>
  <c r="Q315" i="1"/>
  <c r="P315" i="1"/>
  <c r="O315" i="1"/>
  <c r="M315" i="1"/>
  <c r="H315" i="1"/>
  <c r="Q314" i="1"/>
  <c r="P314" i="1"/>
  <c r="O314" i="1"/>
  <c r="M314" i="1"/>
  <c r="H314" i="1"/>
  <c r="Q313" i="1"/>
  <c r="P313" i="1"/>
  <c r="O313" i="1"/>
  <c r="R313" i="1" s="1"/>
  <c r="M313" i="1"/>
  <c r="Q311" i="1"/>
  <c r="P311" i="1"/>
  <c r="O311" i="1"/>
  <c r="R311" i="1" s="1"/>
  <c r="Q310" i="1"/>
  <c r="R310" i="1" s="1"/>
  <c r="P310" i="1"/>
  <c r="O310" i="1"/>
  <c r="Q309" i="1"/>
  <c r="P309" i="1"/>
  <c r="O309" i="1"/>
  <c r="Q308" i="1"/>
  <c r="P308" i="1"/>
  <c r="O308" i="1"/>
  <c r="Q307" i="1"/>
  <c r="P307" i="1"/>
  <c r="O307" i="1"/>
  <c r="R307" i="1" s="1"/>
  <c r="Q306" i="1"/>
  <c r="P306" i="1"/>
  <c r="O306" i="1"/>
  <c r="M307" i="1"/>
  <c r="R282" i="1"/>
  <c r="Q282" i="1"/>
  <c r="P282" i="1"/>
  <c r="O282" i="1"/>
  <c r="Q281" i="1"/>
  <c r="P281" i="1"/>
  <c r="O281" i="1"/>
  <c r="R281" i="1" s="1"/>
  <c r="Q280" i="1"/>
  <c r="R280" i="1" s="1"/>
  <c r="P280" i="1"/>
  <c r="O280" i="1"/>
  <c r="H282" i="1"/>
  <c r="H281" i="1"/>
  <c r="H280" i="1"/>
  <c r="R190" i="1"/>
  <c r="Q193" i="1"/>
  <c r="P193" i="1"/>
  <c r="O193" i="1"/>
  <c r="R193" i="1" s="1"/>
  <c r="Q190" i="1"/>
  <c r="P190" i="1"/>
  <c r="O190" i="1"/>
  <c r="Q187" i="1"/>
  <c r="P187" i="1"/>
  <c r="R187" i="1" s="1"/>
  <c r="O187" i="1"/>
  <c r="M190" i="1"/>
  <c r="M187" i="1"/>
  <c r="H193" i="1"/>
  <c r="H190" i="1"/>
  <c r="H187" i="1"/>
  <c r="Q183" i="1"/>
  <c r="P183" i="1"/>
  <c r="O183" i="1"/>
  <c r="R180" i="1"/>
  <c r="Q180" i="1"/>
  <c r="P180" i="1"/>
  <c r="O180" i="1"/>
  <c r="R177" i="1"/>
  <c r="Q177" i="1"/>
  <c r="P177" i="1"/>
  <c r="O177" i="1"/>
  <c r="Q174" i="1"/>
  <c r="P174" i="1"/>
  <c r="O174" i="1"/>
  <c r="Q171" i="1"/>
  <c r="P171" i="1"/>
  <c r="O171" i="1"/>
  <c r="Q168" i="1"/>
  <c r="P168" i="1"/>
  <c r="O168" i="1"/>
  <c r="Q165" i="1"/>
  <c r="P165" i="1"/>
  <c r="O165" i="1"/>
  <c r="Q162" i="1"/>
  <c r="P162" i="1"/>
  <c r="O162" i="1"/>
  <c r="R159" i="1"/>
  <c r="Q159" i="1"/>
  <c r="P159" i="1"/>
  <c r="O159" i="1"/>
  <c r="H159" i="1"/>
  <c r="H183" i="1"/>
  <c r="R183" i="1" s="1"/>
  <c r="H180" i="1"/>
  <c r="H177" i="1"/>
  <c r="H174" i="1"/>
  <c r="R174" i="1" s="1"/>
  <c r="H171" i="1"/>
  <c r="R171" i="1" s="1"/>
  <c r="H168" i="1"/>
  <c r="R168" i="1" s="1"/>
  <c r="H165" i="1"/>
  <c r="H162" i="1"/>
  <c r="R162" i="1" s="1"/>
  <c r="R360" i="1" l="1"/>
  <c r="R308" i="1"/>
  <c r="R306" i="1"/>
  <c r="R314" i="1"/>
  <c r="R359" i="1"/>
  <c r="R358" i="1"/>
  <c r="R165" i="1"/>
  <c r="R315" i="1"/>
  <c r="R309" i="1"/>
  <c r="L52" i="1"/>
  <c r="L373" i="1" s="1"/>
  <c r="F48" i="1" l="1"/>
  <c r="F375" i="1" s="1"/>
  <c r="F47" i="1"/>
  <c r="F374" i="1" s="1"/>
  <c r="R70" i="1"/>
  <c r="R69" i="1"/>
  <c r="R63" i="1"/>
  <c r="R60" i="1"/>
  <c r="R45" i="1"/>
  <c r="Q72" i="1"/>
  <c r="P72" i="1"/>
  <c r="Q71" i="1"/>
  <c r="P71" i="1"/>
  <c r="Q70" i="1"/>
  <c r="P70" i="1"/>
  <c r="Q69" i="1"/>
  <c r="P69" i="1"/>
  <c r="Q68" i="1"/>
  <c r="P68" i="1"/>
  <c r="Q67" i="1"/>
  <c r="P67" i="1"/>
  <c r="P66" i="1"/>
  <c r="P65" i="1"/>
  <c r="P64" i="1"/>
  <c r="Q63" i="1"/>
  <c r="P63" i="1"/>
  <c r="Q62" i="1"/>
  <c r="P62" i="1"/>
  <c r="Q61" i="1"/>
  <c r="P61" i="1"/>
  <c r="Q60" i="1"/>
  <c r="P60" i="1"/>
  <c r="Q59" i="1"/>
  <c r="P59" i="1"/>
  <c r="Q58" i="1"/>
  <c r="P58" i="1"/>
  <c r="Q57" i="1"/>
  <c r="P57" i="1"/>
  <c r="Q56" i="1"/>
  <c r="P56" i="1"/>
  <c r="Q55" i="1"/>
  <c r="P55" i="1"/>
  <c r="Q54" i="1"/>
  <c r="P54" i="1"/>
  <c r="Q53" i="1"/>
  <c r="P53" i="1"/>
  <c r="Q52" i="1"/>
  <c r="P52" i="1"/>
  <c r="Q51" i="1"/>
  <c r="P51" i="1"/>
  <c r="Q50" i="1"/>
  <c r="P50" i="1"/>
  <c r="Q49" i="1"/>
  <c r="P49" i="1"/>
  <c r="P48" i="1"/>
  <c r="P47" i="1"/>
  <c r="P46" i="1"/>
  <c r="Q45" i="1"/>
  <c r="P45" i="1"/>
  <c r="Q44" i="1"/>
  <c r="P44" i="1"/>
  <c r="Q43" i="1"/>
  <c r="P43" i="1"/>
  <c r="O72" i="1"/>
  <c r="R72" i="1" s="1"/>
  <c r="O71" i="1"/>
  <c r="R71" i="1" s="1"/>
  <c r="O70" i="1"/>
  <c r="O69" i="1"/>
  <c r="O68" i="1"/>
  <c r="O67" i="1"/>
  <c r="O66" i="1"/>
  <c r="R66" i="1" s="1"/>
  <c r="O65" i="1"/>
  <c r="R65" i="1" s="1"/>
  <c r="O64" i="1"/>
  <c r="R64" i="1" s="1"/>
  <c r="O63" i="1"/>
  <c r="O62" i="1"/>
  <c r="O61" i="1"/>
  <c r="O60" i="1"/>
  <c r="O59" i="1"/>
  <c r="R59" i="1" s="1"/>
  <c r="O58" i="1"/>
  <c r="R58" i="1" s="1"/>
  <c r="O57" i="1"/>
  <c r="R57" i="1" s="1"/>
  <c r="O56" i="1"/>
  <c r="O55" i="1"/>
  <c r="O54" i="1"/>
  <c r="O53" i="1"/>
  <c r="R53" i="1" s="1"/>
  <c r="O52" i="1"/>
  <c r="O51" i="1"/>
  <c r="R51" i="1" s="1"/>
  <c r="O50" i="1"/>
  <c r="O49" i="1"/>
  <c r="O48" i="1"/>
  <c r="O47" i="1"/>
  <c r="O46" i="1"/>
  <c r="R46" i="1" s="1"/>
  <c r="O45" i="1"/>
  <c r="O44" i="1"/>
  <c r="O4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R52" i="1" l="1"/>
  <c r="R44" i="1"/>
  <c r="R50" i="1"/>
  <c r="R43" i="1"/>
  <c r="R61" i="1"/>
  <c r="R54" i="1"/>
  <c r="R62" i="1"/>
  <c r="R67" i="1"/>
  <c r="R56" i="1"/>
  <c r="R68" i="1"/>
  <c r="R49" i="1"/>
  <c r="R55" i="1"/>
  <c r="R48" i="1"/>
  <c r="R47" i="1"/>
  <c r="Q157" i="1"/>
  <c r="P157" i="1"/>
  <c r="Q156" i="1"/>
  <c r="P156" i="1"/>
  <c r="Q155" i="1"/>
  <c r="P155" i="1"/>
  <c r="Q154" i="1"/>
  <c r="P154" i="1"/>
  <c r="Q153" i="1"/>
  <c r="P153" i="1"/>
  <c r="Q152" i="1"/>
  <c r="P152" i="1"/>
  <c r="Q151" i="1"/>
  <c r="P151" i="1"/>
  <c r="Q150" i="1"/>
  <c r="P150" i="1"/>
  <c r="Q149" i="1"/>
  <c r="P149" i="1"/>
  <c r="Q148" i="1"/>
  <c r="P148" i="1"/>
  <c r="P147" i="1"/>
  <c r="P146" i="1"/>
  <c r="P145" i="1"/>
  <c r="P144" i="1"/>
  <c r="P143" i="1"/>
  <c r="Q142" i="1"/>
  <c r="P142" i="1"/>
  <c r="Q141" i="1"/>
  <c r="P141" i="1"/>
  <c r="P140" i="1"/>
  <c r="Q140" i="1"/>
  <c r="O157" i="1"/>
  <c r="O156" i="1"/>
  <c r="O155" i="1"/>
  <c r="O154" i="1"/>
  <c r="O153" i="1"/>
  <c r="R153" i="1" s="1"/>
  <c r="O152" i="1"/>
  <c r="O151" i="1"/>
  <c r="O150" i="1"/>
  <c r="O149" i="1"/>
  <c r="O148" i="1"/>
  <c r="O147" i="1"/>
  <c r="O146" i="1"/>
  <c r="O145" i="1"/>
  <c r="O144" i="1"/>
  <c r="O143" i="1"/>
  <c r="O142" i="1"/>
  <c r="O141" i="1"/>
  <c r="O140" i="1"/>
  <c r="M157" i="1"/>
  <c r="M156" i="1"/>
  <c r="M155" i="1"/>
  <c r="M154" i="1"/>
  <c r="M153" i="1"/>
  <c r="M152" i="1"/>
  <c r="M151" i="1"/>
  <c r="M149" i="1"/>
  <c r="M148" i="1"/>
  <c r="M147" i="1"/>
  <c r="M146" i="1"/>
  <c r="M145" i="1"/>
  <c r="M144" i="1"/>
  <c r="M143" i="1"/>
  <c r="M142" i="1"/>
  <c r="M141" i="1"/>
  <c r="M140" i="1"/>
  <c r="H157" i="1"/>
  <c r="H156" i="1"/>
  <c r="H155" i="1"/>
  <c r="H154" i="1"/>
  <c r="H153" i="1"/>
  <c r="H152" i="1"/>
  <c r="H151" i="1"/>
  <c r="H150" i="1"/>
  <c r="H149" i="1"/>
  <c r="H148" i="1"/>
  <c r="H147" i="1"/>
  <c r="H146" i="1"/>
  <c r="H145" i="1"/>
  <c r="H144" i="1"/>
  <c r="H143" i="1"/>
  <c r="H142" i="1"/>
  <c r="H141" i="1"/>
  <c r="H140" i="1"/>
  <c r="R141" i="1" l="1"/>
  <c r="R157" i="1"/>
  <c r="R151" i="1"/>
  <c r="R144" i="1"/>
  <c r="R145" i="1"/>
  <c r="R155" i="1"/>
  <c r="R142" i="1"/>
  <c r="R154" i="1"/>
  <c r="R140" i="1"/>
  <c r="R156" i="1"/>
  <c r="R146" i="1"/>
  <c r="R152" i="1"/>
  <c r="R150" i="1"/>
  <c r="R148" i="1"/>
  <c r="R147" i="1"/>
  <c r="R143" i="1"/>
  <c r="R149" i="1"/>
  <c r="M211" i="1" l="1"/>
  <c r="M210" i="1"/>
  <c r="M374" i="1" s="1"/>
  <c r="M209" i="1"/>
  <c r="M208" i="1"/>
  <c r="M207" i="1"/>
  <c r="M206" i="1"/>
  <c r="M205" i="1"/>
  <c r="M204" i="1"/>
  <c r="M203" i="1"/>
  <c r="M202" i="1"/>
  <c r="M201" i="1"/>
  <c r="M200" i="1"/>
  <c r="M199" i="1"/>
  <c r="M198" i="1"/>
  <c r="H211" i="1"/>
  <c r="H210" i="1"/>
  <c r="H209" i="1"/>
  <c r="H208" i="1"/>
  <c r="H207" i="1"/>
  <c r="H206" i="1"/>
  <c r="H205" i="1"/>
  <c r="H204" i="1"/>
  <c r="H203" i="1"/>
  <c r="H202" i="1"/>
  <c r="H201" i="1"/>
  <c r="H200" i="1"/>
  <c r="H199" i="1"/>
  <c r="H198" i="1"/>
  <c r="Q211" i="1"/>
  <c r="Q210" i="1"/>
  <c r="Q209" i="1"/>
  <c r="Q208" i="1"/>
  <c r="Q207" i="1"/>
  <c r="Q206" i="1"/>
  <c r="Q205" i="1"/>
  <c r="Q204" i="1"/>
  <c r="Q202" i="1"/>
  <c r="Q201" i="1"/>
  <c r="Q200" i="1"/>
  <c r="Q199" i="1"/>
  <c r="Q198" i="1"/>
  <c r="P211" i="1"/>
  <c r="P375" i="1" s="1"/>
  <c r="P210" i="1"/>
  <c r="P209" i="1"/>
  <c r="P208" i="1"/>
  <c r="P207" i="1"/>
  <c r="P206" i="1"/>
  <c r="P205" i="1"/>
  <c r="P204" i="1"/>
  <c r="P203" i="1"/>
  <c r="P202" i="1"/>
  <c r="P201" i="1"/>
  <c r="P200" i="1"/>
  <c r="P199" i="1"/>
  <c r="P198" i="1"/>
  <c r="O211" i="1"/>
  <c r="O210" i="1"/>
  <c r="O209" i="1"/>
  <c r="O373" i="1" s="1"/>
  <c r="O208" i="1"/>
  <c r="O207" i="1"/>
  <c r="O206" i="1"/>
  <c r="O205" i="1"/>
  <c r="O204" i="1"/>
  <c r="O203" i="1"/>
  <c r="O202" i="1"/>
  <c r="O201" i="1"/>
  <c r="O199" i="1"/>
  <c r="O198" i="1"/>
  <c r="Q197" i="1"/>
  <c r="P197" i="1"/>
  <c r="M197" i="1"/>
  <c r="H197" i="1"/>
  <c r="O374" i="1" l="1"/>
  <c r="H375" i="1"/>
  <c r="R204" i="1"/>
  <c r="Q373" i="1"/>
  <c r="R205" i="1"/>
  <c r="P373" i="1"/>
  <c r="O375" i="1"/>
  <c r="R198" i="1"/>
  <c r="Q374" i="1"/>
  <c r="Q375" i="1"/>
  <c r="P374" i="1"/>
  <c r="H373" i="1"/>
  <c r="M375" i="1"/>
  <c r="H374" i="1"/>
  <c r="R207" i="1"/>
  <c r="R199" i="1"/>
  <c r="R202" i="1"/>
  <c r="R210" i="1"/>
  <c r="R201" i="1"/>
  <c r="R208" i="1"/>
  <c r="R197" i="1"/>
  <c r="R211" i="1"/>
  <c r="R209" i="1"/>
  <c r="R373" i="1" s="1"/>
  <c r="R206" i="1"/>
  <c r="R203" i="1"/>
  <c r="R200" i="1"/>
  <c r="R375" i="1" l="1"/>
  <c r="R374" i="1"/>
  <c r="D374" i="1"/>
  <c r="D375" i="1"/>
  <c r="H422" i="1" l="1"/>
  <c r="F422" i="1"/>
  <c r="G422" i="1"/>
  <c r="J422" i="1"/>
  <c r="K422" i="1"/>
  <c r="L422" i="1"/>
  <c r="D423" i="1"/>
  <c r="F423" i="1"/>
  <c r="G423" i="1"/>
  <c r="J423" i="1"/>
  <c r="K423" i="1"/>
  <c r="L423" i="1"/>
  <c r="D424" i="1"/>
  <c r="F424" i="1"/>
  <c r="G424" i="1"/>
  <c r="H424" i="1"/>
  <c r="J424" i="1"/>
  <c r="K424" i="1"/>
  <c r="L424" i="1"/>
  <c r="Q423" i="1" l="1"/>
  <c r="P422" i="1"/>
  <c r="P424" i="1"/>
  <c r="O423" i="1"/>
  <c r="O424" i="1"/>
  <c r="P423" i="1"/>
  <c r="O422" i="1"/>
  <c r="Q424" i="1"/>
  <c r="Q422" i="1"/>
  <c r="M424" i="1"/>
  <c r="M422" i="1"/>
  <c r="R423" i="1"/>
  <c r="H423" i="1"/>
  <c r="M423" i="1"/>
  <c r="R424" i="1" l="1"/>
  <c r="R422" i="1"/>
</calcChain>
</file>

<file path=xl/sharedStrings.xml><?xml version="1.0" encoding="utf-8"?>
<sst xmlns="http://schemas.openxmlformats.org/spreadsheetml/2006/main" count="491" uniqueCount="405">
  <si>
    <t>Kostoja e Politikave Ekzistuese ne krahasim me tavanin(Diferenca Politika Ekzistuese - Tavanin e miratuar)</t>
  </si>
  <si>
    <t>Kostoja e Politikave te Reja</t>
  </si>
  <si>
    <t xml:space="preserve">Kostoja Totale Politika Ekzistuese dhe Politika te Reja </t>
  </si>
  <si>
    <t>Kodi i Programit</t>
  </si>
  <si>
    <t>Programet Buxhetore</t>
  </si>
  <si>
    <t>Viti</t>
  </si>
  <si>
    <t>Nr punonjesve</t>
  </si>
  <si>
    <t>600+601</t>
  </si>
  <si>
    <t>602-606</t>
  </si>
  <si>
    <t>230-231</t>
  </si>
  <si>
    <t>Totali</t>
  </si>
  <si>
    <t>Komente MoFE</t>
  </si>
  <si>
    <t>Sipas grup artikujve</t>
  </si>
  <si>
    <t>01</t>
  </si>
  <si>
    <t>Presidenca</t>
  </si>
  <si>
    <t>Veprimtaria e Presidentit të Republikës</t>
  </si>
  <si>
    <t>02</t>
  </si>
  <si>
    <t>Kuvendi</t>
  </si>
  <si>
    <t>Planifikimi, Menaxhimi dhe Administrimi</t>
  </si>
  <si>
    <t>Veprimtaria ligjvënëse</t>
  </si>
  <si>
    <t>03</t>
  </si>
  <si>
    <t>Kryeministria</t>
  </si>
  <si>
    <t>05</t>
  </si>
  <si>
    <t>Ministria e Bujqësisë dhe Zhvillimit Rural</t>
  </si>
  <si>
    <t>04220</t>
  </si>
  <si>
    <t>Siguria Ushqimore dhe Mbrojtja e Konsumatorit</t>
  </si>
  <si>
    <t>04230</t>
  </si>
  <si>
    <t>Mbështetje për Peshkimin</t>
  </si>
  <si>
    <t>04240</t>
  </si>
  <si>
    <t>Menaxhimi i Infrastrukturës së Kullimit dhe Ujitjes</t>
  </si>
  <si>
    <t>04250</t>
  </si>
  <si>
    <t>Zhvillimi Rural duke mbështetur prodhimin bujqësor, blegtoral, agroindustrinë dhe marketingun</t>
  </si>
  <si>
    <t>04260</t>
  </si>
  <si>
    <t xml:space="preserve">Këshillimi dhe Informacioni Bujqësor </t>
  </si>
  <si>
    <t>05470</t>
  </si>
  <si>
    <t>Menaxhim i Qëndrueshëm i Tokës Bujqësore</t>
  </si>
  <si>
    <t>Arsimi Baze</t>
  </si>
  <si>
    <t>Arsimi I Mesem</t>
  </si>
  <si>
    <t>Arsimi I Larte</t>
  </si>
  <si>
    <t>Zhvillimi I Sportit</t>
  </si>
  <si>
    <t xml:space="preserve">Trashegimia Kulturore dhe Muzete </t>
  </si>
  <si>
    <t xml:space="preserve">Arti dhe Kultura </t>
  </si>
  <si>
    <t>Ministria e Shendetesise dhe Mbrotjes Sociale</t>
  </si>
  <si>
    <t>Sherbimet te Kujdesit Dytesor</t>
  </si>
  <si>
    <t>MINISTRIA E DREJTESISE</t>
  </si>
  <si>
    <t>01110</t>
  </si>
  <si>
    <t>Planifikim, Menaxhim, Administrim</t>
  </si>
  <si>
    <t>01120</t>
  </si>
  <si>
    <t>Publikimet zyrtare</t>
  </si>
  <si>
    <t>01130</t>
  </si>
  <si>
    <t>Mjekësia ligjore</t>
  </si>
  <si>
    <t>03440</t>
  </si>
  <si>
    <t>Sistemi i burgjeve</t>
  </si>
  <si>
    <t>03350</t>
  </si>
  <si>
    <t>Shërbimi i Përmbarimit Gjyqësor</t>
  </si>
  <si>
    <t xml:space="preserve">01160 </t>
  </si>
  <si>
    <t xml:space="preserve">Shërbimet për çështjet e birësimeve </t>
  </si>
  <si>
    <t>01180</t>
  </si>
  <si>
    <t>Shërbimi i kthimit dhe i kompensimit të pronave</t>
  </si>
  <si>
    <t>03490</t>
  </si>
  <si>
    <t>Shërbimi i provës</t>
  </si>
  <si>
    <t xml:space="preserve">Ministria për Europën dhe Punët e Jashtme </t>
  </si>
  <si>
    <t>Planifikim/Menaxhim/Administrim</t>
  </si>
  <si>
    <t>Mbështetje Diplomatike Jashtë Vendit</t>
  </si>
  <si>
    <t>Aktiviteti diplomatik dhe konsullor i MEPJ</t>
  </si>
  <si>
    <t xml:space="preserve">Ministria e Brendshme </t>
  </si>
  <si>
    <t>Planifikim/Menaxhim/ Administrim</t>
  </si>
  <si>
    <t>03140</t>
  </si>
  <si>
    <t>Policia e Shtetit</t>
  </si>
  <si>
    <t>03150</t>
  </si>
  <si>
    <t>Garda e Republikes</t>
  </si>
  <si>
    <t>01160</t>
  </si>
  <si>
    <t>Prefekturat dhe Fuksionet e Deleguara</t>
  </si>
  <si>
    <t>01170</t>
  </si>
  <si>
    <t>Gjendja Civile</t>
  </si>
  <si>
    <t>Shërbimi Informativ Shtetëror</t>
  </si>
  <si>
    <t>Veprimtaria Informative Shteterore</t>
  </si>
  <si>
    <t>Radio Televizioni Shqiptar</t>
  </si>
  <si>
    <t>08310</t>
  </si>
  <si>
    <t>Sherbimi per Shqiptaret Jashte kufirit e sherbimet ne gjuhe te huaj</t>
  </si>
  <si>
    <t>08520</t>
  </si>
  <si>
    <t>Prodhime filmike ose veprimtari artistike  mbarekombetare</t>
  </si>
  <si>
    <t>08330</t>
  </si>
  <si>
    <t>Orkestra Simfonike RTSH e Kinematografise</t>
  </si>
  <si>
    <t>08340</t>
  </si>
  <si>
    <t>Projekte  Teknike per Futjen e Teknologjive te reja</t>
  </si>
  <si>
    <t>Drejtoria e Pergjithshme e Arkivave</t>
  </si>
  <si>
    <t>Planifikimi, Menaxhimi, Administrimi</t>
  </si>
  <si>
    <t>Kontrolli i Larte i Shtetit</t>
  </si>
  <si>
    <t>Veprimtaria Audituese e KLSH</t>
  </si>
  <si>
    <t>MINISTRIA E TURIZMIT DHE MJEDISIT</t>
  </si>
  <si>
    <t>05320</t>
  </si>
  <si>
    <t>Programe per mbrojtjen e Mjedisit</t>
  </si>
  <si>
    <t>Administrimi i Pyjeve</t>
  </si>
  <si>
    <t>04760</t>
  </si>
  <si>
    <t>Zhvillimi i Turizmit</t>
  </si>
  <si>
    <t>Instituti I Statistikave</t>
  </si>
  <si>
    <t>Veprimtaria  Statistikore</t>
  </si>
  <si>
    <t>SHKOLLA E MAGJISTRATURËS</t>
  </si>
  <si>
    <t>Veprimtaria Arsimore</t>
  </si>
  <si>
    <t>Qendra Kombetare e Kinematografise</t>
  </si>
  <si>
    <t>Mbeshtetja e Veprimtarise  kinematografike</t>
  </si>
  <si>
    <t xml:space="preserve">Avokati i popullit </t>
  </si>
  <si>
    <t>Sherbimi i Avokatures</t>
  </si>
  <si>
    <t>Komisioneri per Mbikeqyrjen e Sherbimit Civil</t>
  </si>
  <si>
    <t>KOMISIONI QENDROR I ZGJDHJEVE</t>
  </si>
  <si>
    <t>Zgjedhjet e pergjithshme dhe lokale</t>
  </si>
  <si>
    <t>Inspektoriati i Lartë i  Deklarimit dhe Kontrollit të Pasurive dhe Konfliktit të Interesit</t>
  </si>
  <si>
    <t>Autoriteti I Konkurrences</t>
  </si>
  <si>
    <t>04120</t>
  </si>
  <si>
    <t>Mbikeqyrja e Tregut dhe Advokacia e Konkurrences</t>
  </si>
  <si>
    <t xml:space="preserve">Institucione te Tjera Qeveritare </t>
  </si>
  <si>
    <t>Agjencia e Prokurimit Publik</t>
  </si>
  <si>
    <t>Komiteti Shteteror i Minoriteteve</t>
  </si>
  <si>
    <t>Inspektoriati Qendror</t>
  </si>
  <si>
    <t>Agjencia per Hapje, Dialog dhe Bashkeqeverisje</t>
  </si>
  <si>
    <t>Agjencia e Zhvillimit te Territorit</t>
  </si>
  <si>
    <t>Agjencia e Auditimit te Fondeve te BE</t>
  </si>
  <si>
    <t>Agjencia Kombetare e Shoqerise se Informacionit</t>
  </si>
  <si>
    <t>Departamenti i Administrates Publike</t>
  </si>
  <si>
    <t>Shkolla Shqiptare e Administrtes Publike</t>
  </si>
  <si>
    <t>Mbështetje për shoqërinë civile</t>
  </si>
  <si>
    <t>Mbështetje financiare dhe asistencë teknike për Shoqërinë Civile</t>
  </si>
  <si>
    <t>Komisioneri per te Drejten e Informimit dhe Mbrojtjen e te Dhenave Personale</t>
  </si>
  <si>
    <t>KOMISIONI I PROKURIMEVE PUBLIKE</t>
  </si>
  <si>
    <t>Komisioneri për Mbrojtjen nga Diskriminimi</t>
  </si>
  <si>
    <t>Instituti i studimeve të krimeve të komunizmit</t>
  </si>
  <si>
    <t>Autoriteti për Informimin mbi Dokumentet e ish-Sigurimit të Shtetit</t>
  </si>
  <si>
    <t>TOTAL</t>
  </si>
  <si>
    <t>REFORMA NE DREJTESI</t>
  </si>
  <si>
    <t>PROKURORIA E PËRGJITHSHME</t>
  </si>
  <si>
    <t>03310</t>
  </si>
  <si>
    <t>Buxheti Gjyqesor</t>
  </si>
  <si>
    <t>GJYKATA KUSHTETUESE</t>
  </si>
  <si>
    <t>03320</t>
  </si>
  <si>
    <t xml:space="preserve">Veprimtaria gjyqësore kushtetuese </t>
  </si>
  <si>
    <t>KOMISIONERI PUBLIK</t>
  </si>
  <si>
    <t>03360</t>
  </si>
  <si>
    <t>Veprimtaria e komisionerit publik</t>
  </si>
  <si>
    <t>KOMISIONI I PAVARUR I KUALIFIKIMIT</t>
  </si>
  <si>
    <t>03330</t>
  </si>
  <si>
    <t>Veprimtaria e rivlerësimit kalimtar të magjistratit</t>
  </si>
  <si>
    <t>KOMISIONI I APELIMIT</t>
  </si>
  <si>
    <t>03340</t>
  </si>
  <si>
    <t>Veprimtaria e apelimit të rivlerësimit kalimtar</t>
  </si>
  <si>
    <t>Drejtoria e Sherbimeve Qeveritare</t>
  </si>
  <si>
    <t>Agjencia e Menaxhimit te Burimeve Ujore</t>
  </si>
  <si>
    <t>Avokatura e Shtetit</t>
  </si>
  <si>
    <t>Agjencia Kombetare e Planifikimit te Territorit</t>
  </si>
  <si>
    <t>KEK (Institucion i ri ne 2019)</t>
  </si>
  <si>
    <t>ASIG</t>
  </si>
  <si>
    <t>Menaxhimi i Administrates Publike</t>
  </si>
  <si>
    <t>ADISA</t>
  </si>
  <si>
    <t>Mbeshtetjet per Kultet Fetare</t>
  </si>
  <si>
    <t>Agjencia Telegrafike Shqiptare</t>
  </si>
  <si>
    <t>Veprimtaria Telegrafike e ATSH-se</t>
  </si>
  <si>
    <t>MINISTRIA E MBROJTJES</t>
  </si>
  <si>
    <t>Planifikim, Menaxhim dhe  Administrim</t>
  </si>
  <si>
    <t>02120</t>
  </si>
  <si>
    <t>Forcat e Luftimit</t>
  </si>
  <si>
    <t>02150</t>
  </si>
  <si>
    <t>Mbështetja e Luftimit</t>
  </si>
  <si>
    <t>09430</t>
  </si>
  <si>
    <t>Arsimi Ushtarak</t>
  </si>
  <si>
    <t>07340</t>
  </si>
  <si>
    <t>Mbështetje për shëndetësinë</t>
  </si>
  <si>
    <t>10270</t>
  </si>
  <si>
    <t>Mbështetje Sociale për Ushtarakët</t>
  </si>
  <si>
    <t>10910</t>
  </si>
  <si>
    <t>Emergjencat Civile</t>
  </si>
  <si>
    <t>Ndihma Juridike</t>
  </si>
  <si>
    <t>TOTALI</t>
  </si>
  <si>
    <t>06</t>
  </si>
  <si>
    <t>Ministria e Infrastruktures dhe Energjise</t>
  </si>
  <si>
    <t>Transporti Rrugor</t>
  </si>
  <si>
    <t>Transporti Detar</t>
  </si>
  <si>
    <t>Transporti Hekurudhor</t>
  </si>
  <si>
    <t>Transporti Ajror</t>
  </si>
  <si>
    <t>Furnizimi me Uje dhe Kanalizime</t>
  </si>
  <si>
    <t>Menaxhimi I Mbetjeve Urbane</t>
  </si>
  <si>
    <t>Mbeshtetje per Energjine</t>
  </si>
  <si>
    <t>Mbeshtetje per Burimet Natyrore</t>
  </si>
  <si>
    <t>Mbeshtetje per Industrine</t>
  </si>
  <si>
    <t>Planifikimi Urban</t>
  </si>
  <si>
    <t>Sherbimet te Kujdesit Paresor</t>
  </si>
  <si>
    <t>Sherbimet e Shendetit Publik</t>
  </si>
  <si>
    <t>Perkujdesi Social</t>
  </si>
  <si>
    <t>PMA</t>
  </si>
  <si>
    <t>SASPAC (Krijuar ne 2021)</t>
  </si>
  <si>
    <t>AMI (Krijuar ne 2021)</t>
  </si>
  <si>
    <t>Planifikim Menaxhim Administrim</t>
  </si>
  <si>
    <t>Ekzekutimi I Pagesave te Ndryshme</t>
  </si>
  <si>
    <t>Tregu I Punes</t>
  </si>
  <si>
    <t>Fonde për Shkencën</t>
  </si>
  <si>
    <t>Këshilli i Lartë Gjyqësor</t>
  </si>
  <si>
    <t>01140</t>
  </si>
  <si>
    <t>Mbështetje për teknologjinë e sistemit të drejtësisë</t>
  </si>
  <si>
    <t>Keshilli i Lartë i Prokurorisë</t>
  </si>
  <si>
    <t>Veprimtaria e KLP</t>
  </si>
  <si>
    <t>Struktura e Posacme Antikorrupsion</t>
  </si>
  <si>
    <t>03390</t>
  </si>
  <si>
    <t>Veprimtaria e SPAK</t>
  </si>
  <si>
    <t>ILD</t>
  </si>
  <si>
    <t>Veprimtaria mbikqyrese e ILD (ILD)</t>
  </si>
  <si>
    <t>Akademia e Shkencave</t>
  </si>
  <si>
    <t>01520</t>
  </si>
  <si>
    <t>Veprimtaria Akademike</t>
  </si>
  <si>
    <t>Mbeshtetje per Rinine dhe Femijet</t>
  </si>
  <si>
    <t>FONDI SHQIPTAR I ZHVILLIMIT</t>
  </si>
  <si>
    <t>Menaxhimi i te Ardhurave Doganore</t>
  </si>
  <si>
    <t>Lufta kundër Transaksioneve Finaciare Jo-Ligjore</t>
  </si>
  <si>
    <t>Arsimi Profesional</t>
  </si>
  <si>
    <t>Mbeshtetje per Zhvillim Ekonomik</t>
  </si>
  <si>
    <t>Mbeshtetje per Mbikeqyrjen e Tregut, Infras. E Cilesise dhe Pron.Industriale</t>
  </si>
  <si>
    <t>Programi "100 Fshatrat"</t>
  </si>
  <si>
    <t>Programe Zhvillimi</t>
  </si>
  <si>
    <t>Infrastruktura Vendore dhe Rajonale</t>
  </si>
  <si>
    <t xml:space="preserve">Ministria e Financave </t>
  </si>
  <si>
    <t>Ministria e Ekonomise, Kultures dhe Inovacionit</t>
  </si>
  <si>
    <t>Menaxhimi i Shpenzimeve Publike</t>
  </si>
  <si>
    <t>Rehabilitimi I te perndjekurve</t>
  </si>
  <si>
    <t>SHERBIME TE TJERA</t>
  </si>
  <si>
    <t>E-Qeverisja</t>
  </si>
  <si>
    <t>Autoriteti Kombetar per  Informacionit te Klasifikuar</t>
  </si>
  <si>
    <t>Start-up (Krijuar ne 2023)</t>
  </si>
  <si>
    <t>AMVV-  Agjencia e Mbeshtetjes se Vetqeverisjes vendore</t>
  </si>
  <si>
    <t xml:space="preserve">Njësia Speciale Antikorrupsion </t>
  </si>
  <si>
    <t>Sigurimi Shoqeror</t>
  </si>
  <si>
    <t>Inspektimi në Punë</t>
  </si>
  <si>
    <t>Mbështetje për inovacionin dhe teknologji</t>
  </si>
  <si>
    <t>Strehimi</t>
  </si>
  <si>
    <t xml:space="preserve">Ministria e Arsimit dhe Sportit </t>
  </si>
  <si>
    <t>AKSK</t>
  </si>
  <si>
    <t>Kerkese per punonjes shtese. Paraqitet kerkese shtese per Qendren Kunder Ekstremizimit te Dhunshem</t>
  </si>
  <si>
    <t>Projekte te reja per modernizimin e sistemit te Gardes se Republikes</t>
  </si>
  <si>
    <t>Shpenzime personeli- mangësi në financim mbështetur në përllogaritjet e bëra sipas strukturave të miratuara;</t>
  </si>
  <si>
    <t>Mangësi në financim mbështetur në përllogaritjet e bëra sipas strukturave të miratuara (106 milionë lekë shkurtim tavani nga projekti i reduktimit të stafit të Gjendjes Civile i cili nuk u realizua dhe diferenca mangësi në financim</t>
  </si>
  <si>
    <t>Shpenzime personeli- mangësi në financim mbështetur në përllogaritjet e bëra sipas strukturave të miratuara;
Shpenzimet operative-mangësi në financim kryesisht për financimin e shpenzimeve të nevojshme për IKMT për vendimet gjyqësore (550 milionë lekë) dhe shpenzimet për AMP (uniforma dieta etj).</t>
  </si>
  <si>
    <t>Shpenzime personeli- mangësi në financim mbështetur në përllogaritjet e bëra sipas strukturave të miratuara;
Shpenzimet operative - per shtesën e numrit të punonjësve, nevojat per ushqimi dhe veshjet civile të kompensuara;
Shpenzimet kapitale per financimin e projekteve të investimeve ku vetëm për projektin “Blerje e mjeteve të transportit” kërkesa shtesë është 1.1 miliardë lekë;</t>
  </si>
  <si>
    <t>Shpenzime personeli -mangësi në financim për shtesën prej 500 funksionesh të miratuar me AN nr.3/2024 në masën 725 milionë lekë, për shtesë page për turne të dyta dhe të treta në masën 467 milionë lekë dhe për punë jashtë orarit në masën 604 milionë lek;
Shpenzime operative-mangësi në financim për politikat ekzistuese. Pjesën më të konsiderueshne e zë financimi i materialit dhe shërbime speciale, pagesë për largësi vendbanimi dhe pagesa kursantësh dhe studentësh që vazhdojnë Akademinë e Policisë;
Ne artikullin 606 paraqet një kërkesë prej 143 milion lekë, nga të cilat pjesën më të konsiderueshmë e zë pagesa për studentët dhe kursantët prej 68 milion lekë për 1000 veta, të cilët vazhdojmë studimet në Akademinë e Policisë. Pjesa tjetër lidhet me shpenzimet sekrete prej 65 milion lekë dhe 10 milion lekë për pagesën në largësi vendbanimi 
Shpenzimet kapitale-financimin e projekteve të investimeve në vazhdim kryesisht të lidhura me pajisje të teknologjisë së informacionit.</t>
  </si>
  <si>
    <t xml:space="preserve">Kerkesa shtese ne shpenzimet e personelit lidhe me aktet e reja nenligjore ne zbatim te ligjit per Policine e Shtetit, konkretisht 442 milionë lekë për pagesën e punonjësve të sezonit turistik, për shpërblime dhe raste daljesh në pension në masën 531 milionë lekë. 
• Shpenzimet korrente për financimin 4 politikave te reja si: sigurimi i jetës së punonjësve të policisë së shtetit  334 milion lekë;trajtimin ekonomik e financiar të familjeve të punonjësve të policisë që humbin jetën për shkak të detyrë”  137 milion lekë; kredia për strehim për punonjësit e policisë së shtetit ”,  10 milion lekë; per qëndrimin e detyrueshëm në një territor të caktuar me 10.4 milion lekë;
</t>
  </si>
  <si>
    <t>Rialokim fondesh mes programeve te PMA dhe Perkujdesit Social ne shpenzimet operative (602)</t>
  </si>
  <si>
    <t>Rialokim fondesh mes programeve te PMA dhe Perkujdesit Social (ne shpenzimet operative 602)
-Për vitin 2026-2028 në programin “Përkujdesi Social, propozohet ri-alokim midis shpenzimeve korrente, pra të pakësohen artikulli (606) në masën 80 milion lekë dhe të shtohet në artikullin (604), me argumentin që fondi do tju akordohet Ndërrmarjeve sociale dhe nuk do kaloj as nëpërmjet bashkive as nëpërmjet qarqeve.</t>
  </si>
  <si>
    <r>
      <t xml:space="preserve">1. </t>
    </r>
    <r>
      <rPr>
        <b/>
        <sz val="12"/>
        <rFont val="Arial"/>
        <family val="2"/>
      </rPr>
      <t xml:space="preserve">Rishikim i politikës së Bonusit të Bebes </t>
    </r>
    <r>
      <rPr>
        <sz val="12"/>
        <rFont val="Arial"/>
        <family val="2"/>
      </rPr>
      <t xml:space="preserve">duke përfshirë dhe një pagesë mujore në vlerën 5,000 lekë/muaj/fëmija i parë, 7,000 lekë/muaj/fëmija i dytë  dhe 10,000 lekë/muaj fëmija i tretë për fëmijët 0-5 vjeç. Efekti për këtë ndryshim 2 miliard lekë.
2. </t>
    </r>
    <r>
      <rPr>
        <b/>
        <sz val="12"/>
        <rFont val="Arial"/>
        <family val="2"/>
      </rPr>
      <t>Rritje e pagesave për fëmijët me aftësi të kufizuar në masën 50% për 10,252 fëmijët dhe 3,527 kujdestarët e tyre</t>
    </r>
    <r>
      <rPr>
        <sz val="12"/>
        <rFont val="Arial"/>
        <family val="2"/>
      </rPr>
      <t xml:space="preserve"> (me një masë mesatare aktuale 12,200 lekë/muaj në 18.300 lekë/muaj). Efekti për këtë ndryshim 1 miliardë lekë
3. </t>
    </r>
    <r>
      <rPr>
        <b/>
        <sz val="12"/>
        <rFont val="Arial"/>
        <family val="2"/>
      </rPr>
      <t>Njohja e periudhës kontributive për rreth 13,100 kujdestarët e personave me aftësi të kufizuar mbi pagën e pritshme minimale 50,000 lekë me një efekt financiar 2.2 miliard lekë</t>
    </r>
    <r>
      <rPr>
        <sz val="12"/>
        <rFont val="Arial"/>
        <family val="2"/>
      </rPr>
      <t xml:space="preserve">, ndërkohë do të përballohet nga tavanet aktuale rishikimi i masës së kontributeve për rreth 5,500 kujdestarët e invalidëve paraplegjik dhe tetraplegjik pas ndryshimit të pagës minimale në Janar 2026.
</t>
    </r>
  </si>
  <si>
    <t>Rialokim fondesh mes transfertes se FDSKSH mes programit te paresorit dhe spitalorit me argument qe rritja e transfertes alokohet kryesisht tek spitalori.
Kerkese shtese per shpenzimet kapitale 2026 - kryesisht per rikonstruksionet e QSH dhe pajisjen e tyre.</t>
  </si>
  <si>
    <t>kërkesë shtese ne shpenzimet e personelit -propozimi i bërë për të financuar politikën e re në sistemin e pagave për të unifikuar përllogaritjen e vjetërsisë në punë të stafit mjekësor me atë të nëpunësve civil.
Kerkesa shtese per shpenzimet kapitale 2026-Ofrim i sherbimit te kujdesit shendetesor ne banese nga qendra shendetesore (pajisje mjektesore dhe pajisje IT)</t>
  </si>
  <si>
    <t>Rialokim fondesh mes transfertes se FDSKSH mes programit te paresorit dhe spitalorit me argument qe rritja e transfertes alokohet kryesisht tek spitalori.
Shpenzime kapitale 2026- Kryesisht rikonstruksione dhe pajisje spitalesh rajonale.</t>
  </si>
  <si>
    <r>
      <t>kërkesë shtese ne shpenzimet e personelit -propozimi i bërë për të financuar politikën e re në sistemin e pagave për të unifikuar përllogaritjen e vjetërsisë në punë të stafit mjekësor me atë të nëpunësve civil.-</t>
    </r>
    <r>
      <rPr>
        <b/>
        <sz val="12"/>
        <rFont val="Arial"/>
        <family val="2"/>
      </rPr>
      <t>400 mln leke</t>
    </r>
    <r>
      <rPr>
        <sz val="12"/>
        <rFont val="Arial"/>
        <family val="2"/>
      </rPr>
      <t xml:space="preserve">
4</t>
    </r>
    <r>
      <rPr>
        <b/>
        <sz val="12"/>
        <rFont val="Arial"/>
        <family val="2"/>
      </rPr>
      <t xml:space="preserve">80 milionë lekë për ofrimin e shërbimit të trombektomisë </t>
    </r>
    <r>
      <rPr>
        <sz val="12"/>
        <rFont val="Arial"/>
        <family val="2"/>
      </rPr>
      <t>në QSUNT, shërbim nga i cili pritet të përfitojnë 300 pacientë/vit.
Shpenzime kapitale 2026- nga te cilat 250 mln per FV pajisje Gamma knife per neurokirurgjine ne QSUT dhe 200 mln leke per pajisje biomjekesore</t>
    </r>
  </si>
  <si>
    <t>Kerkesa fokusohet ne 2 projekte rikonstruksion I godines se ISHP dhe ndertimi I godines se re te laboratoreve te ISHP</t>
  </si>
  <si>
    <t>kërkesë shtese ne shpenzimet e personelit -propozimi i bërë për të financuar politikën e re në sistemin e pagave për të unifikuar përllogaritjen e vjetërsisë në punë të stafit mjekësor me atë të nëpunësve civil.
Kerkesa shtese per shpenzimet kapitale 2026-Blerje pajisje laboratori per njesine (departament) e laboratoreve te references kombetare dhe per laboratoret e njesise e epidemiologjise kontrollit te semundjeve infektive ISHP</t>
  </si>
  <si>
    <t>Projekte krejtesisht te reja ose produkte te reja brenda projekteve ekzistuese</t>
  </si>
  <si>
    <t>Tavanet buxhetore të PBA 2026-2028, janë të pamjaftueshme për mbulimin financiar të shpenzimeve korrenteve, shpenzimeve të kontratave të mirëmbajtjes rrugore dhe kostove administrative;
Per Shpenzimet Kapitale nga te cilat vetem per Objektet në vazhdim (te celura dhe ne vitin 2024) rreth 14 mld leke;</t>
  </si>
  <si>
    <r>
      <t>N e kerkesat shtese per shpenzime kapitale permendim:
o</t>
    </r>
    <r>
      <rPr>
        <b/>
        <sz val="10"/>
        <rFont val="Arial"/>
        <family val="2"/>
      </rPr>
      <t xml:space="preserve"> Ndërtim i linjës hekurudhore Durrës – Prishtinë ku vlera e plote e projektit eshte 187 mld leke nga te cilat per 2026 kerkesa eshte 37 mld leke;
o Ndërtimi i linjës hekurudhore Vlorë-VIA- me vlere per 2026  prej 330 milione leke;
o Rehabilitimi i linjës hekurudhore Rrogozhinë-Vlorë me vlere per 2026 4.3 miliarde leke;
 linjës hekurudhore Terminali i Transportit Publik - Stacioni i Trenit Tiranë (4km) si zgjatim i linjës hekurudhore Durrës – Tiranë per vitin 2026 360 milione leke;</t>
    </r>
  </si>
  <si>
    <t xml:space="preserve">N e kerkesat shtese per shpenzime kapitale permendim:
o Projekti "Blerje canta e investigimit në detyrë" (sipas aneksit 13, të ICAO), në vlerën 1,200,000 lekë.
o Projekti "Mobilimi i zyrave të AKISA" në vlerën 2,400,000 lekë.
o Projekti "Blerje sisteme operimi, navigimi, komunikimi" në vlerën 1,200,000 lekë.
</t>
  </si>
  <si>
    <t>Për projektet me financim të brendshëm qe zbatohen nga AKBN ku permendim:
o Projekti “Mbikqyrja e shfrytëzimit të burimeve minerare metalore dhe jo metalore“ në vlerën 15,000,000 lekë;
o Projekti “Azhornim gjeohapsinor i hapësirave që krijohen nga shfrytëzimi minerar nëntokësor“ në vlerën 8,000,000 lekë;</t>
  </si>
  <si>
    <t xml:space="preserve">Kërkesa për fonde shtesë në zërin e shpenzimeve të personelit në masën 13 milion lekë lidhet me shtimin e 6 punonjësve në strukturë.
Kërkesa për fonde shtesë në zërin e shpenzimeve kapitale në masën 3 milion lekë nevojitet për blerjen e një automjeti për specialistët e QPKMR-së, të cilët kryejnë shërbime jashtë qendrës së punës. </t>
  </si>
  <si>
    <t>Kërkesa për fonde shtesë në zërin e shpenzimeve të personelit në masën 41.8 milion lekë nevojiten konkretisht 5 milion si mangësi në financim dhe 36.7 milion lekë për shtesën me 33 punonjës në strukturë.
Kërkesa për fonde shtesë në zërin e shpenzimeve operative lidhet me mirëmbajtjen e sistemit të brendshëm të menaxhimit të akteve të ekspertimit.</t>
  </si>
  <si>
    <t>Kërkesa shtesë në zërin e shpenzimeve operative në masën 71 milion lekë lidhet me nevojën e blerjes së unifromave të stafit ushtarak në masën 66 milion lekë si dhe blerjen e ushqimit për të paraburgosurit dhe të burgosurit në masën 5 milion lekë.
Kërkesa shtesë në zërin e shpenzimeve kapitale në masën 400 milion lekë lidhet kryesisht me:
40 milion lekë për studime-projektime
300 milion lekë për blerje armatimesh për Policinë e Burgjeve
60 milion lekë për projektin “Rritje e nivelit të sigurisë fizike nëpërmjet vëzhgimit dhe kontrollit me sisteme sigurie, KME dhe Policia”.</t>
  </si>
  <si>
    <t>Kërkesa shtesë në zërin e shpenzimeve të personelit në masën 170 milion lekë lidhet me kërkesën për punonjës shtesë më 70 vetë.
Kërkesa shtesë në zërin e shpenzimeve kapitale në masën 79 milion lekë lidhet me blerjen e mjeteve të transportit në masën 62 milion lekë, blerje kondicionerësh 3.4 milion lekë si dhe për rikonstruksionin e Drejtorisë së Përgjithshme të Përmbarimit dhe Zyrës së Përmbarimit Tiranë në masën 79.4 milion lekë.</t>
  </si>
  <si>
    <t>Kërkesa për fonde shtesë në zërin e shpenzimeve operative në masën 53 milion lekë nevojitet mirëmbajtjen e sistemit të digjitalizimit të arkivës fizike të Shërbimit të Provës.
Kërkesa për fonde shtesë në zërin e shpenzimeve kapitale në masën 248 milion lekë projektin “Përmirësimi i sistemit dhe digjitalizimi i arkivës fizike të Shërbimit të Provës”, për mirëarkivimin e dosjeve dhe dokumentave të të dënuarve me dënim alternativ si dhe për të rritur efikasitetin në punë si dhe 5.5 milion lekë për blerje pajisjesh zyre.</t>
  </si>
  <si>
    <t>Kërkesa për fonde shtesë në zërin e shpenzimeve të personelit në masën 5 milion lekë lidhet me mangësinë në financim të përllogaritur nga institucioni për numrin e miratuar sipas strukturës aktuale.</t>
  </si>
  <si>
    <t>Kërkesa për fonde shtesë në zërin e shpenzimeve kapitale në masën 90 milion lekë nevojitet për blerjen e pajisjeve të utopsisë dhe laboratorike me rreth 80 milion lekë dhe 10 milion lekë për krijimin e sistemit të brendshëm të menaxhimit të akteve të ekspertimit.</t>
  </si>
  <si>
    <t>10</t>
  </si>
  <si>
    <t>Kërkesa shtesë në zërin e shpenzimeve të personelit në masën 10.8 milion lekë nevojitet për mbulimin e mangësisë në financim për Agjencinë Kombëtare të Diasporës dhe QSPA.
Kërkesa shtesë në zërin e shpenzimeve operative në masën 15 milion lekë lidhet me detyrimet kontraktuale për digjitalizimin e pasurisë arkivore dhe me organizimin e një turi të të rinjve arbëreshë dhe shqiptarë për të njohur kulturën arbëreshe.
Kërkesa për fonde shtesë në zërin e shpenzime kapitale në masën 209 milion lekë lidhet me përballimin e disa projekteve ku peshën më të madhe e zënë projekti për rikonstruksionin e godinës së jashtme në masën 150 milion lekë, ri-inxhinierizimi i infrastrukturës dhe digjtalizimi i shërbimeve 24.4 milion lekë, investimi në sigurinë fizike të zyrave 15 milion lekë.</t>
  </si>
  <si>
    <t>Kërkesa për fonde shtesë në zërin e shpenzimeve kapitale lidhet me nevojën e blerjes së pajisjeve të zyrës dhe kompjuterike</t>
  </si>
  <si>
    <t>Kërkesa për fonde shtesë në zërin e shpenzimeve të personelit në masën 26 milion lekë lidhet me kërkesën për 10 punonjës shtesë në organikën e MEPJ.</t>
  </si>
  <si>
    <t>610,000</t>
  </si>
  <si>
    <t>343,000</t>
  </si>
  <si>
    <t>445,000</t>
  </si>
  <si>
    <t>Kërkesa shtesë në zërin e shpenzimeve korrente në masën 24.5 milion lekë lidhet me Ndërkombëtarizimin e Akademisë Diplomatike, ku përfshihen shpenzime personelit, trajnime të ndryshme.
Kërkesa shtesë në zërin e shpenzimeve kapitale në masën 55 milion lekë lidhet me nevojën e blerjes së automjeteve për aparatin e MEPJ</t>
  </si>
  <si>
    <t>Kërkesa për fonde shtesë në zërin e shpenzimeve operative në masën 165 milion lekë lidhet me aktivitetet diplomatike dhe konsullore që do të zhvillojnë përfaqësitë e reja në masën 135 milion lekë si dhe 30 milion lekë nevojiten për hapjen e dy Qendrave të reja Kulturore në Greqi dhe Itali. 
Kërkesa për fonde shtesë në zërin e shpenzimeve kapitale në masën 610 milion lekë lidhet kryesisht me për investimin në blerjen e godinës ku do të funksionojë Ambasada e RSh-së në Mbretërinë e Bashkuar në masën 520 milion lekë, 50 milion lekë për blerje automjetesh për përfaqësitë e reja, 40 milion lekë për funksionimin e përfaqësive të reja.</t>
  </si>
  <si>
    <t>Kërkesa për fonde shtesë në zërin e shpenzimeve operative në masën 343 milion lekë lidhet me krijimin e databazës së Marrëveshjeve Ndërkombëtare, si mbështetje financiare në kuadër të Zbatimit të Strategjisë Kombëtare të Specializimit Inteligjent ku MEPJ .
Kërkesa për fonde shtesë në zërin e shpenzimeve kapitale në masën 445 milion lekë lidhet kryesisht me marrjen e të dhënave biometrike për herë të parë dhe më pas të ketë mundësi për vizë elektronike në masën 200 milion lekë, 70 milion lekë për aplikimin online për ri pajisje të kartës ID dhe PP,100 milion lekë për apostillimin elektronik, 70 milion lekë për sistemin “Paperless".</t>
  </si>
  <si>
    <t>Për shpenzimet operative, zëri “Transferta për Buxhetet Familiare dhe Individët (606)” rezulton me kursim në vlerën 83.6 milion lekë për vitin 2026. Për shpenzimet kapitale, është paraqitur kërkesa shtesë për blerjen e pajisjeve elektronike dhe blerjen e software-ve prej 16 milion lekë për vitin 2026.</t>
  </si>
  <si>
    <t xml:space="preserve">Kërkesa për fonde shtesë në zërin e shpenzimeve të personelit në masën 28.5 milion lekë lidhet me pagesën e 70 punonjësve që do të angazhohen në procesin e hapjes së kutive për të cilën institucioni ka kërkuar 12 miion lekë, si dhe 16.5 milion lekë nevojiten për pagesën e 17 punonjësve të cilët do të angazhohen për procesin e sistemimit dhe arkivimit të dokumentacionit zgjedhor .
Kërkesa për fonde shtesë në zërin e shpenzimeve operative në masën 96 milion lekë lidhet kryesisht me mirëmbajtjen e moduleve software dhe hardware në masën 65 milion lekë, për pagesat e honorareve, komisioneve ad-hoc, trajnerë etj në masën 21.3 milion lekë </t>
  </si>
  <si>
    <t>Kërkesa për fonde shtesë në zërin e shpenzimeve kapitale në masën 92.8 milion lekë lidhet kryesisht me  shtimin e kapaciteteve për ruajtjen e pamjeve filmike në masën 40 milion lekë, 34.6 milion lekë për ERP-SOFTWARE për menaxhimin e proceseve, logjistikës, inventar, 19.5 milion lekë për modulin e Hartave të Qendrave të Votimit, 15.6 milion lekë për modulin E administrata.</t>
  </si>
  <si>
    <t>Kërkesa për fonde shtes në zërin e shpenzimeve kapitale në masën 2.3 miliard lekë lidhet me blerjen e pajisjeve elektronike të votimit dhe numërimit në masën 2.2 miliard lekë për blerjen e pajisjeve hardëare dhe softëare si dhe 5 milion lekë për sistemin për magazinat dhe evidentimin e PEI.</t>
  </si>
  <si>
    <t>Për shpenzimet operative paraqitet kërkesa për fonde shtesë në masën 19.2 milion lekë për shpenzime qeramarrje deri në përfundim të rikonstruksionit të godinës.</t>
  </si>
  <si>
    <t>Për shpenzimet kapitale paraqitet kërkesa shtesë në masën 12.8 milion lekë, për investimin e portalit publik www.ildkpki.al</t>
  </si>
  <si>
    <t>KPP ka paraqitur kërkesë për shtim të strukturës aktuale me 13 punonjës organikë dhe fondi shtese I kerkuar për këtë qëllim në zërin shpenzime personeli është 26.7 milion lekë.</t>
  </si>
  <si>
    <t xml:space="preserve"> Për shpenzimet operative, kërkohen fonde shtesë në masën 7 milion lekë,lidhur me mirëmbajtjen së sistemit të ankesave elektronike dhe per shpenzime kapitale 120 milion leke per blerjen e ketij sistemi elektronik.</t>
  </si>
  <si>
    <t>Nuk ka paraqitur kërkesa shtesë.</t>
  </si>
  <si>
    <t xml:space="preserve">Kërkesa për fonde shtesë në zërin e shpenzimeve të personelit në masën 12 milion lekë mbetet e paargumentuar qartësisht në relacion.
Kërkesa për fonde shtesë në zërin e shpenzimeve operative në masën 5 milion lekë për blerjen e materialeve të zyrës dhe të përgjithshme, materiale dhe shërbime speciale, shërbime nga të tretët, shërbime transporti, udhëtimi, për mirëmbajtje të zakonshme. </t>
  </si>
  <si>
    <t>Kërkesa për fonde shtesë në zërin e shpenzimeve të personelit në masën 993 milion lekë nevojitet kryesisht për shtesën e organikës me 219 punonjës kostoja e së cilës është përllogariur 440 milion lekë si dhe diferenca nevojitet për pagesat e orëve shtesë, gadishmëritë, transferimet, delegimet dhe komandimet për punonjësit e institucionit. 
Kërkesa për fonde shtesë në zërin e shpenzimeve kapitale në masën 1.4 miliard lekë nevojitet kryesisht për: 707 milion lekë për projekt zbatimin për ndërtimin e godinave të reja si dhe rikonstruksionin e këtyre godinave, 263 milion lekë për blerjen e softëare për gjykata dhe sigurinë kibernetike; 367 milion lekë për orendi, pajisje, mjete lëvizëse; 140 milion lekë për blerjen e pajisjeve elektronike.</t>
  </si>
  <si>
    <t>Kërkesa për fonde shtesë në zërin e shpenzimeve të personelit në masën 9.8 milion lekë nevojitet për mbulimin e mangësisë në financim të përllogaritur nga institucioni për strukturën aktuale të  miratuar si dhe për pagesën e orëve jashtë orarit.
Kërkesa për fonde shtesë në zërin e shpenzimeve operative në masën 2.5 milion lekë për realizimin e një grup shpenzimesh për përkthimin zyrtar të vendimeve, për abonimet në revista periodike profesionale, për trajnimin e stafit si dhe rritjen e shpenzimeve të tjera operative.
Kërkesa për fonde shtesë në zërin e shpenzimeve kapitale në masën 2.5 milion lekë nevojiten për blerjen e pajisjeve të zyrave dhe projektin e informatizimit të veprimtarisë së gjykatës.</t>
  </si>
  <si>
    <t xml:space="preserve">Kërkesa për fonde shtesë në zërin e shpenzimeve kapitale në masën 6 milion lekë nevojitet për blerjen e një automjeti në masën 4 milion lekë si dhe 2 milion lekë për instalimin e një sistemi sinjalizimi antizjarr </t>
  </si>
  <si>
    <t>KLP ka paraqitur kërkesën shtesë 14.5 milion lekë lidhur me zërin shpenzime personeli për shtimin e 7 punonjësve ne organiken e institucionit dhe 25 milion lekë për shpenzime kapitale lidhur me dixhitalizimin e arkivës.</t>
  </si>
  <si>
    <t>Kërkesa për fonde shtesë në zërin e shpenzimeve të personelit në masën 221.5 milion lekë nevojitet për personelin magjistrat, hetues financiar, hetues të BKH-së si dhe ekspertë, efekte të shtuara në shpenzimet për paga për orët e gadishmërisë dhe jashtë orarit zyrtar.
Kërkesa për fonde shtesë në zërin e shpenzimeve operative në masën 28 milion lekë nevojitet kryesisht për shërbime mirëmbajtje të sistemeve elektronike, për mallra e shërbime, shpenzime mirëmbajtje godine, pagesa e kontributit vjetor për anëtarësimin në organizata, tramsferta të ndryshme për ndihmën e menjëhershme në rastet e fatkeqësisë ose plotësim të moshës së daljes në pension.</t>
  </si>
  <si>
    <t>ILD kërkon 123.1 milion lekë për zhvillimin, mirëmbajtjen e sistemit të menaxhimit të çështjeve dhe dokumenteve dhe 15.7 milion lekë për ngritjen e infrastrukturës mbështetëse në dhomën e serverit.</t>
  </si>
  <si>
    <t xml:space="preserve">Për shpenzime personeli, KPA ka kërkuar shtesë fondi me 79.2 milion lekë për 67 punonjës organikë për periudhën janar-qershor 2026 ku 46 milion lekë është vlerësuar shpërblimi i vjetërsisë së punonjësve. Lidhur me shpenzimet operative është paraqitur kërkesa shtesë 3.7 milion lekë për shpenzimet për mbarëvajtjen dhe ushtrimin e funksioneve operacionale të institucionit për periudhën janar-qershor 2026. </t>
  </si>
  <si>
    <t>KPA ka paraqitur kërkesën shtesë 90.8 milion lekë për shpenzime personeli, si politikë e re që i përket periudhës korrik-dhjetor 2026, lidhur me 60 punonjës që do të vijojnë punn për procesin e mbylljes së aktivitetit institucional. Për shpenzimet operative si politikë e re është paraqitur kërkesa shtesë 2.5 milion lekë, për periudhën korrik-dhjetor 2026, për veprimet administrative që shoqërojnë arkivimin e dosjeve dhe mbylljen e aktivitetit institucional.</t>
  </si>
  <si>
    <t>•Blerje e një automjeti në dispozicion të Presidentit të Republikës – 20 milion lekë.
•Blerje dy automjeteve në dispozicion stafit tekniko/administrativ të Institucionit të Presidentit të Republikës – 10 milion lekë.</t>
  </si>
  <si>
    <t>Nevojat shtesë për shpenzime operative janë argumentuar si më poshtë vijon:
1.	Tavanet e parashikuara për vitin 2026, për shpenzime operative, janë me rreth 10 milion lekë më të ulta se tavanet e miratuara për Kuvendin në buxhetin e vitit 2025;
2.	janë planifikuar nevoja shtesë për buxhet nga shërbimi i Teknologjisë së Informacionit, me 19 milion lekë, krahasuar me shpenzimet në vitin 2025, pasi janë listuar disa shërbime të reja për mirëmbajtje, si plaftorma e transkriptimit, platforma e konsultimit publik dhe plaftorma exchange online dhe licensa;
3. është përfshirë në projektbuxhet efekti financiar për sistemin e sigurisë, që lind nga strategjia për sigurinë kibernetike, e njoftuar  me shkresën e AKCESK  nr.357, datë 23.04.2024.</t>
  </si>
  <si>
    <t>•	38.8 milion lekë për pajisje zyre.
•	500 mijë lekë për blerje librash.
•	40.2 milion lekë për rritje të kapaciteteve të sigurisë kibernetike.
•	160 milion lekë për FV sistem i Automatizimit dhe orkestrimit të infrastrukturave hibride mbi teknologjitë e mbikonvergjimit.
•	30 milion lekë për FV sistem i Automatizimit dhe orkestrimit të infrastrukturave hibride mbi teknologjitë e mbikonvergjimit.</t>
  </si>
  <si>
    <t>Kërkesat shtesë në shpenzimet operative, prej 105.98 milion lekësh, konsistojnë në:
1. Tavanet e parashikuara për vitin 2026, janë me rreth 100 milion lekë më të ulta se buxheti i miratuar për Kuvendin në buxhetin e vitit 2025, duke mos konsideruar kështu efektet financiare që rrjedhin nga ligji nr. 34/2023 “Për disa ndryshime në ligjin nr. 9584, datë 17.7.2006, “Për pagat, shpërblimet dhe strukturat e institucioneve të pavarura kushtetuese dhe të institucioneve të tjera të pavarura, të krijuara me ligj”, të ndryshuar. Ky ligj, duke rritur pagat e deputetëve, ka efekt dhe në përfitimet e dietave jashtë vendi, që sanksionohen ne Statusin e deputetit dhe vendimin nr.114/2024 të Kuvendit;
2. rritjen e numrit të aktiviteteve dhe veprimtarisë së komisioneve të përhershme, hetimore, pjesëmarrjes nëpër aktivitete të strukturave të çështjeve europiane, etj.;
3. intensifikimit të marrëdhënieve ndërkombëtare, të cilat shoqërohen me pjesëmarrje në aktivitete ndërparlamentare dhe që kanë kosto të biletave, akomodimeve dhe trajtimit financiar (i cili nuk është i ndryshëm nga vkm në fuqi);</t>
  </si>
  <si>
    <t>Nuk ka paraqitur kerkesa shtese.</t>
  </si>
  <si>
    <t>Ne shpenzimet kapitale kërkohet një shtesë prej 98.6 milion lekësh për Investim për sistemin e ngrohje/ftohjes së aparatit të MBZHR-së dhe Investim në rrjetin e brendshëm të internetit të MBZHR-së. Në relacion nuk është përcaktuar si ndahet fondi shtesë i kërkuar mes projekteve, të cilat vetëm citohen.</t>
  </si>
  <si>
    <t>Kërkesa shtesë për shpenzime korrente paraqitet rreth 939.2 milion lekë, të detajuara si më poshtë: 
-	ISUV (Institutin e Sigurisë Ushqimore dhe Veterinarisë) kërkon mbështetje shtesë me fonde në vlerën 85 milionë lekë. Kërkesa e mësipërme vjen si pasojë e listimit të Shqipërisë për të hapur sa më shumë produkte për eksport drejt BE-së, të cilat kërkojnë një mbështetje për gjithë sistemin duke filluar nga kontrollet zyrtare, akreditimi dhe validimi i testeve laboratorike.
-	AKVMB (Autoriteti Kombëtar i Veterinarisë dhe Mbrojtjes të Bimëve) kërkon mbështetje shtesë me fonde në vlerën 697.9 milionë lekë, ku 600 milion kërkohen për të kryer pagesën për 2 vendimet gjyqësore, konkretisht Kompania ‘AIBA Sh.p.k’ dhe subjekti ‘V.A.L.E. Recycling’, vendime të cilat i përkasin DRVMB Tiranë dhe 98 milion lekë nuk janë të argumentuara në relacion.
-	AKU (Autoriteti Kombëtar të Ushqimit) kërkon mbështetje shtesë me fonde në vlerën 156.3 milionë lekë. AKU ka nevojë për më shumë fonde të cilat do të ndikojë në rritjen e performancës të këtij institucioni nëpërmjet sigurimit të nevojave të domosdoshme. AKU synon forcimin e laboratorit rajonal të Tiranës në varësi të AKU-së, synon mbështetje për kryerjen e një game më të gjerë të analizave të kontrollit zyrtar me bazë risku. Do të fuqizohet zinxhiri i kontrollit të sigurisë ushqimore dhe nga ana tjetër liron kapacitetet e ISUV në ushtrimin e funksionit si Qendër Kombëtare të Referencës. Në këtë mënyrë ISUV do të kryej për llogari të kontrollit zyrtar vetëm analiza konfirmatore.</t>
  </si>
  <si>
    <t xml:space="preserve">Kërkesa shtesë për shpenzime personeli paraqitet rreth 821 milion lekë, të detajuara si më poshtë: 
-	AKU (Autoriteti Kombëtar të Ushqimit) kërkon mbështetje shtesë me fonde në vlerën 664.4 milionë lekë, si rrjedhojë e kërkesës së rritjes së numrit të punonjësve me 33 punonjës për të përmbushur detyrimet që burojnë nga ligjet dhe rregulloret e reja për kontrollin zyrtar, si dhe për të mbuluar me inspektorë pikat e reja doganore dhe kufitare. Shtesat përfshijnë inspektorë, specialistë për laboratorët, si dhe punonjës në arkivë dhe protokoll, me qëllim rritjen e efikasitetit të kontrollit dhe forcimin e kapaciteteve për reagim të shpejtë në raste emergjente ushqimore.
-	ISUV (Institutin e Sigurisë Ushqimore dhe Veterinarisë) kërkon mbështetje shtesë me fonde në vlerën 159.5 milionë lekë, si rrjedhojë e kërkesës së rritjes së numrit të punonjësve me 12 punonjës, për të përballuar rritjen e ngarkesës analitike në laboratorët ekzistues dhe për të zbatuar metodologji të reja të akredituara sipas standardeve ndërkombëtare. Shtesat përfshijnë 6 laborantë, 2 sanitare dhe 4 specialistë teknikë, të domosdoshëm për funksionimin efikas të laboratorëve që trajtojnë sigurinë ushqimore dhe shëndetin e bimëve e kafshëve. Kërkohen 1.003 miliardë lekë për zërin investime të brendshme, të detajuara si më poshtë: 
-	ISUV (Institutin e Sigurisë Ushqimore dhe Veterinarisë) kërkon mbështetje shtesë me fonde në vlerën 201 milionë lekë. Nëpërmjet këtyre fondeve synohet zgjerimi dhe modernizimi i kapaciteteve laboratorike për analizën e mbetjeve të pesticideve, metaleve të rënda dhe ndotësve të tjerë në produktet ushqimore dhe bimore. Investimi përfshin ndërtimin e infrastrukturës mbështetëse, blerjen e pajisjeve të avancuara laboratorike dhe zhvillimin e metodave të reja analitike, me qëllim përmirësimin e cilësisë së shërbimeve, përmbushjen e standardeve të BE-së dhe mbrojtjen e shëndetit të konsumatorit.
-	AKVMB (Autoriteti Kombëtar i Veterinarisë dhe Mbrojtjes të Bimëve) kërkon mbështetje shtesë me fonde në vlerën 176 milionë lekë. Në relacion citohet se Drejtoria e Përgjithshme e AKVMB dhe 4 Drejtoritë Rajonale të saj kanë nevojë për blerja automjetesh për ushtrimin e detyrave të tyre, pa specifikuar numrin e automjeteve dhe fondin e nevojshëm për këtë qëllim. Si dhe në relacion citohet se për vitin 2026 e në vazhdim është e nevojshme dhe rikonstruksioni i godinave të AKVMB dhe Drejtorive Rajonale me qëllim krijimin e kushteve minimale për ushtrimin e detyrave të puonjësve duke qënë se godinat janë të amortizuara, pa specifikuar fondin e nevojshëm.
-	AKU (Autoriteti Kombëtar të Ushqimit) kërkon mbështetje shtesë me fonde në vlerën 614.1 milionë lekë për pajisje laboratorike, automjete, si dhe për rikonstruksion të godinave të AKU, ku shumica e godinave ekzistuese janë të amortizuara, të marra me qira ose nuk përmbushin kushtet teknike dhe higjieno-sanitare për zhvillimin e aktiviteteve inspektuese, laboratorike dhe administrative.
-	ESHFF (Enti Shtetëror i Farave dhe Fidanëve) kërkon mbështetje shtesë me fonde në vlerën 12 milion lekë, në zërin investime të brendshme. Ky fond do të përdoret për përmirësimin e kapaciteteve teknike dhe laboratorike të institucionit. Investimi parashikon blerjen e një makine fuoristradë për inspektime në terren, pajisje kompjuterike për dixhitalizimin e proceseve, si dhe pajisje laboratorike për përmirësimin e kontrollit të cilësisë së materialit mbjellës dhe shumues. </t>
  </si>
  <si>
    <t>Ne shpenzimet kapitale kërkohet një shtesë për mbështetjen në kuadër të politikës strukturore me 400 milion lekë, për mbështetjen e anijeve të peshkimit për riparimin e anijeve të peshkimit, zëvendësimin e motorëve dhe investime në bordin e anijeve të peshkimit.</t>
  </si>
  <si>
    <t xml:space="preserve">Kërkohet një shtesë prej 107 milion lekësh ne shpenzimet e personelit pasi, kërkohet të vazhdohet me shtimin e punonjësve të strukturave të DUK-ve, përkatësisht:
Totali                                                                             139 punonjës, nga të cilët:
Për operimin e hidrovoreve (2 në çdo turn)                    21 punonjës
Për monitorimin e sigurisë së argjinaturave (700 km)    85 punonjës
Për operimin e 29 eskavatoreve (2 për çdo esk.)             33 punonjës                                                                                          Kërkesat shtesë për vitin 2026 për financim të brendshëm janë në total 1,300 milion lekë, përkatësisht:
-	Në ujitje				   300 milion lekë (ku 100 milion janë investime të brendshme për adresim Bashkive) 
-	Në mbrojtje nga përmbytja	              800 milion lekë 
-	Në hidrovore		                          200 million lekë                         </t>
  </si>
  <si>
    <t>Kerkohet rritje për fonde për skemat e mbështetjes në bujqësi. 
      Përkatësisht për:
-	Shpenzime operative per AZHBR			   	    68, 467,000 lekë 
-	Skema kombëtare					4,501,000,000 lekë
(skemat kombëtare)				3,401,000,000 lekë
(nafta)						1,100,000,000 lekë</t>
  </si>
  <si>
    <t>Kërkohet një shtesë prej 155.1 milion lekësh për paga dhe sigurime shoqërore pasi referuar angazhimit të Shqipërisë, në dokumentin e Pozicionit Negociues për Kap. 11, për të përmbushur detyrimet kërkohet rritje e numrit të stafit të AZHBR-së duke filluar që nga vitit 2025 me rreth 35 punojës, duke vijuar në 2026 dhe 2027 me nga 35 çdo vit dhe 50 punonjës në 2028. Pra në total deri në fund të vitit 2028 kërkohen rreth 155 persona. Ne financimin e brendshem kërkohet një shtesë prej 1,570,720,000 lekë ku janë përfshirë vlerat për sisteme, blerje pajisjesh dhe ortofoto, i vlerësuar nga ekspertët vendas dhe të huaj që kanë hartuar kërkesat për Pozicionin Negociues, jo i konsultuar me AKSHI-n, si dhe godina për AZHBR-në, sipas standartave dhe pozicioneve të punës, për të mundësuar procesin e akreditimin (650 milion lekë), zhvillimi i softëarit për Sistemin e Integruar Administrativ dhe Kontrollit (IACS) - 170 milion lekë. Po ashtu, është përfshirë kosto e bashkëfinancimit për projektet e huaja që operojnë në fushën e bujqësisë dhe zhvillimit rural dhe konkretisht për projektet e programit me financim nga BE - 439 milion lekë. Ne financimin e huaj kerkohen 358 milion lekë për programin “Zhvillimi Rural” për projektet e programit me financim nga BE</t>
  </si>
  <si>
    <t>Ne shpenzimet kapitale kërkohet një shtesë prej rreth 120 milion lekësh, të detajuara si më poshtë: 
-	Pajisje laboratorike					   25,680 mijë lekë
-	Mjete dhe Agregatë Bujqësor				   29,400  mijë lekë
-	Rikonstruksion ambjentesh				   24,200 mijë lekë
-	Pajisje kompjuterike					     17,200 mijë lekë
-	Mjete lëvizëse (automjete, motorrë)			     18,500 mijë lekë
-	Mjete dhe pajisje zyrash			                 5,294 mijë lekë</t>
  </si>
  <si>
    <t>Kërkohet një shtesë prej 10 milion lekësh per finanzimin e brendshem, për krijimin e “Sistemi GIS për mbledhjen e të dhënave për tokën”, i cili do të rrisë cilësinë dhe efiçensën e mbledhjes së të dhënave në terren.</t>
  </si>
  <si>
    <t>55</t>
  </si>
  <si>
    <t>139</t>
  </si>
  <si>
    <t>35</t>
  </si>
  <si>
    <t>50</t>
  </si>
  <si>
    <t>Për shpenzimet e personelit kërkohen shtesë 9.5 milion lekë, për  funksionimin e Drejtorisë së Përgjithshëm të Zgjidhjes Alternative të Mosmarrëveshjeve pasi ka pamjaftueshmëri fondesh për paga dhe sigurime. Për shpenzimet korrente kërkohen shtesë 253.77 milion lekë, të detajuara si më poshtë:
˗	Kërkesë shtesë në llogarinë 602 që lidhen kryesisht me shpenzimet për energji elektrike, ujë, shpenzime karburanti, shërbimet postare, shpenzime transporti, në vlerë 44,1 milion lekë.
˗	Kërkesë shtesë në llogarinë 604 për përmbushjen e detyrimeve fillestare që i përkasin pagave, sigurimeve shoqërore, taksave dhe kamatëvonesave për shoqëritë tregtare në vështirësi financiare në pronësi të MEKI-t shkojnë në vlerën 179,2 milion lekë.
˗	Kërkesë shtesë në llogarinë 605 që lidhen me mbulimin e shpenzimeve për pagesat e kuotave të antarësimeve, në vlerën 30,4 milion lekë.</t>
  </si>
  <si>
    <t>Kërkohen shtesë 44.3 milion lekë, për projektin “Mirëmbajtje ndërtimore për godinën e MEKI-t”.</t>
  </si>
  <si>
    <t>Per shpenzimet korrente kërkohen shtesë 425,1 milion lekë, të detajuara si më poshtë: 
˗	Kërkohet shtesë në artikullin 602 me 77.7 milion lekë, kryesisht për produktet: Objekte monument kulture të ruajtura dhe mbrojtura dhe Muze të mirëmbajtura dhe të vizitueshëm nga publiku
˗	Kërkohet rritja e tavanit për  602 kapitull 5 me 35.7 milion lekë pasi me përmirësimin e shërbimeve dhe zgjerimin e ofertës kulturore dhe edukative për vizitorët, si dhe rritjen e numrit të tyre, ka një mundësi të konsiderueshme për të rritur të ardhurat nga ky burim.
˗	Kërkohet shtesë në artikullin 604 me 301.6 milion lekë për të zgjeruar fondin për projektet me thirrje publike, për ta kthyer këtë në një instrument strategjik që garanton përfshirje të gjerë të aktorëve të jashtëm dhe krijimin e sinergjive me sektorin akademik, organizatat kulturore dhe grupet e interesit në territor.
˗	10 milion lekë kërkohen për artikullin 606 për Bonusin e Rijetëzimit.</t>
  </si>
  <si>
    <t>Për shpenzimet e personelit kërkohen shtesë 150.5 milion lekë, pasi në relacion citohet se në kuadër të implementimit të projekteve dhe aktiviteteve të programit “Trashëgimia kulturore dhe muzetë”, është e domosdoshme një rishikim i strukturave organike të institucioneve përkatëse, pasi këto struktura nuk janë përshtatur ende sipas reformës së pagave. Ne shpenzimet kapitale me financim te brendshem kërkohet një shtesë prej rreth 549.8 milion lekësh, të detajuara si më poshtë: 
˗	Restaurimi  “Kisha e Ungjëllizimit në Kozare, Kuçovë”     7,802 mijë lekë
˗	Linja Muzeore dhe dixhitalizimi i Muzeut Etnografik Berat 25,000 mijë lekë
˗	Muzeu Italiano-Shqiptar i Kultures                                        50,000 mijë lekë
˗	Rehabilitimi dhe mbrojtja e bazilikave                                  100,000 mijë lekë
˗	Restaurimi i disa kishave dhe banesave (IKTK)                 101,990 mijë lekë
˗	Rehabilitim i Amfiteatrit te Durresit			          50,000 mijë lekë
˗	Taksa e ndikimit ne infrastrukture per objektet e Trashegimise Kulturore 30,000 mijë lekë
˗	Permiresimi i infrastruktures turistike ne Kala dhe Parqe Arkeologjike   100,000 mijë lekë
˗	Nderhyrje restauruese ne Monumentet e Kuktures                                   50,000 mijë lekë
˗	Eksperienca Dixhitale ne Muzeun Arkeologjik Kombetar, Durres           25,000 mijë lekë
˗	Nderhyrje emergjente dhe restauruese                                                       10,000 mijë lekë Ne shpenzimet kapitale me financim te huaj kërkohet një shtesë prej rreth 852.5 milion lekësh, të detajuara si më poshtë: 
˗	Projekti i Muzeut Historik Kombetar (kredi)          650,000 mijë lekë
˗	Zhvillimi i udhëhequr nga turizmi, lokal, ekonomik, me fokus në trashëgiminë kulturore-Bylis (Grant)		                                             200,000 mijë lekë
˗	Projekti ACT4PRESPA (Muzeu KAM) Korçë (Grant)       500 mijë lekë
˗	Projekti "DUALBA" (Grant)				          1,000 mijë lekë
˗	IPA Smart4You2 (Grant)				          1,000 mijë lekë</t>
  </si>
  <si>
    <t>Për shpenzimet korrente kërkohen shtesë 968,6 milion lekë. Kërkohet rritja e tavanit për 602 kapitull 5 me 21 milion lekë pasi me rritjen e ofrimit të aktiviteteve kulturore, si ekspozita, shfaqje dhe ngjarje artistike, numri i vizitorëve pritet të rritet, duke çuar në një rritje të të ardhurave. Gjithashtu kërkohet një rritja në zërin 604 me 947,5 milion lekë kryesisht për projekte dhe programe në mbështetje të skenës së pavarur – 641 milion lekë, për Javët kulturore të huaja në Shqipëri – 250 milion lekë.</t>
  </si>
  <si>
    <t>Për shpenzimet e personelit kërkohen shtesë 386 milion lekë, pasi në relacion citohet se në kuadër të implementimit të projekteve dhe aktiviteteve të programit, është e domosdoshme një rishikim i strukturave organike të institucioneve përkatëse, pasi këto struktura nuk janë përshtatur ende sipas reformës së pagave. Ndryshimet në nivelin e pagave kërkojnë një përshtatje të saktë të numrit të pozicioneve dhe funksioneve që mbulojnë nevojat e programit.                                                                          Ne shpenzimet kapitale me financim te brendshem kerkohen shtese 269.7 milion lekësh, të detajuara si më poshtë: 
Pajisje dhe Mobilim për godinën e re të QKKF dhe TK 	200,000,000 
Pajisje, brandbook dhe sinjalistikë për Muzeun e Arteve të Bukura, (GKA)  	10,000,000 
Cirku Kombetar 	39,598,200
Rikonstruksion i tarracave te godinave te AQSHF-se	5,285,754
Blerje pajisje konteniere	8,508,000
Blerje pajisje kompjuterike	240,000
Blerje pajisje te ndryshme 	760,000
Blerje Pajisje fonie dhe kompjuterike 	5,368,000 Ne Shpenzimet Kapitale me Financim të Huaj  kërkohet një shtesë prej rreth 13.9 milion lekësh, të detajuara si më poshtë: 
˗	Projekti CBC SEEDs (Aparati Ministrisë)            5,500 mijë lekë
˗	Projekti CBC SEEDs (TKOB)		       4,000 mijë lekë
˗	Programi "Europa Krijuese"			       4,425 mijë lekë</t>
  </si>
  <si>
    <t>Per shpenzimet e personelit, nga Qendra Kombëtare e Biznesit, kërkohet një shtesë prej 7.16 milion lekë, pasi fondi i pagave është i pamjaftueshëm.
Nga Agjencia Shqiptare e Zhvillimit të Investimeve (AIDA), kërkohet një shtesë prej 10.2 milion lekësh, pas miratimit të strukturës së re organizatiove të AIDA-s në nëntor të vitit 2024. Duke qenë se kjo strukturë është shoqëruar me shtim të numrit të punonjësve, është e domosdoshme akordimi i fondit të nevojshëm për paga dhe kontribute konform strukturës së re. Per shpenzimet korrente, nga  Agjencia e Trajtimit të Konçesioneve (ATRAKO) kërkohen shtesë 5 milion lekë për trajnime të stafit të institucionet, ashtu edhe të stafeve të autoriteteve kontraktuese.
-	Nga AIDA kërkohen 150 milion lekë për artikullin 604 për mbështetje me grante, për të siguruar zbatimin e programeve kombëtare për rritjen e konkurrueshmërisë si dhe 13.88 milion lekë për artikullin 602 për abonime në platforma online, për trajnime për stafin, për mbajtjen e eventeve promovuese për nxitjes e investimeve dhe mbështetjen e NVMV-ve, si “Match Maker Albania’ dhe “Zgjidh të Vendit” dhe për fushata marketimi për rritjen e vizibilitetit në kuadër të promovimit të Shqipërisë si destinacion investimesh.</t>
  </si>
  <si>
    <t>Kërkohen shtesa në shpenzimet kapitale, në artikulin 231, 71.4 milion lekë.  Nga ATRAKO kërkohen shtesë 2.3 milion lekë blerjen e 12  kompjuterave për stafin. Nga QKB kërkohen shtesë 33.5 milion lekë, ku 30 milion kërkohen për objektin “Shtëpia e Ushtarakëve” e cila është në përdorim të përkohshëm nga QKB dhe ka nevoja për investim kapitali, sistemi i ujësjellës kanalizime është i teknologjise së vjetëruar, organizimi i oborrit, panelet sanduic, tavanet dhe sistemet e mbrojtes nga zjarri. Nga AIDA kërkohen 35.6 milion lekë për Aplikacionin mobile Aftercare dhe Investime në pajisje teknologjike/elektronike.</t>
  </si>
  <si>
    <t>Kërkesa shtesë për shpenzime personeli paraqitet 48.62 milion lekë, të detajuara si më poshtë: 
-	Drejtoria e Përgjithshme e Metrologjisë kërkon mbështetje shtesë me fonde në vlerën 20.4 milionë lekë pasi në fondin e shpenzimeve te personelit për vitet 2026-2028 nuk është parashikuar shtesa për pagat e punonjësve për vitin 2024.
-	Drejtoria e Përgjithshme e Standartizimit kërkon shtesë në shpenzimet e personelit në vlerën 2.5 milion lekë. Në relacion nuk argumentohet arsyeja pse fondi i pagave është i pamjaftueshëm.
-	Drejtoria e Përgjithshme e Akreditimit, kërkon shtesë 6.5 milion lekë, të paargumentuar në relacionin shoqërues.
-	Inspektorati Shtetëror i Mbikëqyrjes së Tregut, kërkon shtesë 15.54 milion lekë. Në relacion citohet se tavanet buxhetore për vitet 2026-2028 kanë ardhur me ulje, pra më pak se viti 2025 dhe kur pagat e punonjësve kanë ndryshuar, fondet janë të pamjaftueshme për pagesën e pagave dhe sigurimeve shoqërore.                                         Kërkesa shtesë për shpenzime korrente paraqitet 2 milion lekë, të detajuara si më poshtë: 
-	Drejtoria e Përgjithshme e Standartizimit kërkon shtesë 1 milion lekë. Në relacion nuk argumentohet pse kërkohet kjo shtesë.
-	Drejtoria e Përgjithshme e Akreditimit, kërkon shtesë 1 milion lekë, të paargumentuar në relacionin shoqërues.</t>
  </si>
  <si>
    <t>Kërkesa shtesë për shpenzime kapitale paraqitet 6 milion lekë, për të mundësuar, blerjen e pajisjeve për kalibrimin e instrumenteve matëse të temperaturës dhe lagështirës relative nga Drejtoria e Përgjithshme e Metrologjisë.</t>
  </si>
  <si>
    <t>103</t>
  </si>
  <si>
    <t>Ne shpenzimet korrente kërkohen shtesë 164.4 milion lekë, ku 51.4 milion lekë kërkohen për subvencionim për bursa dhe tekste falas dhe 113 milion lekë kërkohen shtesë në artikullin 602, ku 94.6 milion lekë kërkohen për shkak të ndryshimit të VKM, nr. 92, datë 21.2.2024, “Për përcaktimin e tarifave të transportit rrugor ndërqytetës të udhëtarëve me autobus”.</t>
  </si>
  <si>
    <t>Kërkohet që burimet njerëzore në AP të shtohen me rreth 103 punonjës, me një fond total prej 146.9 milion lekë, për arsyet e mëposhtme:
˗	Miratimi i ndryshimeve i akteve ligjore për vendosjen e oficerëve të sigurisë dhe normave për punonjësit e shërbimin psikosocial kërkon rreth 53 punonjës shtesë.
˗	Zbatimi i arsimit dual, kualifikimeve të nivelit V, dhe ndryshimet në kurrikulat e klasës 10 kërkojnë minimalisht rreth 38 mësues shtesë.
˗	Ngritja e shkollës së re në Kukës kërkon rreth 12 mësues shtesë. Kërkesat shtesë për financim të brendshëm janë në total 373 milion lekë, të detajuara si më poshtë: 
˗	Blerje pajisjes digjitale	                           120 milion lekë
-	Laboratorë, pajisje, makineri 
për repartet e praktikave profesionale                140 milion lekë			                                                      
˗	Mobilje e Pajisje për shkollat e AP	                83 milion lekë
-	Blerje programesh, implentim sistemesh 
digjitale mirmbajtje dhe licensa		    30 milion lekë</t>
  </si>
  <si>
    <t>145</t>
  </si>
  <si>
    <t>Kërkohet një shtesë prej 63 milion lekësh, në artikullin 602, nga të cilat 40 milion nga Plani i Rritjes, për mbështetjen QFP me baze materiale për zhvillimin e kurseve te profesionit dhe 23 milion lekë për mbështetjen e Zyrave të Punësimit dhe Administratës Qendrore për përballimin e shpenzimeve ne këtë artikull. Si dhe kërkohet një shtesë në artikullin 603 (nxitje Punesimi) në shumën 250 milionë lekë në programet e nxitjes se punësimit për plotësimin e objektivave të përcaktuar në Planin e Rritjes objektivi i të cilës është rritja e pjesëmarrësve në programet aktive të tregut të punës.</t>
  </si>
  <si>
    <t>Për pagat e punonjësve dhe sigurimet shoqërore është kërkuar një shtesë në shumën 402.5 milionë lekë, për shkak të Planit të Rritjes. Është parashikuar shtesë e 145 punonjësve në Zyrat e Punësimit, Qendrat e Formimit Professional dhe Administratën Qendrore AKPA. Rritja e numrit të personelit ka të bëje me rritjen e numrit te personave punëkërkues të papunë dhe punëdhënës, që do të trajtohen në Zyrat e Punësimit dhe QFP me shërbime punësimi, dhe formimi profesional të përcaktuar në indikatorët e Planit të Rritjes. Per shpenzimet kapitale kërkohet një shtesë prej 240 milion lekësh, për financimin e Qendrës multifuksionale Hermann Gmainner dhe rikonstruksionin e QFP Durrës në harkun kohor për dy vjet.</t>
  </si>
  <si>
    <t>Kërkohet një shtesë prej 1.122 miliardë lekë si transfertë buxhetore për të mbuluar diferencën midis të ardhurave dhe shpenzimeve të skemës së Pensioneve publike.</t>
  </si>
  <si>
    <t>Ne shpenzimet e personelit, kërkohet një shtesë prej 13 milion lekësh, pasi fondi aktual nuk garanton funksionimin normal të strukturës dhe detyrave ligjore të saj të Inspektoratit Shtetëror të Punës dhe të Shërbimeve Shoqërore (ISHPSHSH). Kjo shtesë është e domosdoshme për të garantuar mbulimin e plotë të pagesave për punonjësit, në përputhje me ndryshimet ligjore dhe rregullatore të kohëve të fundit dhe për të mos cenuar funksionimin e institucionit në përmbushjen e misionit të tij kushtetues dhe ligjor.  Ne shpenzimet korrente kërkohet një shtesë prej 6 milion lekësh, për mbulimin e nevojave administrative që ka Inspektorati Shtetëror i Punës dhe Shërbimeve Shoqërore (ISHPSHSH) si shpenzime për karburantin, për trajnime të personelit dhe për vendimet gjyqësore.</t>
  </si>
  <si>
    <t>Ne shpenzimet kapitale kërkohet një shtesë prej 60.3 milion lekësh, ku 48 milion lekë kërkohen për blerjen e automjeteve, dhe 12.3 milion lekësh për Blerje pajisjesh elektronike (kompjuterë/laptopë/tableta)</t>
  </si>
  <si>
    <t xml:space="preserve">Kërkohen shtesë 89.8 milion lekë, për pagat e Agjencisë së Inovacionit dhe Ekselencës, pasi i fondi i miratuar është i pamjaftueshëm. Per shpenzimet korrente kërkohen shtesë 15.75 milion lekë, nga të cilat 10 milion lekë kërkohen për shpenzime për zhvillimin e trajnimeve, seminareve, aktiviteteve, workshop-eve si dhe shpenzime të tjera operative për Qendrën Shqiptare për Inovacion dhe Zhvillim (Kubi-Piramida) dhe 5.75 milion lekë kërkohen për Agjencinë e Inovacionit dhe Ekselencës. </t>
  </si>
  <si>
    <t>Per shpenzimet kapitale kërkohet një shtesë prej rreth 120 milion lekësh, të detajuara si më poshtë: 
˗	Blerje paisje zyre per AIE                                              5,000 mijë lekë
˗	Blerje paisje kompjuterike dhe sofëare per AIE	    8,000 mijë lekë
˗	Biletimi Qendror ON Line per Muzete dhe Sitet e Trashegimise Kulturore   100,000 mijë lekë
˗	Autoveture                                                                       7,000 mijë lekë</t>
  </si>
  <si>
    <t>Ne shpenzimet korrente është kërkuar shtesë 300 milion lekë, ku 200 milion lekë kërkohen  për subvencionimin e interesave të kredive të reja dhe 100 milion lekë subvencionimin e qirasë.</t>
  </si>
  <si>
    <t>Ne shpenzimet kapitale kërkohen shtesë 500 milion lekë për “Përmirësimin e kushteve të banesave ekzistuese për komunitetin e varfër dhe të pafavorizuar” dhe “Rikonstruksionin e godinave në pronësi të Njësive të Qeverisjes Vendore për Banesa Social”.</t>
  </si>
  <si>
    <t>Kërkohet një shtesë prej 180 milion lekësh për shpenzime personeli, në zbatim të VKM nr. 619 datë 10.10.2024, “Për disa ndryshime në vendimin nr. 420, datë 26.6.2024, të Këshillit të Ministrave, “Për trajtimin me pagë dhe shtesa mbi pagë të ushtarakëve aktivë të Forcave të Armatosura të Republikës së Shqipërisë”; vendimit nr. 422, datë 26.6.2024, “Për një ndryshim në vendimin nr. 326, datë 31.5.2023, të Këshillit të Ministrave, “Për pagat e punonjësve mbështetës dhe punonjësve të tjerë të specialiteteve të ndryshme në disa institucione të administratës publike”, të ndryshuar. Kerkohet shtese ne shpenzimet korrente prej 150 milion lekësh, kryesisht për shlyerjen e detyrimeve për aktivitetet e shtuara të Aparatit të Ministrisë së Mbrojtjes, rritjes së detyrimeve në Aleancën e NATO-s, si dhe shpenzime operative, për kontratat e shërbimeve dhe të mirëmbajtjes.</t>
  </si>
  <si>
    <t>Ne shpenzimet e personelit kërkohet një shtesë prej 1.909 milion lekësh, për zbatimin e VKM-ve të rritjes së pagave për shpenzime personeli ushtarak dhe civil, si dhe implementimi i shpenzimeve për komponentin rezervist, referuar ligjit nr.125/2024, “Për organizimin dhe funksionimin e shërbimit ushtarak rezervist në Republikën e Shqipërisë”, implementimi i shpenzimeve për komponentin rezervist për vitin 2026, për 250 rezervistë  dhe për vitet 2027-2028 nga 375 rezervistë. Kërkohet shtesë në Artikullin 602, në vlerë 2.45 miliardë lekë per funksionim optimal te Forcave Tokesore, Ajrore dhe Detare.</t>
  </si>
  <si>
    <t xml:space="preserve">Kërkohen shtesë 11.62 miliardë lekë për projekte te ndryshme ne Forcat Tokesore, Ajrore dhe Detare. </t>
  </si>
  <si>
    <t>Kerkesa shtese prej 1,454 milionë lekë në artikullin (600+601) janë për shpenzime personeli ushtarak dhe civil, për zbatimin e VKM-ve të rritjes së pagave. Kerkese shtesë në Artikullin 602, në vlerën 95 milion lekë, për financimin e disa shpenzimeve të cilat rezultojnë me rritje, si pagesat e kadetëve dhe të kursantëve të FARSH-it.</t>
  </si>
  <si>
    <t>Ne shpenzimet kapitale kërkohen shtesë 2.05 miliardë lekë per nje sere projektesh.</t>
  </si>
  <si>
    <t>Kërkohen shtesë 91,504 milionë lekë, nga të cilat:	23,9 milionë lekë në zërin (602) dhe 67,6 milionë lekë në zërin (606) per produktin: Kapacitete të afta për trajnimin dhe arsimimin cilësor në Forcat e Armatosura</t>
  </si>
  <si>
    <t>Kërkohen shtesë 236.6 milionë lekë, për zbatimin e VKM-ve të rritjes së pagave për shpenzime personeli ushtarak dhe civil. Kërkohen shtesë 139,8 milionë lekë për shpenzime operative, për kontratat e shërbimit “Kryerje e Shërbimit të Lavanderisë”, “Kryerje e shërbimit të pastrimit të brendshëm dhe të jashtëm”, “Kryerje e shërbimit të ushqimit”, “Kryerje e shërbimit të gjelbërimit”, për ilaçe dhe materiale mjekësore (“Blerje materale mjekimi për Neurokirugjinë”, “Blerje materiale mjekimi për kirurgjineë Maxilofaciale”, “Blerje materiale mjekimi për vak terapinë”, “Blerje materiale specifike për shërbimin e Kirurgjisë Rikonstruktive (Këmba diabetike)”, për të cilat janë lidhur marrëveshjet kuadër gjatë vitit 2024 dhe ka pasur shtim të artikujve dhe ndryshim të çmimit (Blerje materiale mjekimi për  shërbimin e Urologjisë”, “Blerje materiale mjekimi për kirugjinë retinale”, “Blerje materiale mjekimi për kirurgjinë Gastrointestinale dhe Laparoskopke”), për të cilat janë lidhur marrëveshje kuadër për herë të parë gjatë vitit 2024, duke shtuar gamën e shërbimeve që ofron SUT; Blerje barna sipas marrëveshjeve kuadër 2024-2026, detyrime nga zbatimi i vendimeve gjyqësore etj.</t>
  </si>
  <si>
    <t>Kërkohen shtesë 115 milionë lekë, për projektet e mëposhtme:
-	Rikonstruksion Godinash – 100 milion lekë
-	Pajisje IT te blera – 15 milion lekë</t>
  </si>
  <si>
    <t>kërkohen shtesë 104.8 milion lekë, për zbatimin e VKM-ve të rritjes së pagave për shpenzime personeli. Ne shpenzimet korrente kërkohen shtesë 195.6 milion lekë, të domosdoshme për likuidimin e detyrimeve të prapambetura të AKMC-së për kompensimin e qytetarëve dosjet e të cilave administrohen nga AKMC-ja.</t>
  </si>
  <si>
    <t>Ne shpenzimet kapitale kërkohen shtesë 5.05 miliardë lekë per nje sere projektesh.</t>
  </si>
  <si>
    <t>Për shpenzimet e personelit kërkohet një shtesë prej 504.4 milion lekësh për punonjësit me kontratë, që INSTAT kontrakon për organizimin dhe zhvillimin e anketave me kontrata 1-vjeçare, 6-mujore dhe për anketat afatshkurtra. 
Në vitin 2026 është planifikuar Regjistrimi i Bujqësisë dhe një pjesë të shpenzimeve për paga dhe sigurime shoqërore janë planifikuar për kontrollorët, specialistët e IT-së në suport të procesit, specialistë GIS, specialistë Logjistike dhe staf mbështetës për burimet njerëzore, financën dhe buxhetin, prokurimet, etj.                                                         Për shpenzimet korrente kërkohet një shtesë prej 832.5 milion lekësh për blerje të mallrave dhe shërbimeve të nevojshme për t’u prokuruar për INSTAT.
Gjithashtu, për pagat e anketuesve me kontratë shërbimi për Regjistrimin e Bujqësisë që është planifikuar të zhvillohet në 2026, për marrje më qira të ambienteve në kuadër të Censit të Bujqësisë, për marrje me qira të automjeteve të nevojshme, shpenzime per karburant, trajnime, internet, etj,</t>
  </si>
  <si>
    <t>Blerje të licencave – 5.44 milion lekë
Sisteme Informatike hardwere – 83.7 milion lekë
Blerje paisje kompjuterike – 90.38 milion lekë
Rikonstruksion Godine të INSTAT – 40 milion lekë
Blerje paisje zyre, Makineri – 10.42 milion lekë</t>
  </si>
  <si>
    <t xml:space="preserve">Në artikullin 602 kërkohet një shtesë prej 6 milion lekësh për kontraktimin e sigurisë së ambjenteve fizike dhe monitorimit të kamerave dhe për të mbuluar shpenzimet e pjesëmarrjes së stafit në takime vjetore në forumet dhe aktivitetet që zhvillojnë organizatat ndërkombëtare të fushës së kinemaografisë. 
Në artikullin 604 kërkohet një shtesë prej 94.1 milion lekësh për financimin e projekteve filmike.
Në artikullin 605 kërkohet një shtesë prej 5.46 milion lekësh për pagesat vjetore të anëtarësimit në organizatat europiane dhe ndërkombëtare ku QKK përfaqëson Shqipërinë. </t>
  </si>
  <si>
    <t>Për shpenzime personeli, kërkohet një shtesë prej 15.6 milion lekësh, pasi nga QKK kërkohen ndryshime të kategorisë së pagave të punonjësve.                                                                             Në relacion është kërkuar që struktura e re të jetë me 20 punonjës, nga 9 punonjës që ka aktualisht QKK. Është e paqartë sa është efekti financiar i kësaj kërkesë për shtim të numrit të punonjësve.</t>
  </si>
  <si>
    <t>Në artikullin 604 kërkohet një shtesë prej 30 milion lekësh për mbështetje me fonde të më shumë projekteve të shoqërisë Civile, pasi ka një hapësirë të madhe bosh mes projekteve që aplikojnë për financim pranë AMSHC-së (rreth 250-300 projekte) dhe atyre projekteve me cilësore të cilat AMSHC arrin të mbështesë me fonde nisur nga fondet që i jepen nga buxheti i shtetit (rreth 60-65 projekte në vit) duke lënë kësisoj rreth 80% të projekteve që aplikojnë për fonde dhe financim pa mbështetje financiare.</t>
  </si>
  <si>
    <t>•	4 milion lekë për Libra për të botuar dhe të tjera aktivitete - Kolana e pervitshme e librave. 
•	4 milion lekë për Konferenca, Simpoziume dhe Ekspozita kombetare dhe nderkombetare.</t>
  </si>
  <si>
    <t>Për shpenzimet e personelit kërkohet një shtesë prej 7 milion lekësh pasi në fillim të vitit 2025 struktura e AIDSSH është plotësuar me 73 punonjës dhe fondi i pagave dhe sigurimeve është i pamjaftueshëm.
Për shpenzimet operative kërkohet një fond shtesë prej 18.4 milion lekësh të detajuara si më poshtë:
-	2.17 milion lekë për botimet, dizain, libra profesionalë të AIDSSH.
-	2.87 milion lekë shërbim për mirëmbajtjen, ruajtjen dhe restaurimin e dokumentave arkivore të ish-sigurimit të shtetit në formë bobina. 
-	500 mijë lekë për mirëmbajtjen e softit digjital të burimeve dokumentare të AIDSSH.
-	3.05 milion lekë për pjesëmarrje në trajnime dhe në aktivitete sensibilizuese për identifikimin dhe qartësimin e fateve të të zhdukurve.
-	9.08 milion lekë pëe skanimin e dokumentave arkivorë.
-	363 mijë lekë, në zërin shërbime nga të tretë.
-	392 mijë lekë për shpenzime të tjera mirëmbjatje.</t>
  </si>
  <si>
    <t>Për shpenzime kapitale kërkohet mbështetje me fonde buxhetore shtesë prej rreth 25.3 milion lekësh të detajuara si më poshtë:
-1.6 milion lekë për Boxroom (materiale dhe paisje për krijimin e boxroom)
-4 milion lekë për Blerje e instalim të pajisjeve të rrjetit, serverave, licensa për backup dhe për sigurinë kibernetike
-1.2 milion lekë për Instalim dhe përshtatje e programit për parandalimin e humbjes së të dhënave (DLP)
-3 milion lekë për Platformë Digjitale për administrimin, anonimizimin dhe publikimin e Vendimeve të Autoritetit
-10 milion lekë Platformë Digjitale e edukimit “Mësojmë nga e kaluara, burime arsimore të hapura 1944-1991”
-2 milion lekë për pajisje audiovizuale për rregjistrimin me foto dhe video audio të aktiviteteve për pasqyrimin në media dhe marjen e dëshmive të gjalla
-2 milion lekë për ndërtimin e memorialeve
1.5 milion lekë për Tendë mbrojtëse për kupolën</t>
  </si>
  <si>
    <t>Kërkohet shtesë fondesh në vlerën prej 50 milion lekë. Referuar nevojave bazike për mbarëvajtjen e proçeseve të punës, si dhe duke marrë në konsideratë kontratat ekzistuese, detyrimet kontraktuale të lidhura gjatë viteve më parë, të cilat kanë kohëzgjatje dhe efekte financiare edhe gjatë vitit 2026-2028, tavani në dispozicion nuk është i mjaftueshëm për përballimin e shpenzimeve për funksionimin normal të punës për Aparatin e MF-së, prandaj për këtë program kërkohet shtesë fondesh në vlerën prej 50 milion lekë për vitin 2026-2028, konkretisht në zërin 602.</t>
  </si>
  <si>
    <t>Nisur nga përllogaritjet sipas strukturës aktuale në fuqi në Degët e thesareve në rrethe, përllogaritjet e efektit financiar sipas strukturës, fondi vjetor i duhur për mbulimin e shpenzimeve për paga dhe sigurime i tejkalon tavanet e miratuara 2026-2028. Me qëllim përballimin e shpenzimeve të personelit për vitet 2026-2028, kërkohet shtesë fondesh në vlerën prej 37.2 milion lekë, konkretisht 31.5 milion në zërin 600 dhe 5.7 milion lekë në zërin 601, për secilin vit për këtë program.                                                                                  Investime per permiresimin e SIFQ</t>
  </si>
  <si>
    <t>TVSH, parafinancim, bashkefinancim, detyrime doganore, Transferta kapitale per IBRD dhe IFC etj.</t>
  </si>
  <si>
    <t xml:space="preserve">sipas strukturës aktuale në fuqi për drejtoritë doganore nga përllogaritjet e efektit financiar sipas strukturës, fondi vjetor i duhur për mbulimin e shpenzimeve për paga dhe sigurime i tejkalon tavanet e miratuara 2026-2028. Me qëllim përballimin e shpenzimeve të personelit për vitet 2026-2028, kërkohet shtesë fondesh në vlerën 156.2 milion lekë konkretisht 132.1 milion në zërin 600 dhe 24 milion lekë në zërin 601, për secilin vit për këtë program.  </t>
  </si>
  <si>
    <t>projekti “Ngritja dhe mirëmbajtja e sistemeve software dhe upgrade infrastruktura hostuese” nga Agjencia Inteligjencës Financiare” dhe projektit për “Sistemin e dixhitalizimit të Protokoll-Arkivës në vijim është e nevojshme dhe parashikimi i shpenzimeve të mirëmbajtjes pas implementimit të këtyre projekteve, kërkohen shtesë fondesh në vlerën prej 4.3 milion lekë për vitin 2026, për vitin 2027-2028 shtesë fondesh në vlerën prej 29.6 milion lekë konkretisht në zërin 602 për mirëmbajtje sistemesh.                                                      
 Per shpenzime kapitale: Pajisje kompjuterike, pajisje zyre, upgrade i struktures hostuese site primar dhe DRSite, sistem dixhitalizimi protokoll-arkive.</t>
  </si>
  <si>
    <t>a)	3.5 miliardë lekë, kërkohen pasi nuk mbulohen shpenzimet e personelit sipas VKM nr.425/2024, vetëm për 1800 punonjës/mësues që kryejnë praktikën profesionale në arsimin parauniversitar. Referuar VKM për pagën minimale në shkallë vendi me 50,000 lekë në muaj janë perllogatitur sigurimet shoqerore dhe shendetsore ne masen 27.9% me efektet financiar për 9 muaj arrijnë në 226 milion lekë (në vitin 2026, parashikohet të ndryshojë pagën minimale nga 40,000 lekë në muaj në 50,000 lekë në muaj duke sjellë efekte financiare shtesë).
b)	300 milion lekë, për mbulimin e shpenzimeve për blerjen e teksteve shkollore.
c)	100 milion lekë, për shpenzimet e transportit të punonjësve arsimorë që punojnë dhe të nxënësve që mësojnë jashtë vendbanimit. Referuar Vendimit nr.119, datë 01.03.2023 “Për përdorimin e fondeve publike për transportimin e punonjësve arsimorë që punojnë dhe të nxënësve që mësojnë jashtë vendbanimit”, i ndryshuar”, ku përfitues janë 46 mijë përfitues, rreth 35 mijë nxënës si dhe 11 mijë punonjës mësimore.</t>
  </si>
  <si>
    <t>Është paraqitur kërkesa për të rishikuar buxhetin e miratuar për këtë program në shpenzime operative duke e ulur me 400 milion lekë. Fondet për mbulimin e shpenzimeve të personelit të parashikuara për vitin 2026 përllogariten në  masën 9,415,849,874 lekë.
 Ndaj sa më sipër është kërkuar që fondi prej 400 milion lekë të shtohen në shpenzimet e personelit të programit buxhetor “Për arsimin bazë 09120”.</t>
  </si>
  <si>
    <t xml:space="preserve">400 milion lekë, për fonde “Grant për mësimdhënie për IAL publike”, për mbulimin e efekteve financiare të personelit (në vitin 2026, parashikohet të ndryshojë pagën minimale nga 40,000 lekë në muaj në 50,000 lekë në muaj duke sjellë efekte financiare shtesë).
400 milion lekë, për fonde grant për ngritjen e infrastrukturës akademike. Fondet në shpenzime kapitale për këtë program në vitin 2026 janë ulur me 300 milion lekë, ndaj fondeve të miratuara për vitin 2025. </t>
  </si>
  <si>
    <t>•	Për programin “Prodhime filmike ose veprimtari artistike mbarëkombëtare”, në kushtet e zgjerimit të platformës të transmetimit prodhimet e RTSH duhet të kenë rritje sasiore e cilësore për prodhimin e projekteve të rëndësishme filmike, radiofonike etj. Me fondet aktuale RTSH nuk arrin të mbulojë të gjitha aktivitetet mbarëkombëtare, për sa më sipër këkrohet shtesë fondi me 24 milion lekë në shpenzime operative për çdo vit të periudhës 2026-2028.
•	Për programin “Orkestra simfonike e RTSH dhe Kinematografisë”, kërkesa për fonde shtesë për shpenzime operative në vlerën 10.8 milion lekë për vitin 2026, 20.7 milion lekë për vitin 2027 dhe 30.9 milion lekë për vitin 2027. Duke qenë se Orkestra Simfonike nuk gjeneron të ardhura aktualisht, bazuar në ligjin Nr. 97/2013 “Për Mediat Audiovizive në Republikën e Shqipërisë” neni 116, buxheti i shtetit duhet të financojë 100% Orkestrën Simfonike të RTSH si dhe kërkesa për fonde shtesë vjen për të përballuar shpenzimet për Stinën Koncertore që bëhen mbi bazën e parashikimit për të ftuar të huaj dhe shqiptarë, sipas preventivëve për çdo koncert me solistë e dirigjentë vendas dhe të huaj. Gjithashtu, është miratuar një rritje pagash me 10% për të gjithë punonjësit e RTSH-së, ku struktura e orkestrës është pjesë përbërëse e saj.
•	Për programin “Projekte teknike për futjen e teknologjive të reja” kërkesa për fonde shtesë në vlerën 70 milion lekë për çdo vit të periudhës 2026-2028 në shpenzime operative dhe lidhet me shërbimin e mirëmbajtjes të rrjetit DVB-T2. Ndërkohë, kërkesa për fonde shtesë në investime për këtë program është 355.7 milion lekë për vitin 2026, 482.4 milion lekë për vitin 2027 dhe 121.5 milion lekë për vitin 2028. Kjo kërkesë për fonde shtesë në investime lidhet me mirëmbajtje dhe profilaktikë e vazhdueshme e sistemeve të kondicionimit dhe UPS dhe dhomën e HeadEnd-it, rinovimi i regjive TV me qëllim përshtatja me zhvillimet teknologjike të kohës, mbështetje e teknologjisë së re në transmetimet satelitore DVB-S2, blerje Regji Lëvizëse (OB-Van), rinovim i sistemit të transmetimit FM, përmirësimi i cilësisë së transmetimeve në FM të Radio Tiranës, sigurimi i energjisë elektrike vazhdimësisë së saj, të rinovohen pajisje bazë të transmetimit për regjitë dhe studiot radio me qëllim përmbushjen e objektivave, digjitalizimi i arkivës së RTSH, blerja e pajisjeve/sensorëve/sistemeve për monitorimin e elementëve të sistemit të transmetimit DVB-T2 e më gjerë, investim për pavarësinë teknike të kanalit RTSH Sport.
•	Për programin “Shërbimet për shqiptarët jashtë kufirit”, kërkohen fonde shtesë në vlerën 52 milion lekë për vitin 2026, 69 milion lekë për vitin 2027 dhe 87 milion lekë për vitin 2028, për për rritjen e pagës mesatare së punonjësve të këtij shërbimi, e cila aktualisht deri në fund të vitit 2025 do të shkojë 86.2 mijë lekë dhe në vitin 2026 pritet të shkojë rreth 90.5 mijë lekë.</t>
  </si>
  <si>
    <t>•	Për shpenzime personeli (600+601), paraqitet kërkesë shtesë prej rreth 2.2 milion lekë, me argumentin mangësi në financim për punonjësit me kontratë.
•	Për shpenzime operative, paraqitet kërkesë shtesë prej rreth 71.8 milion lekë, për financimin e politikave si më poshtë vijon:
	Kërkohet shtesë fondi prej 2 milion lekë, për shpenzime operative për financimin e aktivitetit të Akademisë;
	Kërkohet shtesë prej 11.2 milion lekë, për vitin 2026, për shpenzimet e punonjësve sezonalë të institutit të Arkeologjisë;
	Kërkohet shtesë prej 40 milion lekë, për projektin “Enciklopedia shqiptare”;
	Kërkohet shtesë prej 18.6 milion lekë, për punën kërkimore-shkencore të Qendrës NanoAlb për aktivitetet jashte vendit, konferenca, pagesat e honorarëve për koordinatorë të qëndrave dhe njësive të ngritura.
•	Për Kapitale të Trupëzuara (231), fondi prej rreth 17 milion lekë shtesë mbi tavanin përgatitor për vitin 2026, paraqitet për financimin e projekteve si më poshtë:
	Për financimin e projektit rikonstruksion i ambienteve të brendshme dhe fasada, me kosto rreth 3 milion lekë për vitin 2026;
	Për financimin e projektit në vazhdim “Pajisje NanoAlb”, me një kosto 533 mijë lekë;
	Për financimin e projektit të ri Diagen, me kosto rreth 12 milion lekë për vitin 2026;
	Për financimin e projektit të ri Regstam, me kosto rreth 1 milion lekë për vitin 2026;
	Për financimin e projektit të ri Prebior, me kosto rreth 1 milion lekë për vitin 2026;</t>
  </si>
  <si>
    <t>Zbatimi i monitorimit të ujit në përputhje me kërkesat e DKU në Shqipëri: Kostot që duhet të mbulohen nga AKM parashikohen në vlerën 100,000,000 lekë në vit.                                                                                  Ne shpenzime kapitale blerje e 10 stacioneve per monitorimit e ajrit</t>
  </si>
  <si>
    <t>Agjencia Kombëtare e Pyjeve (AKP), në kuadër të nismës për krijimin e strukturave rajonale të AKP-së, ka paraqitur kërkesë për planifikim në PBA, për krijimin e 4 Agjencive Rajonale të Pyjeve. Ngritja e Agjencive Rajonale të Pyjeve vjen në zbatim të Ligjit nr. 57/2023 “Për Pyjet” dhe VKM “Mbi organizimin dhe funksionimin e Agjencisë Kombëtare të Pyjeve”, ku përcaktohet që ajo organizohet në nivel Qendror dhe Rajonal, nëpërmjet Drejtorisë Qendrore dhe 4 (katër) Agjencive Rajonale të Pyjeve (ARP).                                                                                       Ne shpenzime kapitale: Hartime projektesh, zbatime projektesh, blerje pajisje, likujdim tvsh/kl etj.</t>
  </si>
  <si>
    <t>1.	Paga dhe sigurime (600+601) për nevoja të AKB. Agjencia Kombëtare e Bregdetit ka të miratuar strukturën me Urdhër Kryeministri nr.217, date 1.11.2024 “Për miratimin e strukturës dhe të organikës së Agjencisë Kombëtare të Bregdetit” drejtoria qëndrore 42 punonjës. Me Vendimin nr.19, date 09.01.2025 “Për përcaktimin e numrit të punonjësve me kontratë të përkohshme, për vitin 2025, në njësitë e Qeverisjes Qëndrore, AKB ka të miratuar 45 punonjës me kontratë. 2.	Storytelling dhe thirrje për projekte, llogaria 604 AKT, kërkesa për fonde shtesë në vlerën 9.7 milion lekë për vitin 2026.                                       3.	Për planin e veprimit të Strategjisë së re për Zhvillimin e Turizmit 2025-2030, kërkohen 17.5 milion lekë për vitin 2026.</t>
  </si>
  <si>
    <t>Janë paraqitur dy kërkesa për shërbime konsulence si më poshtë, vijon:
i)	Shkodër -Lezhë Shërbim konsulence për dizenjim dhe zbatim të investimeve në zonën e mbetjeve Shkodër-Lezhë, në vlerën 50.3 milion lekë;
ii)	AKEM Shërbim konsulence për investimet që do transferohen në AKEM në zbatim të VKM nr.228 prot, datë 17.04.2025, në vlerën 50.3 milion lekë.
Në kuadër të ndryshimit të VKM nr.132, datë 06.03.2024, “Për krijimin, organizimin dhe funksionimin e Agjencisë Kombëtare të Ekonomisë së Mbetjeve”, me VKM nr. 228, datë 17.04.2025, Agjencia Kombëtare e Ekonomisë së Mbetjeve (AKEM) do ushtrojë funksionet e autoritetit kontraktor, në lidhje me projektet dhe kontratat ekzistuese, objekt i të cilave është infrastruktura e trajtimit të mbetjeve. Duke qenë se AKEM duhet të jetë një institucion i specializuar në fushën e menaxhimit të mbetjeve, duke marrë së fundmi edhe rolin e autoritetit kontraktor për kontratat koncesionare ekzistuese dhe të reja në këtë sektor, do të ishte i nevojshëm shtimi i stafit të specializuar me qëllim zbatimin e këtyre kontratave. 
 Kërkesë për fonde shtesë në shpenzime operative në vlerën 6.9 milion lekë për AKEM, me qëllim mbulimin e funksioneve.                                            Ne Shpenzime kapitale:  TVSH per projektin "Solid Waste Management Programme Investement Options in Albania"</t>
  </si>
  <si>
    <t>•	Kërkesa për fonde shtesë në shpenzime personeli në vlerën 18.8 milion lekë për çdo vit të periudhës 2026-2028 lidhet me kërkesën për ristrukturimin dhe riorganizimin e institucionit.
1. Ngritja e Drejtorisë së Hetimit, e cila do të kryejë funksionin e inspektimeve në terren, e cila është një problematikë që me krijimin e kësaj drejtorie të posaçme për tu marrë me këtë proces pret të marri zgjidhje. Struktura e propozuar për këtë drejtori është 1 drejtor dhe 4 nëpunës nivel inspektori.
2. Ngritja e Drejtorisë së Integrimit, Projekteve dhe Komunikimit, e cila do të merret me procedurat dhe punën që lidhet me kapitullin nr.8 “Politikat e konkurrencës”, ku institucioni është lider. Kjo drejtori do të ketë Sektorin e Integrimit dhe Sektorin e Projekteve dhe Komunikimit. Struktura e propozuar është 1 nëpunës në nivel drejtori, 1 nëpunës në nivel përgjegjës sektori dhe 2 nëpunës në nivel specialisti për secilin sektor.
3. Rishikimi i strukturës së Drejtorisë Juridike, e cila nga 1 drejtor dhe 6 inspektorë, propozohet të riorganizohet në 1 drejtor dhe 4 inspektorë.
4. Rishikimi i strukturës së Drejtorisë së Burimeve njerëzore, Buxhetit dhe Komunikimit, propozohet që Sektori i Komunikimit të bëhet pjesë e Drejtorisë së Integrimit dhe drejtoria do të quhet “Drejtoria e Burimeve Njerëzore dhe Buxhetit” me Sektorin e Bruimeve njerëzore dhe Sektorin e Buxhetit. 
Propozohet që Drejtoria e Burimeve Njerëzore dhe Buxhetit të ketë strukturën me 1 drejtor dhe 1 përgjegjës sektori për çdo sektor, ku Sektori Burimeve Njerëzore të ketë 1 specialist arkive/protokoll dhe 2 specialistë shërbime mbështetëse dhe Sektori Buxhetit të ketë 2 specialistë.
Si përfundim, kërkohet që struktura e AK të bëhet nga 49 punonjës në 57, duke rritur numrin e stafit me 8 punonjës.</t>
  </si>
  <si>
    <t>22</t>
  </si>
  <si>
    <t>1.	Blerje pajisje kompjuterike/elektronike, i cili parashikohet të jetë në vlerën 8.000 (në mijë) lekë për pajisjen e stafit me mjetet/setet  e punës, rinovimin e pajisjeve ekzistuese, rinovim të pajisjeve të tjera në fushën teknologjike dhe jo vetëm (rrjete të komunikimit të brendshëm;
2.	Projekt pilot “Dixhitalizimi i Programit të transparencës” i cili parashikohet sipas përllogaritjeve të jetë në vlerën 15.000 (në mijë) lekë, qëllimi i së cilit është qendërzimi i infrastrukturës së monitorimit të këtyre autoriteteve në përputhje me standardet më të larta të sigurisë për ruajtjen dhe shkëmbimin e informacionit online.</t>
  </si>
  <si>
    <t>•	Kërkohet shtesë në shpenzime perosneli, përfshirë edhe pritshmërinë e përfitimit të shtesës për kushte pune (natyrë të veçantë pune) e cila përcaktohet me Vendim të Këshillit të Ministrave (pika 3 e nenit 77 të ligjit nr.124/2024). 
Për numrin e shtuar të kapaciteteve me 22 punonjës për vitin 2026,  financimi shtesë parashikohet të jetë në shumën 103.500  (në mijë lekë),  ndërsa për vitin 2027 për një numër të shtuar prej 12 punonjës mbi vitin 2026, financimi shtesë parashikohet të jetë në shumën 139.000  (në mijë lekë). E njëjta kosto përllogaritet edhe për vitin 2028. 
Arsyetimi në lidhje me këtë kërkessë është se mungesa e financimit në kapacitete njerëzore përbën pengesë serioze pasi do të bëjë të pamundur plotësimin e angazhimeve që burojnë nga legjislacionet e reja në fushën e veprimtarisë. 
•	Kërkohet shtesë në shpenzime operative, në vlerën 10.000 (në mijë lekë), si kosto administrative në proporcion me numrin e shtuar të punonjësve, apo aktivitetve të shtuara si: kosto administrative për mbulimin e aktiviteteve të shtuara në veprimtarinë e Zyrës së Komisionerit si pasojë e detyrimeve që burojnë nga miratimi i ligjit nr.124/2024, ligjit nr.33/2022, apo ndryshimeve të ligjit për të drejtën e informimit, zhvillimin e aktiviteteve ndërgjegjësuese me qytetarët dhe grupet e interesit si dhe kontrolluesit publik/privat për njohjen me të drejtat dhe  detyrimet e reja ligjore, kosto e mirëmbajtjes së databazave shtetërore, ku Zyra e Komisionerit është administrator apo dhe programeve/softeve për tu implemetuar.
•	Kërkohet shtesë në shpenzime kapitale, në vlerën 93.000 (në mijë) lekë për vitin 2026 mbi tavanet e miratuara, si më poshtë:
1.	“Blerje pajisje kompjuterike/elektronike,instrumente/vegla/zyre”, në vlerën 5.000 (në mijë) lekë, për pajisjen e stafit të ri me poste pune (tavolina, karrige, PC , printera etj );
2.	“Blerje e sistemeve IT/siguri kibernetike – SIEM” 
3.	“Rikonstruksion i ambjenteve të brendshme të Zyrës së Komisionerit dhe modernizimin e dhomës së serverave”	                                                                              4.“Krijimi i regjistrit të komunikimeve tregtare të pa kërkuara”, si rezultat i pritshmërisë për miratimin e projektligjit me po të njëjtin titull
5.	Gjithashtu, kërkohet mirmbajtja e Regjistrit për tre vitet në vijim e cila përllogaritet në shumën totale 7.500 ( në mijë lekë).
6.	“Blerje Automjete”, fond  i cili parashikohet të jetë në vlerën 8.000 (në mijë) lekë për dy mjete. 
7.	“Krijimi i aplikacionit/platformës për përllogaritjen e masës së sanksioneve administrative në zbatim të metodologjisë”.</t>
  </si>
  <si>
    <t>12</t>
  </si>
  <si>
    <t>17</t>
  </si>
  <si>
    <t xml:space="preserve">•	Kërkesën për shtesë fondi në paga dhe sigurime në vlerën 33 milionë lekë, pasi kërkohet rishikim i strukturës së institucionit nga 34 punonjës në 51, duke e shtuar stafin me 17 punonjës. 
Kjo kërkesë argumentohet duke patur parasysh rritjen e kompetencave të Komisionerit me ndryshimet e fundit ligjore dhe me rritjen e vazhdueshme të volumit të punës.                                                                                                                              •	Kërkesën për fonde shtesë në vlerën 13 milion lekë në shpenzime kapitale pasi do të krijohet sistemi i brendshëm i menaxhimit të çështjeve, për përpunimin dhe gjenerimin e të dhënave dhe statistikave të ndryshme në lidhje me barazinë dhe mosdiskriminimin për efekt të raportimeve apo monitorimeve të situatës së diskriminimit apo dhe veprimtarisë së institucionit. </t>
  </si>
  <si>
    <t>Nuk ka paraqitur kerkesa shtese</t>
  </si>
  <si>
    <t xml:space="preserve">Shpenzime per projektin e digjitalizimit te Fotove Negative te ATSH
</t>
  </si>
  <si>
    <t>Kerkesa shtese per kapitale lidhet me limit financimi te huaj per nje grant nga e cila eshte perfituese ATSH</t>
  </si>
  <si>
    <t>Nuk kane paraqitur kerkesa shtese</t>
  </si>
  <si>
    <t>Shpenzimet e personelit dhe korrente kostuar ne produktin: Informacione për veprimtari që cënojnë sigurinë kombëtare. Ne shpenzimet kapitale kerkohen 181 milion per blerje pajisje zyre, teknologjike, kondicionere etj, dhe 47 milion per Automjete te blera per rinovimin e parkut te SHISH.</t>
  </si>
  <si>
    <t>Ne shpenzimet kapitale 350 milion leke kerkohen per Blerje sistemesh dhe 9 milion leke kerkohen per Rikonstruksion i godinës se SHISH Elbasan, Himare dhe Kukes.</t>
  </si>
  <si>
    <t>Kërkesa për fonde shtesë në zërin e shpenzimeve të personelit lidhet me shtimin e strukturës me 10 punonjës shtesë, për pagesën e ekspertëve të jashtëm dhe mangësi në financim, por kjo kërkesë nuk është e argumentuar në relacion.
Kërkesa shtesë në zërin e shpenzimeve operative paraqitet për përballimin e shpenzimeve të shërbimit për shkak të angazhimit të audituesve larg qendrës së punës.  
Për shpenzimet operative kërkesa shtesë lidhet me: financimin e projektit të ri “Ndërtimi i godine të re”,  blerjen  pajisje Informatike,  rikonstruksionin e ndërtesës ekzistuese dhe blerjen e automjeteve.</t>
  </si>
  <si>
    <t xml:space="preserve">Për shpenzimet personeli paraqitet kërkesa shtesë lidhur me fondin e pagave 2 milion lekë shprehur si mangësi në financim dhe 8.8 milion lekë për shtimin e strukturës organike me 3 ndihmëskomisionerë. Për shpenzimet kapitale paraqitet kërkesa 2 milion lekë për pajisje zyre dhe përmirësim të sigurisë kibernetike. </t>
  </si>
  <si>
    <t>Për Aktive të trupëzuara (231), paraqitet kërkesë shtesë prej rreth 579.3 milion lekë, për financimin e projektit “Restaurim Vila Qeveritare Dajt”, si një objekt me një rëndësi të veçantë, pasi ambientet e saj janë në shërbim të përsonaliteteve të larta.</t>
  </si>
  <si>
    <t xml:space="preserve">Përmirësimi i rrjetit të klasifikuar në AKSIK, duke përfshirë server dhe elemente harduare’’, në shumën 5,000 mijë lekë. Blerje makine në shumën 6,500 mijë lekë. </t>
  </si>
  <si>
    <t>Për sigurimet shoqërore (601) për vitin 2026-2028 kërkohet një shtesë në vlerën 408 mijë lekë, mangesi financimi.
Për mallrat dhe shërbime të tjera (602), kërkesën  shtesë 2 milion lekë, per shpenzime qeraje;
Për transferta të brendshme (604), për vitin 2026-2028 parashtrohet kërkesa shtesë në fond në vlerën 4 milion lekë, me argumentin se fondi për pakicat kombëtare duhet të jetë i mjaftueshëm për financimin e projekteve për nëntë pakicat kombëtare.
Për shpenzimet kapitale (231) per pajisje zyre.</t>
  </si>
  <si>
    <t>Për mallra dhe shërbime (602)-1.2 milionr leke per aktivitetet kryesore te insittucionit.Në (605) kërkohet shtesë fondi në vlerën 6 mln lekë. per pagese  anëtarisimin te Shqipërisë në OECD, të cilat janë detyrime vjetore. Në zërin (606) kërkohet shtesë fondi në vlerën 170 mije lekë, për shpenzime për kompesimet e telefonave celularë. Në zërin (231) paraqitet kërkesë shtesë per asistence teknike per forcimin e kapaciteteve lidhur me planifikimin, pergatitjen dhe zbatimin e projekteve infrastrukturore ne Shqiperi.</t>
  </si>
  <si>
    <t>Per shpenzimet (600-601) kerkohet shtese per ndryshimin e organigrames.Për shkak te fluksit të lartë të detyrave funksionale.
Për shpenzime operative (602) paraqitet rreth 55 milion lekë për të stimuluar rritjen dhe zhvillimin e startup-eve dhe aktivitetin e nomadëve dixhitalë në Republikën e Shqipërisë. 
Për shpenzime kapitali (231) rreth 4 milion lekë, për të përmbushur kërkesat bazike të pajisjes së punonjësve me mjetet e duhura për kryerjen e detyrave.</t>
  </si>
  <si>
    <t>Për shpenzime personeli (600+601), paraqitet kërkesë shtesë si rezultat e propozimit të shtimit të strukturës organike me punonjës shtesë për institucionin në kuadër të përmbushjes së objektivave të tij; 
Për shpenzime operative (602), paraqitet kërkesë shtesë prej 52 milion lekë për vitin 2026, nga të cilat pjesën më të konsiderueshme e zë ngritja dhe funksionimi i Akademisë së Pushtetit Vendor prej 42 milion lekë dhe pjesa tjetër paraqitet për koordinimin dhe bashkërendimin për procesin e Integrimit Evropian në vlerën 10 milion lekë.</t>
  </si>
  <si>
    <t>Për shpenzime personeli (600-601) paraqitet kërkese shtesë rreth 5 milion lekë, mangesi financimi;
Për shpenzime operative (602-606), paraqitet kërkesa shtesë prej rreth 11.5 milion lekë, kërkesë që lidhet kryesisht për marrjen me qera te ambienteve pëe zhvillimin e trajnimeve.</t>
  </si>
  <si>
    <t>Për shpenzimet operative (602), kërkohet një fond prej rreth 2 milion lekë, si rezultat për përmbushjen e e objektivave dhe masave të parashikuara në SKR;
Për transferta korrente të brenshme (604) kërkesën shtesë në masën 100 milion lekë të cilat lidhen me organizimin e thirrjeve publike për të rinjtë, 
Ne zerin (605) kërkesë shtesë  4.5 milion lekë për vitin 2026 per kuota anetaresimi;
Për shpenzimet kapitale financim i Brendshëm (231), paraqitet kërkesë shtesë prej rreth 145 milion lekë, ku 100 mln leke per projektin "Rritja e fondit për Qendrat Rinore nëpër Bashki”, me një fond prej 100 milion lekë;
Për shpenzimet kapitale financim i Huaj (231), 2 milion euro për vitet 2026-2027 ose rreth 200 milion lekë, kontrate granti në kuadër të IPA III, EU4Youth.</t>
  </si>
  <si>
    <t>Për shpenzimet kapitale (231), është akorduar një fond prej 1 milion lekësh. Nevoja aktuale e institucionit për vitin 2026 është  përdorimi i fondit në vlerën 420 mijë lekë: për blerjen e pajisjeve të zyrave në vlerën 300 mijë lekë, për blerje pajisje elektronike 120 mijë lekë.</t>
  </si>
  <si>
    <t xml:space="preserve">Shpenzime personeli (600-601), kërkesë shtesë në fonde për paga dhe sigurime shoqërore për nje staf të përbërë nga 4 persona. Argumentuar që ky staf shtesë është i domosdoshëm për realizimin e aktiviteteve të  kryesore, si organizimi i trajnimeve, testimeve dhe certifikimeve në fushën e prokurimit publik. </t>
  </si>
  <si>
    <t>Për shpenzimet personeli (600+601), paraqitet kërkesë shtesë për punonjës shtesë me 29 punonjës në organikën aktuale e cila sipas buxhetit 2025 ka një numër prej 82 punonjësish dhe në total shkon 111 punonjës në total me kosto shtesë 41,952,705 lekë.</t>
  </si>
  <si>
    <t>Për shpenzime personeli (600+601), kërkesë shtesë prej 231.7 milion lekë, per strukturën organike te re me 77 punonjës shtesë, si rezultat i ligjit të ri nr. 99/2024 “Për Inspektimin  në Republikën e Shqipërisë”. o
Për mallra dhe shërbime (602-606) kërkesë shtesë prej 82 milion lekë, nga të cilat 12 milion lekë për qeranë e ambjenteve për strukturën e re të propozuar, 12 milion lekë për honorare për komisione, këshilltarë dhe bordi drejtues si dhe 58 milion lekë për shpenzime të tjera operative, si kancelari, shërbime mirëmbajtje sistemesh etj.
Kërkesat shtesë për shpenzime kapitale paraqiten në masën 705 milion lekë për vitin 2026, prej të cilave:
• 630 milion lekë për vitin 2026 për projektin “Ndërtimi i Godinës të re të Inspektoriatit Qendror dhe Inspektoriateve Shtetërore”.
•48.5 milion lekë për pajisjen me kompjutera për punonësit e rinj, p</t>
  </si>
  <si>
    <t xml:space="preserve">o Paraqitet kërkese shtesë rreth 15 milion lekë, kërkesë e cila kryesisht lidhet me shtimin e aktiviteteve që parashikon drejtoria e Menaxhimit të Qendrave për Hapje dhe Dialog, e cila organizon aktivitete sensibilizuese dhe informuese për të rinjtë lidhur me problemet sociale dhe ato më aktualet. 
• Për shpenzime kapitale (230+231), paraqitet kërkesa shtesë prej rreth 4 milion lekë, kërkesë që lidhet kryesisht për financimin e projekteve ekzistuese dhe projekteve të reja. </t>
  </si>
  <si>
    <t>Për shpenzime personeli (600+601), institucioni ka paraqitur kërkesë shtesë prej 115.5 milion lekë, si mangësi në financim sipas strukturës së miratuar dhe përllogaritjeve nga ana e institucionit.
Për Shpenzime operative (602), paraqitet kërkesë shtesë prej rreth 1 miliard lekë për mirëmbajtjen e sistemeve softuare dhe pajisjeve për shërbimet e ofruara nga AKSHI, për shpenzimet e mirëmbajtjes për Institucionet Publike, për Sigurinë Kibernetike, p si dhe detyrimin ndaj Shoqërisë “Microsoft Corporation”.
Ndërkohë që në kërkesat buxhetore të parashtruara në shpenzimet korrente paraqitet dhe nevojat për shpenzinet e nevojshme për Shoqërinë “Oracle” me një kosto vjetore prej 2.17 miliardë lekë.
Për shpenzimet kapitale (231), institucioni ka paraqitur kërkesa shtesë  për: 
 Modernizimi i proceseve te prokurimit publik me një fond prej 1.9 miliardë lekë për vitet 2026-2028.
 Kërkohet kredi shtesë prej 60 milion dollarë që do të japë Banka Botërore për forcimin e pushtetit vendor për një periudhe 5 vjeçare.
 Shpenzime të nevojshme për Shoqërinë “Oracle”, në masën 421 milion lekë për implementim sistemesh si dhe blerje dhe instalime serverash.</t>
  </si>
  <si>
    <t>Kërkesat shtesë vetëm me shpenzimet kapitale ku peshen me te madhe e ka projekti:
 Kirjimi i hartës bazë në RSH – 929.4 milion lekë;</t>
  </si>
  <si>
    <t>Shtese 5 punonjës të rinj gjatë vitit 2026 per ngarkese pune me sistemet e DAP;</t>
  </si>
  <si>
    <t>Kerkesat shtese ne shpenzime kapitale lidhen kryesisht me projektet me financim te huaj dhe jane per:
kostokale për projektin "GREENROUTE"; 
Kosto lokale për projektin "SA-CONNECTIVITY" dhe tavan per finacim te huaj;
Kosto Lokale për projektin "ASAP" dhe tavan  per financim te huaj;
Ne relacion eshte 46.8 milion leke, ne formatin 3 eshte 43.8 milon viti 2026 dhe 500 mije viti 2027</t>
  </si>
  <si>
    <t>Projekt te ndryshme per AKBN;
Ne relacion ka kerkuar shtese vetem per vitin 2026, ndersa ne formatin 5 ka kerkuar shtese dhe per vitin 2027 e 2028</t>
  </si>
  <si>
    <t xml:space="preserve">oKerkesat shtese per 2026 jane FB 89.8 milion leke + FH 47.2 milion leke per grante, per 2027  jane FB 131 milion leke + FH 32 milion leke per grante, per 2028 jane FB 131 milion leke + FH 9 milion leke per grante.
Projekti “Ndërtim objekti i ri godinë 3-katëshe për laborator e ambiente te tjera ndihmëse për Shërbimin Gjeologjik Shqiptar” me vlere te plote 200 mln leke
o Projekti “AIMS programi IPA-ADRION00414, model parashikues i përbashkët për monitorimin e rrezikut të rrëshqitjeve të dheut në rajonin Adriatik-Jon (Programi i IPA ADRION00414 (INTERREG VI-B)“, Grant Bashkimi Evropian, në vlerën 3,785,651 lekë;
o Projekti “RISPECT programi RIS KAVA Call 13–Upscaling skemë rajonale për përmirësimin e teknologjisë së kërkim-zbulimin, programi RIS KAVA Call 13–Upscaling“ Grant EIT RAW MATERIALS, në vlerën 6,760,495 lekë.
o Projekt “Propozimi ETMEHYD, programi HORIZON EUROPE“, Studimi kërkimor mbi mjetet dhe metodat me të fuqishme dhe efikase për eksplorimin e hidrogjenit HORIZON-JU-CLEANH2-2025 (HORIZON-JU-CLEANH2-2025)“, në vlerën 6,948,300 lekë.
o Projekti “RISPECT, skemë rajonale për përmirësimin e teknologjisë së kërkim-zbulimit, ne vleren 5,035,000 lekë.
o Projekti “MINEVERSE, projekt mbi përdorimin e inteligjencës artificiale në praktikat e qëndrueshme minerare, në vlerën 8,811,250 lekë.
o Projekti “MBA globale në menaxhimin e materialeve Global MBA-MM“, në vlerën 10,815,482 lekë.
o Projekti “Transforming Industrial and Mining Waste into Opportunity“, projekt mbi ekonominë qarkulluese në menaxhimin e mbetjeve minerare EUKI program, në vlerën 5,035,000 lekë.
</t>
  </si>
  <si>
    <t xml:space="preserve">Qendra e Grumbullimit dhe Trajtimit të Kimikateve të Rrezikshme- 3 mln leke pasi pjesa me e madhe e 602 shpenzohet per kontrate e sigurise se ambjenteve dhe 40 mln leke per Inspektorati Shtetëror Teknik dhe Industrial e paargumentuar;
14 mln leke per konservim per Ndërrmarrja e prodhim Çeliçeve Elbasan
Ne relacion ka kerkuar shtese vetem per vitin 2026, ndersa ne formatin 3 ka kerkuar shtese dhe per vitin 2027 e 2028 (Tavan+Kerkese shtese)
</t>
  </si>
  <si>
    <r>
      <t xml:space="preserve">•	520 milion lekë fonde shtesë të detajuara sa vijon:
a)	50 milion lekë, për sigurimin e mbështetjes financiare për federatat Olimpike në aktivitete, Federata Olimpike dhe jo-Olimpike që marrin pjesë në aktivitete ndërkombëtare, Evropiane, Botërore, Ballkanike në funksion të kualifikimeve për Lojërat Olimpike;
b)	20 milion lekë, në zbatim të Vendimin nr.789, datë 15.12.2021 “Për kriteret, mënyrën e shperblimit dhe trajtimin e sportistëve, që përfitojnë statusin e nivelit të lartë dhe trajnerëve të tyre”;
c)	50 milion lekë, për financimin e aktiviteteve të “Durrah City Football Accademy”, do të ndërtojë qendrën më të madhe dhe më moderne stërvitore në vend dhe më gjerë. Fondacioni ka si objektiv kryesor zhvillimin dhe promovimin e futbollit sipas standarteve ndërkombëtare. 
d)	400  milion lekë,  për organizimin e tre tureve të para të “Giro D’Italia”.
</t>
    </r>
    <r>
      <rPr>
        <b/>
        <sz val="10"/>
        <rFont val="Arial"/>
        <family val="2"/>
      </rPr>
      <t>Theksojme qe kerkesa eshte paraqitur vetem ne relacion dhe jo ne formatet zyrtare</t>
    </r>
  </si>
  <si>
    <r>
      <t xml:space="preserve">400 milion lekë, në kuadër të ngritjes së infrastrukturës akademike kërkimore “Ndërkombëtarizimit të Arsimit të Lartë, punë që ka filluar me ristrukturimin e programeve/ profileve të studimit, programme studimi të përbashkëta dhe të dyfishta, si dhe për hapjen e filialeve të Universiteteve më të mira ndërkombëtare në Shqipëri.
100 milion lekë, për financimin e projekteve të bashkëpunimi  të Universiteteve me biznesin privat në Programet Kombëtare të Kërkimit dhe Zhvillimit, Programet Kombëtare dhe Ndërkombëtare.
</t>
    </r>
    <r>
      <rPr>
        <b/>
        <sz val="10"/>
        <rFont val="Arial"/>
        <family val="2"/>
      </rPr>
      <t>Theksojme qe kerkesa eshte paraqitur vetem ne relacion dhe jo ne formatet zyrtare</t>
    </r>
  </si>
  <si>
    <t>Për shpenzime kapitale (230+231), paraqitet kërkesë shtesë për vitin 2026-2027-2028 prej rreth 58.09 milione  lekë, për financimin e politikave të reja si rikonstruksion godine, blerje automjetesh, pajisje zyrash.</t>
  </si>
  <si>
    <t>Ndertimi I godines se re per IQ</t>
  </si>
  <si>
    <t xml:space="preserve">Për shpenzime korrente (602), paraqitet kërkesë shtesë prej rreth 510 milion lekë që rrjedhin nga zbatimi i ligjit  “Për Sigurinë Kibernetike”;
Fond shtesë në masën 2.4 miliard lekë për mbulimin e efektit financiar të mbetur të kontratës së nënshkruar mes AKSK, AKSHI-t dhe shoqërisë ‘First’ shpk. 
Për transfera të huaja (605), paraqitet kërkesë shtesë prej 107.5 milion lekë të per pagese kuotash anetaresimi;
</t>
  </si>
  <si>
    <t>Për zërin e shpenzimeve kapitale për vitin 2026 institucioni ka paraqitur kërkesën shtesë prej 1.4 miliard lekë për projekte të reja që lidhen me platforma dhe sisteme të sigurisë kibernetike.</t>
  </si>
  <si>
    <t>Rivitalizimit I sistemeve IPSIS dhe EAMIS (190 mln leke)</t>
  </si>
</sst>
</file>

<file path=xl/styles.xml><?xml version="1.0" encoding="utf-8"?>
<styleSheet xmlns="http://schemas.openxmlformats.org/spreadsheetml/2006/main" xmlns:mc="http://schemas.openxmlformats.org/markup-compatibility/2006" xmlns:x14ac="http://schemas.microsoft.com/office/spreadsheetml/2009/9/ac" mc:Ignorable="x14ac">
  <numFmts count="34">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0_L_e_k_-;\-* #,##0.00_L_e_k_-;_-* &quot;-&quot;??_L_e_k_-;_-@_-"/>
    <numFmt numFmtId="165" formatCode="00000"/>
    <numFmt numFmtId="166" formatCode="000"/>
    <numFmt numFmtId="167" formatCode="#,##0.0"/>
    <numFmt numFmtId="168" formatCode="mmmm\ d\,\ yyyy"/>
    <numFmt numFmtId="169" formatCode="_(* #,##0_);_(* \(#,##0\);_(* &quot;-&quot;??_);_(@_)"/>
    <numFmt numFmtId="170" formatCode="&quot;   &quot;@"/>
    <numFmt numFmtId="171" formatCode="&quot;      &quot;@"/>
    <numFmt numFmtId="172" formatCode="&quot;         &quot;@"/>
    <numFmt numFmtId="173" formatCode="&quot;            &quot;@"/>
    <numFmt numFmtId="174" formatCode="&quot;               &quot;@"/>
    <numFmt numFmtId="175" formatCode="#,##0.000"/>
    <numFmt numFmtId="176" formatCode="_([$€]* #,##0.00_);_([$€]* \(#,##0.00\);_([$€]* &quot;-&quot;??_);_(@_)"/>
    <numFmt numFmtId="177" formatCode="0.0%"/>
    <numFmt numFmtId="178" formatCode="#,##0\ &quot;Kč&quot;;\-#,##0\ &quot;Kč&quot;"/>
    <numFmt numFmtId="179" formatCode="_-* #,##0_-;\-* #,##0_-;_-* &quot;-&quot;_-;_-@_-"/>
    <numFmt numFmtId="180" formatCode="_-* #,##0.00_-;\-* #,##0.00_-;_-* &quot;-&quot;??_-;_-@_-"/>
    <numFmt numFmtId="181" formatCode="_-&quot;¢&quot;* #,##0_-;\-&quot;¢&quot;* #,##0_-;_-&quot;¢&quot;* &quot;-&quot;_-;_-@_-"/>
    <numFmt numFmtId="182" formatCode="_-&quot;¢&quot;* #,##0.00_-;\-&quot;¢&quot;* #,##0.00_-;_-&quot;¢&quot;* &quot;-&quot;??_-;_-@_-"/>
    <numFmt numFmtId="183" formatCode="[&gt;=0.05]#,##0.0;[&lt;=-0.05]\-#,##0.0;?0.0"/>
    <numFmt numFmtId="184" formatCode="[Black]#,##0.0;[Black]\-#,##0.0;;"/>
    <numFmt numFmtId="185" formatCode="[Black][&gt;0.05]#,##0.0;[Black][&lt;-0.05]\-#,##0.0;;"/>
    <numFmt numFmtId="186" formatCode="[Black][&gt;0.5]#,##0;[Black][&lt;-0.5]\-#,##0;;"/>
    <numFmt numFmtId="187" formatCode="#,##0.0____"/>
    <numFmt numFmtId="188" formatCode="General\ \ \ \ \ \ "/>
    <numFmt numFmtId="189" formatCode="0.0\ \ \ \ \ \ \ \ "/>
    <numFmt numFmtId="190" formatCode="mmmm\ yyyy"/>
    <numFmt numFmtId="191" formatCode="0.0"/>
    <numFmt numFmtId="192" formatCode="\$#,##0.00\ ;\(\$#,##0.00\)"/>
  </numFmts>
  <fonts count="91">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charset val="238"/>
      <scheme val="minor"/>
    </font>
    <font>
      <b/>
      <sz val="11"/>
      <color theme="1"/>
      <name val="Calibri"/>
      <family val="2"/>
      <charset val="238"/>
      <scheme val="minor"/>
    </font>
    <font>
      <sz val="10"/>
      <name val="Arial"/>
      <family val="2"/>
    </font>
    <font>
      <b/>
      <sz val="12"/>
      <color theme="1"/>
      <name val="Calibri"/>
      <family val="2"/>
      <scheme val="minor"/>
    </font>
    <font>
      <i/>
      <sz val="12"/>
      <color theme="1"/>
      <name val="Calibri"/>
      <family val="2"/>
      <scheme val="minor"/>
    </font>
    <font>
      <b/>
      <sz val="12"/>
      <name val="Arial"/>
      <family val="2"/>
      <charset val="238"/>
    </font>
    <font>
      <sz val="10"/>
      <name val="Arial"/>
      <family val="2"/>
      <charset val="238"/>
    </font>
    <font>
      <sz val="12"/>
      <name val="Arial"/>
      <family val="2"/>
    </font>
    <font>
      <b/>
      <sz val="12"/>
      <name val="Arial"/>
      <family val="2"/>
    </font>
    <font>
      <b/>
      <sz val="12"/>
      <color rgb="FFFF0000"/>
      <name val="Arial"/>
      <family val="2"/>
      <charset val="238"/>
    </font>
    <font>
      <sz val="12"/>
      <color theme="1"/>
      <name val="Calibri"/>
      <family val="2"/>
      <charset val="238"/>
    </font>
    <font>
      <sz val="12"/>
      <color theme="1"/>
      <name val="Calibri"/>
      <family val="2"/>
      <charset val="238"/>
      <scheme val="minor"/>
    </font>
    <font>
      <b/>
      <sz val="16"/>
      <color theme="1"/>
      <name val="Calibri"/>
      <family val="2"/>
      <scheme val="minor"/>
    </font>
    <font>
      <b/>
      <sz val="16"/>
      <name val="Arial"/>
      <family val="2"/>
    </font>
    <font>
      <b/>
      <sz val="18"/>
      <color theme="1"/>
      <name val="Calibri"/>
      <family val="2"/>
      <scheme val="minor"/>
    </font>
    <font>
      <sz val="11"/>
      <color theme="1"/>
      <name val="Calibri"/>
      <family val="2"/>
      <scheme val="minor"/>
    </font>
    <font>
      <b/>
      <sz val="18"/>
      <name val="Arial"/>
      <family val="2"/>
    </font>
    <font>
      <sz val="12"/>
      <color theme="1"/>
      <name val="Calibri"/>
      <family val="2"/>
      <scheme val="minor"/>
    </font>
    <font>
      <sz val="10"/>
      <color indexed="8"/>
      <name val="Arial"/>
      <family val="2"/>
    </font>
    <font>
      <sz val="12"/>
      <name val="Arial"/>
      <family val="2"/>
      <charset val="238"/>
    </font>
    <font>
      <b/>
      <sz val="12"/>
      <color theme="1"/>
      <name val="Calibri"/>
      <family val="2"/>
      <charset val="238"/>
    </font>
    <font>
      <sz val="12"/>
      <color rgb="FFFF0000"/>
      <name val="Arial"/>
      <family val="2"/>
      <charset val="238"/>
    </font>
    <font>
      <sz val="12"/>
      <color rgb="FFFF0000"/>
      <name val="Arial"/>
      <family val="2"/>
    </font>
    <font>
      <sz val="12"/>
      <name val="Times New Roman"/>
      <family val="1"/>
    </font>
    <font>
      <b/>
      <sz val="12"/>
      <name val="Times New Roman"/>
      <family val="1"/>
    </font>
    <font>
      <sz val="12"/>
      <color theme="1"/>
      <name val="Arial"/>
      <family val="2"/>
    </font>
    <font>
      <b/>
      <sz val="12"/>
      <color theme="1"/>
      <name val="Arial"/>
      <family val="2"/>
    </font>
    <font>
      <b/>
      <sz val="10"/>
      <name val="Arial"/>
      <family val="2"/>
    </font>
    <font>
      <b/>
      <sz val="16"/>
      <color theme="1"/>
      <name val="Calibri"/>
      <family val="2"/>
      <charset val="238"/>
      <scheme val="minor"/>
    </font>
    <font>
      <sz val="11"/>
      <name val="Arial"/>
      <family val="2"/>
      <charset val="238"/>
    </font>
    <font>
      <sz val="16"/>
      <color theme="1"/>
      <name val="Calibri"/>
      <family val="2"/>
      <charset val="238"/>
      <scheme val="minor"/>
    </font>
    <font>
      <sz val="10"/>
      <name val="Arial"/>
      <family val="2"/>
    </font>
    <font>
      <sz val="9"/>
      <name val="Times New Roman"/>
      <family val="1"/>
    </font>
    <font>
      <b/>
      <sz val="10"/>
      <name val="Times New Roman"/>
      <family val="1"/>
    </font>
    <font>
      <sz val="10"/>
      <name val="Times New Roman"/>
      <family val="1"/>
    </font>
    <font>
      <sz val="9"/>
      <color indexed="8"/>
      <name val="Times New Roman"/>
      <family val="1"/>
    </font>
    <font>
      <sz val="8"/>
      <name val="Arial"/>
      <family val="2"/>
    </font>
    <font>
      <sz val="10"/>
      <name val="Arial CE"/>
      <charset val="238"/>
    </font>
    <font>
      <sz val="12"/>
      <name val="TIMES"/>
    </font>
    <font>
      <sz val="9"/>
      <name val="Times"/>
    </font>
    <font>
      <u/>
      <sz val="10"/>
      <color indexed="12"/>
      <name val="Arial"/>
      <family val="2"/>
    </font>
    <font>
      <sz val="10"/>
      <name val="CTimesRoman"/>
    </font>
    <font>
      <sz val="10"/>
      <name val="Tms Rmn"/>
    </font>
    <font>
      <sz val="12"/>
      <name val="Tms Rmn"/>
    </font>
    <font>
      <b/>
      <sz val="10"/>
      <name val="Tms Rmn"/>
    </font>
    <font>
      <b/>
      <i/>
      <sz val="10"/>
      <name val="Times New Roman"/>
      <family val="1"/>
    </font>
    <font>
      <vertAlign val="superscript"/>
      <sz val="9"/>
      <color indexed="8"/>
      <name val="Times New Roman"/>
      <family val="1"/>
    </font>
    <font>
      <b/>
      <sz val="18"/>
      <name val="Arial CE"/>
      <charset val="238"/>
    </font>
    <font>
      <b/>
      <sz val="12"/>
      <name val="Arial CE"/>
      <charset val="238"/>
    </font>
    <font>
      <sz val="12"/>
      <color indexed="24"/>
      <name val="Modern"/>
      <family val="3"/>
      <charset val="255"/>
    </font>
    <font>
      <b/>
      <sz val="18"/>
      <color indexed="24"/>
      <name val="Modern"/>
      <family val="3"/>
      <charset val="255"/>
    </font>
    <font>
      <b/>
      <sz val="12"/>
      <color indexed="24"/>
      <name val="Modern"/>
      <family val="3"/>
      <charset val="255"/>
    </font>
    <font>
      <sz val="11"/>
      <color rgb="FF000000"/>
      <name val="Calibri"/>
      <family val="2"/>
    </font>
    <font>
      <sz val="11"/>
      <color indexed="8"/>
      <name val="Calibri"/>
      <family val="2"/>
    </font>
    <font>
      <b/>
      <sz val="13"/>
      <name val="Arial"/>
      <family val="2"/>
    </font>
    <font>
      <sz val="13"/>
      <name val="Arial"/>
      <family val="2"/>
    </font>
    <font>
      <sz val="12"/>
      <color theme="1"/>
      <name val="Times New Roman"/>
      <family val="1"/>
    </font>
    <font>
      <b/>
      <sz val="14"/>
      <color theme="1"/>
      <name val="Calibri"/>
      <family val="2"/>
      <charset val="238"/>
      <scheme val="minor"/>
    </font>
    <font>
      <b/>
      <sz val="11"/>
      <name val="Calibri"/>
      <family val="2"/>
      <charset val="238"/>
      <scheme val="minor"/>
    </font>
    <font>
      <sz val="12"/>
      <name val="Calibri"/>
      <family val="2"/>
      <charset val="238"/>
    </font>
    <font>
      <sz val="11"/>
      <name val="Arial"/>
      <family val="2"/>
    </font>
    <font>
      <b/>
      <sz val="12"/>
      <name val="Calibri"/>
      <family val="2"/>
      <charset val="238"/>
      <scheme val="minor"/>
    </font>
    <font>
      <b/>
      <sz val="14"/>
      <name val="Arial"/>
      <family val="2"/>
    </font>
    <font>
      <sz val="8"/>
      <name val="Arial"/>
      <family val="2"/>
      <charset val="238"/>
    </font>
    <font>
      <sz val="10"/>
      <color indexed="8"/>
      <name val="Arial"/>
      <family val="2"/>
      <charset val="238"/>
    </font>
    <font>
      <sz val="11"/>
      <color indexed="9"/>
      <name val="Calibri"/>
      <family val="2"/>
    </font>
    <font>
      <sz val="11"/>
      <color indexed="20"/>
      <name val="Calibri"/>
      <family val="2"/>
    </font>
    <font>
      <b/>
      <sz val="11"/>
      <color indexed="52"/>
      <name val="Calibri"/>
      <family val="2"/>
    </font>
    <font>
      <b/>
      <sz val="11"/>
      <color indexed="9"/>
      <name val="Calibri"/>
      <family val="2"/>
    </font>
    <font>
      <sz val="12"/>
      <name val="Times"/>
      <family val="1"/>
    </font>
    <font>
      <sz val="9"/>
      <name val="Times"/>
      <family val="1"/>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Times New Roman"/>
      <family val="1"/>
      <charset val="238"/>
    </font>
    <font>
      <b/>
      <sz val="14"/>
      <name val="Calibri"/>
      <family val="2"/>
      <charset val="238"/>
      <scheme val="minor"/>
    </font>
    <font>
      <sz val="14"/>
      <name val="Arial"/>
      <family val="2"/>
    </font>
    <font>
      <b/>
      <sz val="11"/>
      <name val="Arial"/>
      <family val="2"/>
    </font>
    <font>
      <b/>
      <sz val="16"/>
      <name val="Times New Roman"/>
      <family val="1"/>
    </font>
  </fonts>
  <fills count="43">
    <fill>
      <patternFill patternType="none"/>
    </fill>
    <fill>
      <patternFill patternType="gray125"/>
    </fill>
    <fill>
      <patternFill patternType="solid">
        <fgColor theme="2" tint="-0.249977111117893"/>
        <bgColor rgb="FF000000"/>
      </patternFill>
    </fill>
    <fill>
      <patternFill patternType="solid">
        <fgColor rgb="FFFFFFFF"/>
        <bgColor rgb="FF000000"/>
      </patternFill>
    </fill>
    <fill>
      <patternFill patternType="solid">
        <fgColor theme="2" tint="-0.249977111117893"/>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0"/>
        <bgColor rgb="FF000000"/>
      </patternFill>
    </fill>
    <fill>
      <patternFill patternType="solid">
        <fgColor theme="8" tint="0.79998168889431442"/>
        <bgColor indexed="65"/>
      </patternFill>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indexed="46"/>
        <bgColor indexed="64"/>
      </patternFill>
    </fill>
    <fill>
      <patternFill patternType="solid">
        <fgColor indexed="4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dotted">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bottom style="dotted">
        <color indexed="64"/>
      </bottom>
      <diagonal/>
    </border>
    <border>
      <left style="medium">
        <color indexed="64"/>
      </left>
      <right/>
      <top style="dotted">
        <color indexed="64"/>
      </top>
      <bottom style="medium">
        <color indexed="64"/>
      </bottom>
      <diagonal/>
    </border>
    <border>
      <left/>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medium">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medium">
        <color indexed="64"/>
      </left>
      <right style="medium">
        <color indexed="64"/>
      </right>
      <top style="dotted">
        <color indexed="64"/>
      </top>
      <bottom/>
      <diagonal/>
    </border>
    <border>
      <left style="medium">
        <color indexed="64"/>
      </left>
      <right style="dotted">
        <color indexed="64"/>
      </right>
      <top/>
      <bottom style="dotted">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right style="medium">
        <color indexed="64"/>
      </right>
      <top/>
      <bottom/>
      <diagonal/>
    </border>
    <border>
      <left/>
      <right/>
      <top/>
      <bottom style="dotted">
        <color indexed="64"/>
      </bottom>
      <diagonal/>
    </border>
    <border>
      <left/>
      <right style="medium">
        <color indexed="64"/>
      </right>
      <top style="dotted">
        <color indexed="64"/>
      </top>
      <bottom/>
      <diagonal/>
    </border>
    <border>
      <left style="medium">
        <color indexed="64"/>
      </left>
      <right style="dotted">
        <color indexed="64"/>
      </right>
      <top/>
      <bottom style="medium">
        <color indexed="64"/>
      </bottom>
      <diagonal/>
    </border>
    <border>
      <left/>
      <right/>
      <top/>
      <bottom style="medium">
        <color indexed="64"/>
      </bottom>
      <diagonal/>
    </border>
    <border>
      <left style="medium">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right/>
      <top style="double">
        <color indexed="64"/>
      </top>
      <bottom/>
      <diagonal/>
    </border>
    <border>
      <left style="medium">
        <color indexed="64"/>
      </left>
      <right style="dotted">
        <color indexed="64"/>
      </right>
      <top/>
      <bottom/>
      <diagonal/>
    </border>
    <border>
      <left style="medium">
        <color indexed="64"/>
      </left>
      <right style="dotted">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medium">
        <color indexed="64"/>
      </left>
      <right/>
      <top style="dotted">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22"/>
      </left>
      <right style="thin">
        <color indexed="22"/>
      </right>
      <top style="thin">
        <color indexed="22"/>
      </top>
      <bottom style="thin">
        <color indexed="22"/>
      </bottom>
      <diagonal/>
    </border>
    <border>
      <left/>
      <right/>
      <top style="double">
        <color indexed="8"/>
      </top>
      <bottom/>
      <diagonal/>
    </border>
    <border>
      <left/>
      <right/>
      <top/>
      <bottom style="thin">
        <color indexed="64"/>
      </bottom>
      <diagonal/>
    </border>
    <border>
      <left/>
      <right/>
      <top style="thin">
        <color indexed="64"/>
      </top>
      <bottom style="double">
        <color indexed="64"/>
      </bottom>
      <diagonal/>
    </border>
    <border>
      <left style="dotted">
        <color indexed="64"/>
      </left>
      <right style="medium">
        <color indexed="64"/>
      </right>
      <top/>
      <bottom style="dotted">
        <color indexed="64"/>
      </bottom>
      <diagonal/>
    </border>
    <border>
      <left style="thick">
        <color indexed="64"/>
      </left>
      <right style="thin">
        <color indexed="64"/>
      </right>
      <top/>
      <bottom style="dotted">
        <color indexed="64"/>
      </bottom>
      <diagonal/>
    </border>
    <border>
      <left style="medium">
        <color indexed="64"/>
      </left>
      <right style="dotted">
        <color indexed="64"/>
      </right>
      <top style="medium">
        <color indexed="64"/>
      </top>
      <bottom style="dotted">
        <color indexed="64"/>
      </bottom>
      <diagonal/>
    </border>
    <border>
      <left style="medium">
        <color indexed="64"/>
      </left>
      <right style="medium">
        <color indexed="64"/>
      </right>
      <top style="medium">
        <color indexed="64"/>
      </top>
      <bottom style="dashDotDot">
        <color indexed="64"/>
      </bottom>
      <diagonal/>
    </border>
    <border>
      <left style="medium">
        <color indexed="64"/>
      </left>
      <right style="medium">
        <color indexed="64"/>
      </right>
      <top style="dashDotDot">
        <color indexed="64"/>
      </top>
      <bottom style="dashDotDot">
        <color indexed="64"/>
      </bottom>
      <diagonal/>
    </border>
    <border>
      <left style="medium">
        <color indexed="64"/>
      </left>
      <right style="medium">
        <color indexed="64"/>
      </right>
      <top style="dashDotDot">
        <color indexed="64"/>
      </top>
      <bottom style="medium">
        <color indexed="64"/>
      </bottom>
      <diagonal/>
    </border>
    <border>
      <left style="thin">
        <color indexed="64"/>
      </left>
      <right style="medium">
        <color indexed="64"/>
      </right>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dotted">
        <color indexed="64"/>
      </right>
      <top/>
      <bottom style="dotted">
        <color indexed="64"/>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dotted">
        <color indexed="64"/>
      </top>
      <bottom/>
      <diagonal/>
    </border>
    <border>
      <left style="medium">
        <color indexed="64"/>
      </left>
      <right style="thin">
        <color indexed="64"/>
      </right>
      <top style="dotted">
        <color indexed="64"/>
      </top>
      <bottom/>
      <diagonal/>
    </border>
    <border>
      <left style="thin">
        <color indexed="64"/>
      </left>
      <right/>
      <top style="dotted">
        <color indexed="64"/>
      </top>
      <bottom/>
      <diagonal/>
    </border>
    <border>
      <left/>
      <right style="medium">
        <color indexed="64"/>
      </right>
      <top style="hair">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top/>
      <bottom style="medium">
        <color indexed="64"/>
      </bottom>
      <diagonal/>
    </border>
    <border>
      <left style="hair">
        <color indexed="64"/>
      </left>
      <right style="medium">
        <color indexed="64"/>
      </right>
      <top style="medium">
        <color indexed="64"/>
      </top>
      <bottom style="dotted">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medium">
        <color indexed="64"/>
      </left>
      <right style="hair">
        <color indexed="64"/>
      </right>
      <top style="medium">
        <color indexed="64"/>
      </top>
      <bottom style="dotted">
        <color indexed="64"/>
      </bottom>
      <diagonal/>
    </border>
    <border>
      <left style="hair">
        <color indexed="64"/>
      </left>
      <right style="hair">
        <color indexed="64"/>
      </right>
      <top style="medium">
        <color indexed="64"/>
      </top>
      <bottom style="dotted">
        <color indexed="64"/>
      </bottom>
      <diagonal/>
    </border>
  </borders>
  <cellStyleXfs count="338">
    <xf numFmtId="0" fontId="0" fillId="0" borderId="0"/>
    <xf numFmtId="43" fontId="3" fillId="0" borderId="0" applyFont="0" applyFill="0" applyBorder="0" applyAlignment="0" applyProtection="0"/>
    <xf numFmtId="0" fontId="5" fillId="0" borderId="0"/>
    <xf numFmtId="0" fontId="9" fillId="0" borderId="0"/>
    <xf numFmtId="164" fontId="3" fillId="0" borderId="0" applyFont="0" applyFill="0" applyBorder="0" applyAlignment="0" applyProtection="0"/>
    <xf numFmtId="167" fontId="5" fillId="0" borderId="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7" fontId="5" fillId="0" borderId="0" applyFill="0" applyBorder="0" applyAlignment="0" applyProtection="0"/>
    <xf numFmtId="0" fontId="5" fillId="0" borderId="0" applyFill="0" applyBorder="0" applyAlignment="0" applyProtection="0"/>
    <xf numFmtId="167" fontId="5" fillId="0" borderId="0" applyFill="0" applyBorder="0" applyAlignment="0" applyProtection="0"/>
    <xf numFmtId="0" fontId="5" fillId="0" borderId="0" applyFill="0" applyBorder="0" applyAlignment="0" applyProtection="0"/>
    <xf numFmtId="0" fontId="5" fillId="0" borderId="0" applyFill="0" applyBorder="0" applyAlignment="0" applyProtection="0"/>
    <xf numFmtId="43" fontId="5" fillId="0" borderId="0" applyFont="0" applyFill="0" applyBorder="0" applyAlignment="0" applyProtection="0"/>
    <xf numFmtId="167" fontId="5" fillId="0" borderId="0" applyFill="0" applyBorder="0" applyAlignment="0" applyProtection="0"/>
    <xf numFmtId="3" fontId="5" fillId="0" borderId="0" applyFill="0" applyBorder="0" applyAlignment="0" applyProtection="0"/>
    <xf numFmtId="5" fontId="5" fillId="0" borderId="0" applyFill="0" applyBorder="0" applyAlignment="0" applyProtection="0"/>
    <xf numFmtId="168" fontId="5" fillId="0" borderId="0" applyFill="0" applyBorder="0" applyAlignment="0" applyProtection="0"/>
    <xf numFmtId="2" fontId="5" fillId="0" borderId="0" applyFill="0" applyBorder="0" applyAlignment="0" applyProtection="0"/>
    <xf numFmtId="0" fontId="19" fillId="0" borderId="0" applyNumberFormat="0" applyFill="0" applyBorder="0" applyAlignment="0" applyProtection="0"/>
    <xf numFmtId="0" fontId="11"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18" fillId="0" borderId="0"/>
    <xf numFmtId="0" fontId="20" fillId="0" borderId="0"/>
    <xf numFmtId="0" fontId="5" fillId="0" borderId="0"/>
    <xf numFmtId="0" fontId="5" fillId="0" borderId="0"/>
    <xf numFmtId="0" fontId="9" fillId="0" borderId="0"/>
    <xf numFmtId="0" fontId="9" fillId="0" borderId="0"/>
    <xf numFmtId="0" fontId="5" fillId="0" borderId="0"/>
    <xf numFmtId="0" fontId="5" fillId="0" borderId="0"/>
    <xf numFmtId="0" fontId="18" fillId="0" borderId="0"/>
    <xf numFmtId="0" fontId="5" fillId="0" borderId="0"/>
    <xf numFmtId="0" fontId="18" fillId="0" borderId="0"/>
    <xf numFmtId="0" fontId="5" fillId="0" borderId="0"/>
    <xf numFmtId="0" fontId="5" fillId="0" borderId="0"/>
    <xf numFmtId="0" fontId="5" fillId="0" borderId="0"/>
    <xf numFmtId="0" fontId="5" fillId="0" borderId="0"/>
    <xf numFmtId="10" fontId="5" fillId="0" borderId="0" applyFill="0" applyBorder="0" applyAlignment="0" applyProtection="0"/>
    <xf numFmtId="10" fontId="5" fillId="0" borderId="0" applyFill="0" applyBorder="0" applyAlignment="0" applyProtection="0"/>
    <xf numFmtId="0" fontId="21" fillId="0" borderId="0">
      <alignment vertical="top"/>
    </xf>
    <xf numFmtId="0" fontId="5" fillId="0" borderId="53" applyNumberFormat="0" applyFill="0" applyAlignment="0" applyProtection="0"/>
    <xf numFmtId="0" fontId="34" fillId="0" borderId="0"/>
    <xf numFmtId="0" fontId="21" fillId="0" borderId="0">
      <alignment vertical="top"/>
    </xf>
    <xf numFmtId="0" fontId="26" fillId="0" borderId="0"/>
    <xf numFmtId="0" fontId="26" fillId="0" borderId="0"/>
    <xf numFmtId="0" fontId="26" fillId="0" borderId="0"/>
    <xf numFmtId="170" fontId="35" fillId="0" borderId="0" applyFont="0" applyFill="0" applyBorder="0" applyAlignment="0" applyProtection="0"/>
    <xf numFmtId="171" fontId="35" fillId="0" borderId="0" applyFont="0" applyFill="0" applyBorder="0" applyAlignment="0" applyProtection="0"/>
    <xf numFmtId="0" fontId="3" fillId="10" borderId="0" applyNumberFormat="0" applyBorder="0" applyAlignment="0" applyProtection="0"/>
    <xf numFmtId="172" fontId="35" fillId="0" borderId="0" applyFont="0" applyFill="0" applyBorder="0" applyAlignment="0" applyProtection="0"/>
    <xf numFmtId="173" fontId="35" fillId="0" borderId="0" applyFont="0" applyFill="0" applyBorder="0" applyAlignment="0" applyProtection="0"/>
    <xf numFmtId="174" fontId="35" fillId="0" borderId="0" applyFont="0" applyFill="0" applyBorder="0" applyAlignment="0" applyProtection="0"/>
    <xf numFmtId="3" fontId="5" fillId="12" borderId="74" applyNumberFormat="0"/>
    <xf numFmtId="0" fontId="40" fillId="0" borderId="75" applyNumberFormat="0" applyFont="0" applyFill="0" applyAlignment="0" applyProtection="0"/>
    <xf numFmtId="0" fontId="41" fillId="0" borderId="0"/>
    <xf numFmtId="164"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75" fontId="42" fillId="0" borderId="0">
      <alignment horizontal="right" vertical="top"/>
    </xf>
    <xf numFmtId="0" fontId="41" fillId="0" borderId="0"/>
    <xf numFmtId="0" fontId="41" fillId="0" borderId="0"/>
    <xf numFmtId="0" fontId="40" fillId="0" borderId="0" applyFont="0" applyFill="0" applyBorder="0" applyAlignment="0" applyProtection="0"/>
    <xf numFmtId="0" fontId="5" fillId="13" borderId="0" applyNumberFormat="0" applyBorder="0" applyProtection="0"/>
    <xf numFmtId="176" fontId="5" fillId="0" borderId="0" applyFont="0" applyFill="0" applyBorder="0" applyAlignment="0" applyProtection="0"/>
    <xf numFmtId="177" fontId="5" fillId="14" borderId="73" applyNumberFormat="0" applyFont="0" applyBorder="0" applyAlignment="0" applyProtection="0">
      <alignment horizontal="right"/>
    </xf>
    <xf numFmtId="3" fontId="40" fillId="0" borderId="0" applyFont="0" applyFill="0" applyBorder="0" applyAlignment="0" applyProtection="0"/>
    <xf numFmtId="3" fontId="40" fillId="0" borderId="0" applyFont="0" applyFill="0" applyBorder="0" applyAlignment="0" applyProtection="0"/>
    <xf numFmtId="38" fontId="39" fillId="13" borderId="0" applyNumberFormat="0" applyBorder="0" applyAlignment="0" applyProtection="0"/>
    <xf numFmtId="0" fontId="43" fillId="0" borderId="0" applyNumberFormat="0" applyFill="0" applyBorder="0" applyAlignment="0" applyProtection="0">
      <alignment vertical="top"/>
      <protection locked="0"/>
    </xf>
    <xf numFmtId="0" fontId="5" fillId="15" borderId="74" applyNumberFormat="0" applyBorder="0" applyProtection="0"/>
    <xf numFmtId="167" fontId="35" fillId="0" borderId="0" applyFont="0" applyFill="0" applyBorder="0" applyAlignment="0" applyProtection="0"/>
    <xf numFmtId="3" fontId="35" fillId="0" borderId="0" applyFont="0" applyFill="0" applyBorder="0" applyAlignment="0" applyProtection="0"/>
    <xf numFmtId="10" fontId="39" fillId="11" borderId="72" applyNumberFormat="0" applyBorder="0" applyAlignment="0" applyProtection="0"/>
    <xf numFmtId="3" fontId="5" fillId="16" borderId="0" applyNumberFormat="0" applyBorder="0"/>
    <xf numFmtId="167" fontId="44" fillId="0" borderId="0"/>
    <xf numFmtId="178" fontId="40" fillId="0" borderId="0" applyFont="0" applyFill="0" applyBorder="0" applyAlignment="0" applyProtection="0"/>
    <xf numFmtId="179" fontId="37" fillId="0" borderId="0" applyFont="0" applyFill="0" applyBorder="0" applyAlignment="0" applyProtection="0"/>
    <xf numFmtId="180" fontId="37" fillId="0" borderId="0" applyFont="0" applyFill="0" applyBorder="0" applyAlignment="0" applyProtection="0"/>
    <xf numFmtId="41" fontId="37" fillId="0" borderId="0" applyFont="0" applyFill="0" applyBorder="0" applyAlignment="0" applyProtection="0"/>
    <xf numFmtId="43" fontId="37" fillId="0" borderId="0" applyFont="0" applyFill="0" applyBorder="0" applyAlignment="0" applyProtection="0"/>
    <xf numFmtId="5" fontId="40" fillId="0" borderId="0" applyFont="0" applyFill="0" applyBorder="0" applyAlignment="0" applyProtection="0"/>
    <xf numFmtId="0" fontId="5" fillId="17" borderId="74" applyNumberFormat="0"/>
    <xf numFmtId="3" fontId="5" fillId="18" borderId="74" applyNumberFormat="0" applyFont="0" applyAlignment="0"/>
    <xf numFmtId="181" fontId="37" fillId="0" borderId="0" applyFont="0" applyFill="0" applyBorder="0" applyAlignment="0" applyProtection="0"/>
    <xf numFmtId="182" fontId="37" fillId="0" borderId="0" applyFont="0" applyFill="0" applyBorder="0" applyAlignment="0" applyProtection="0"/>
    <xf numFmtId="42" fontId="37" fillId="0" borderId="0" applyFont="0" applyFill="0" applyBorder="0" applyAlignment="0" applyProtection="0"/>
    <xf numFmtId="44" fontId="37" fillId="0" borderId="0" applyFont="0" applyFill="0" applyBorder="0" applyAlignment="0" applyProtection="0"/>
    <xf numFmtId="0" fontId="45" fillId="0" borderId="0"/>
    <xf numFmtId="0" fontId="46" fillId="0" borderId="0"/>
    <xf numFmtId="0" fontId="41" fillId="0" borderId="0"/>
    <xf numFmtId="0" fontId="41" fillId="0" borderId="0"/>
    <xf numFmtId="0" fontId="41" fillId="0" borderId="0"/>
    <xf numFmtId="0" fontId="41" fillId="0" borderId="0"/>
    <xf numFmtId="0" fontId="18" fillId="0" borderId="0"/>
    <xf numFmtId="0" fontId="5" fillId="0" borderId="0"/>
    <xf numFmtId="0" fontId="18" fillId="0" borderId="0"/>
    <xf numFmtId="0" fontId="5" fillId="0" borderId="0"/>
    <xf numFmtId="0" fontId="5" fillId="0" borderId="0">
      <alignment vertical="top"/>
    </xf>
    <xf numFmtId="0" fontId="9" fillId="0" borderId="0"/>
    <xf numFmtId="0" fontId="5" fillId="0" borderId="0"/>
    <xf numFmtId="0" fontId="5" fillId="0" borderId="0"/>
    <xf numFmtId="0" fontId="5" fillId="0" borderId="0">
      <alignment vertical="top"/>
    </xf>
    <xf numFmtId="0" fontId="18" fillId="0" borderId="0"/>
    <xf numFmtId="183" fontId="37" fillId="0" borderId="0" applyFill="0" applyBorder="0" applyAlignment="0" applyProtection="0">
      <alignment horizontal="right"/>
    </xf>
    <xf numFmtId="40" fontId="21" fillId="11" borderId="0">
      <alignment horizontal="right"/>
    </xf>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84" fontId="35" fillId="0" borderId="0" applyFont="0" applyFill="0" applyBorder="0" applyAlignment="0" applyProtection="0"/>
    <xf numFmtId="185" fontId="35" fillId="0" borderId="0" applyFont="0" applyFill="0" applyBorder="0" applyAlignment="0" applyProtection="0"/>
    <xf numFmtId="186" fontId="35" fillId="0" borderId="0" applyFont="0" applyFill="0" applyBorder="0" applyAlignment="0" applyProtection="0"/>
    <xf numFmtId="2" fontId="40" fillId="0" borderId="0" applyFont="0" applyFill="0" applyBorder="0" applyAlignment="0" applyProtection="0"/>
    <xf numFmtId="187" fontId="37" fillId="0" borderId="0" applyFill="0" applyBorder="0" applyAlignment="0">
      <alignment horizontal="centerContinuous"/>
    </xf>
    <xf numFmtId="3" fontId="5" fillId="19" borderId="74" applyNumberFormat="0"/>
    <xf numFmtId="0" fontId="35" fillId="0" borderId="0"/>
    <xf numFmtId="0" fontId="47" fillId="0" borderId="0"/>
    <xf numFmtId="0" fontId="18" fillId="0" borderId="0"/>
    <xf numFmtId="0" fontId="21" fillId="0" borderId="0">
      <alignment vertical="top"/>
    </xf>
    <xf numFmtId="0" fontId="5" fillId="0" borderId="0" applyNumberFormat="0"/>
    <xf numFmtId="0" fontId="36" fillId="0" borderId="0" applyNumberFormat="0" applyFont="0" applyFill="0" applyBorder="0" applyAlignment="0" applyProtection="0">
      <alignment vertical="top"/>
    </xf>
    <xf numFmtId="0" fontId="48" fillId="0" borderId="0" applyNumberFormat="0" applyFont="0" applyFill="0" applyBorder="0" applyAlignment="0" applyProtection="0">
      <alignment vertical="top"/>
    </xf>
    <xf numFmtId="0" fontId="48" fillId="0" borderId="0" applyNumberFormat="0" applyFont="0" applyFill="0" applyBorder="0" applyAlignment="0" applyProtection="0">
      <alignment vertical="top"/>
    </xf>
    <xf numFmtId="0" fontId="36" fillId="0" borderId="0" applyNumberFormat="0" applyFont="0" applyFill="0" applyBorder="0" applyAlignment="0" applyProtection="0"/>
    <xf numFmtId="0" fontId="36" fillId="0" borderId="0" applyNumberFormat="0" applyFont="0" applyFill="0" applyBorder="0" applyAlignment="0" applyProtection="0">
      <alignment horizontal="left" vertical="top"/>
    </xf>
    <xf numFmtId="0" fontId="36" fillId="0" borderId="0" applyNumberFormat="0" applyFont="0" applyFill="0" applyBorder="0" applyAlignment="0" applyProtection="0">
      <alignment horizontal="left" vertical="top"/>
    </xf>
    <xf numFmtId="0" fontId="36" fillId="0" borderId="0" applyNumberFormat="0" applyFont="0" applyFill="0" applyBorder="0" applyAlignment="0" applyProtection="0">
      <alignment horizontal="left" vertical="top"/>
    </xf>
    <xf numFmtId="0" fontId="37" fillId="0" borderId="0"/>
    <xf numFmtId="0" fontId="49" fillId="0" borderId="0">
      <alignment horizontal="left" wrapText="1"/>
    </xf>
    <xf numFmtId="0" fontId="38" fillId="0" borderId="76" applyNumberFormat="0" applyFont="0" applyFill="0" applyBorder="0" applyAlignment="0" applyProtection="0">
      <alignment horizontal="center" wrapText="1"/>
    </xf>
    <xf numFmtId="188" fontId="35" fillId="0" borderId="0" applyNumberFormat="0" applyFont="0" applyFill="0" applyBorder="0" applyAlignment="0" applyProtection="0">
      <alignment horizontal="right"/>
    </xf>
    <xf numFmtId="0" fontId="38" fillId="0" borderId="0" applyNumberFormat="0" applyFont="0" applyFill="0" applyBorder="0" applyAlignment="0" applyProtection="0">
      <alignment horizontal="left" indent="1"/>
    </xf>
    <xf numFmtId="189" fontId="38" fillId="0" borderId="0" applyNumberFormat="0" applyFont="0" applyFill="0" applyBorder="0" applyAlignment="0" applyProtection="0"/>
    <xf numFmtId="0" fontId="37" fillId="0" borderId="76" applyNumberFormat="0" applyFont="0" applyFill="0" applyAlignment="0" applyProtection="0">
      <alignment horizontal="center"/>
    </xf>
    <xf numFmtId="0" fontId="37" fillId="0" borderId="0" applyNumberFormat="0" applyFont="0" applyFill="0" applyBorder="0" applyAlignment="0" applyProtection="0">
      <alignment horizontal="left" wrapText="1" indent="1"/>
    </xf>
    <xf numFmtId="0" fontId="38" fillId="0" borderId="0" applyNumberFormat="0" applyFont="0" applyFill="0" applyBorder="0" applyAlignment="0" applyProtection="0">
      <alignment horizontal="left" indent="1"/>
    </xf>
    <xf numFmtId="0" fontId="37" fillId="0" borderId="0" applyNumberFormat="0" applyFont="0" applyFill="0" applyBorder="0" applyAlignment="0" applyProtection="0">
      <alignment horizontal="left" wrapText="1" indent="2"/>
    </xf>
    <xf numFmtId="190" fontId="37" fillId="0" borderId="0">
      <alignment horizontal="right"/>
    </xf>
    <xf numFmtId="0" fontId="50" fillId="0" borderId="0" applyNumberFormat="0" applyFill="0" applyBorder="0" applyAlignment="0" applyProtection="0"/>
    <xf numFmtId="0" fontId="51" fillId="0" borderId="0" applyNumberFormat="0" applyFill="0" applyBorder="0" applyAlignment="0" applyProtection="0"/>
    <xf numFmtId="191" fontId="26" fillId="0" borderId="0">
      <alignment horizontal="right"/>
    </xf>
    <xf numFmtId="0" fontId="52" fillId="0" borderId="0" applyProtection="0"/>
    <xf numFmtId="192" fontId="52" fillId="0" borderId="0" applyProtection="0"/>
    <xf numFmtId="0" fontId="53" fillId="0" borderId="0" applyProtection="0"/>
    <xf numFmtId="0" fontId="54" fillId="0" borderId="0" applyProtection="0"/>
    <xf numFmtId="0" fontId="52" fillId="0" borderId="77" applyProtection="0"/>
    <xf numFmtId="0" fontId="52" fillId="0" borderId="0"/>
    <xf numFmtId="10" fontId="52" fillId="0" borderId="0" applyProtection="0"/>
    <xf numFmtId="0" fontId="52" fillId="0" borderId="0"/>
    <xf numFmtId="2" fontId="52" fillId="0" borderId="0" applyProtection="0"/>
    <xf numFmtId="4" fontId="52" fillId="0" borderId="0" applyProtection="0"/>
    <xf numFmtId="0" fontId="55" fillId="0" borderId="0"/>
    <xf numFmtId="9" fontId="56"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9" fillId="0" borderId="0"/>
    <xf numFmtId="0" fontId="67" fillId="0" borderId="0">
      <alignment vertical="top"/>
    </xf>
    <xf numFmtId="0" fontId="67" fillId="0" borderId="0">
      <alignment vertical="top"/>
    </xf>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56" fillId="24" borderId="0" applyNumberFormat="0" applyBorder="0" applyAlignment="0" applyProtection="0"/>
    <xf numFmtId="0" fontId="56" fillId="25" borderId="0" applyNumberFormat="0" applyBorder="0" applyAlignment="0" applyProtection="0"/>
    <xf numFmtId="0" fontId="56" fillId="26" borderId="0" applyNumberFormat="0" applyBorder="0" applyAlignment="0" applyProtection="0"/>
    <xf numFmtId="0" fontId="56" fillId="27" borderId="0" applyNumberFormat="0" applyBorder="0" applyAlignment="0" applyProtection="0"/>
    <xf numFmtId="0" fontId="56" fillId="28" borderId="0" applyNumberFormat="0" applyBorder="0" applyAlignment="0" applyProtection="0"/>
    <xf numFmtId="0" fontId="56" fillId="29" borderId="0" applyNumberFormat="0" applyBorder="0" applyAlignment="0" applyProtection="0"/>
    <xf numFmtId="0" fontId="56" fillId="24" borderId="0" applyNumberFormat="0" applyBorder="0" applyAlignment="0" applyProtection="0"/>
    <xf numFmtId="0" fontId="56" fillId="27" borderId="0" applyNumberFormat="0" applyBorder="0" applyAlignment="0" applyProtection="0"/>
    <xf numFmtId="0" fontId="56" fillId="30" borderId="0" applyNumberFormat="0" applyBorder="0" applyAlignment="0" applyProtection="0"/>
    <xf numFmtId="0" fontId="68" fillId="31" borderId="0" applyNumberFormat="0" applyBorder="0" applyAlignment="0" applyProtection="0"/>
    <xf numFmtId="0" fontId="68" fillId="28" borderId="0" applyNumberFormat="0" applyBorder="0" applyAlignment="0" applyProtection="0"/>
    <xf numFmtId="0" fontId="68" fillId="29" borderId="0" applyNumberFormat="0" applyBorder="0" applyAlignment="0" applyProtection="0"/>
    <xf numFmtId="0" fontId="68" fillId="32" borderId="0" applyNumberFormat="0" applyBorder="0" applyAlignment="0" applyProtection="0"/>
    <xf numFmtId="0" fontId="68" fillId="33" borderId="0" applyNumberFormat="0" applyBorder="0" applyAlignment="0" applyProtection="0"/>
    <xf numFmtId="0" fontId="68" fillId="34" borderId="0" applyNumberFormat="0" applyBorder="0" applyAlignment="0" applyProtection="0"/>
    <xf numFmtId="0" fontId="68" fillId="35" borderId="0" applyNumberFormat="0" applyBorder="0" applyAlignment="0" applyProtection="0"/>
    <xf numFmtId="0" fontId="68" fillId="36" borderId="0" applyNumberFormat="0" applyBorder="0" applyAlignment="0" applyProtection="0"/>
    <xf numFmtId="0" fontId="68" fillId="37" borderId="0" applyNumberFormat="0" applyBorder="0" applyAlignment="0" applyProtection="0"/>
    <xf numFmtId="0" fontId="68" fillId="32" borderId="0" applyNumberFormat="0" applyBorder="0" applyAlignment="0" applyProtection="0"/>
    <xf numFmtId="0" fontId="68" fillId="33" borderId="0" applyNumberFormat="0" applyBorder="0" applyAlignment="0" applyProtection="0"/>
    <xf numFmtId="0" fontId="68" fillId="38" borderId="0" applyNumberFormat="0" applyBorder="0" applyAlignment="0" applyProtection="0"/>
    <xf numFmtId="0" fontId="69" fillId="22" borderId="0" applyNumberFormat="0" applyBorder="0" applyAlignment="0" applyProtection="0"/>
    <xf numFmtId="3" fontId="9" fillId="12" borderId="74" applyNumberFormat="0"/>
    <xf numFmtId="0" fontId="70" fillId="39" borderId="99" applyNumberFormat="0" applyAlignment="0" applyProtection="0"/>
    <xf numFmtId="0" fontId="71" fillId="40" borderId="100" applyNumberFormat="0" applyAlignment="0" applyProtection="0"/>
    <xf numFmtId="0" fontId="72" fillId="0" borderId="0"/>
    <xf numFmtId="43" fontId="5" fillId="0" borderId="0" applyFont="0" applyFill="0" applyBorder="0" applyAlignment="0" applyProtection="0"/>
    <xf numFmtId="180" fontId="56" fillId="0" borderId="0" applyFont="0" applyFill="0" applyBorder="0" applyAlignment="0" applyProtection="0"/>
    <xf numFmtId="43" fontId="56"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75" fontId="73" fillId="0" borderId="0">
      <alignment horizontal="right" vertical="top"/>
    </xf>
    <xf numFmtId="0" fontId="72" fillId="0" borderId="0"/>
    <xf numFmtId="0" fontId="72" fillId="0" borderId="0"/>
    <xf numFmtId="0" fontId="9" fillId="13" borderId="0" applyNumberFormat="0" applyBorder="0" applyProtection="0"/>
    <xf numFmtId="176" fontId="9" fillId="0" borderId="0" applyFont="0" applyFill="0" applyBorder="0" applyAlignment="0" applyProtection="0"/>
    <xf numFmtId="0" fontId="74" fillId="0" borderId="0" applyNumberFormat="0" applyFill="0" applyBorder="0" applyAlignment="0" applyProtection="0"/>
    <xf numFmtId="0" fontId="75" fillId="23" borderId="0" applyNumberFormat="0" applyBorder="0" applyAlignment="0" applyProtection="0"/>
    <xf numFmtId="38" fontId="66" fillId="13" borderId="0" applyNumberFormat="0" applyBorder="0" applyAlignment="0" applyProtection="0"/>
    <xf numFmtId="0" fontId="76" fillId="0" borderId="101" applyNumberFormat="0" applyFill="0" applyAlignment="0" applyProtection="0"/>
    <xf numFmtId="0" fontId="77" fillId="0" borderId="102" applyNumberFormat="0" applyFill="0" applyAlignment="0" applyProtection="0"/>
    <xf numFmtId="0" fontId="78" fillId="0" borderId="103" applyNumberFormat="0" applyFill="0" applyAlignment="0" applyProtection="0"/>
    <xf numFmtId="0" fontId="78" fillId="0" borderId="0" applyNumberFormat="0" applyFill="0" applyBorder="0" applyAlignment="0" applyProtection="0"/>
    <xf numFmtId="0" fontId="9" fillId="15" borderId="74" applyNumberFormat="0" applyBorder="0" applyProtection="0"/>
    <xf numFmtId="0" fontId="79" fillId="26" borderId="99" applyNumberFormat="0" applyAlignment="0" applyProtection="0"/>
    <xf numFmtId="10" fontId="66" fillId="11" borderId="72" applyNumberFormat="0" applyBorder="0" applyAlignment="0" applyProtection="0"/>
    <xf numFmtId="3" fontId="9" fillId="16" borderId="0" applyNumberFormat="0" applyBorder="0"/>
    <xf numFmtId="0" fontId="80" fillId="0" borderId="104" applyNumberFormat="0" applyFill="0" applyAlignment="0" applyProtection="0"/>
    <xf numFmtId="0" fontId="9" fillId="17" borderId="74" applyNumberFormat="0"/>
    <xf numFmtId="3" fontId="9" fillId="18" borderId="74" applyNumberFormat="0" applyFont="0" applyAlignment="0"/>
    <xf numFmtId="0" fontId="81" fillId="41" borderId="0" applyNumberFormat="0" applyBorder="0" applyAlignment="0" applyProtection="0"/>
    <xf numFmtId="0" fontId="72" fillId="0" borderId="0"/>
    <xf numFmtId="0" fontId="72" fillId="0" borderId="0"/>
    <xf numFmtId="0" fontId="72" fillId="0" borderId="0"/>
    <xf numFmtId="0" fontId="72" fillId="0" borderId="0"/>
    <xf numFmtId="0" fontId="56" fillId="0" borderId="0"/>
    <xf numFmtId="0" fontId="5" fillId="0" borderId="0" applyNumberFormat="0" applyFill="0" applyBorder="0" applyAlignment="0" applyProtection="0"/>
    <xf numFmtId="0" fontId="5" fillId="0" borderId="0">
      <alignment vertical="top"/>
    </xf>
    <xf numFmtId="0" fontId="5" fillId="0" borderId="0"/>
    <xf numFmtId="0" fontId="5" fillId="0" borderId="0">
      <alignment vertical="top"/>
    </xf>
    <xf numFmtId="0" fontId="9" fillId="0" borderId="0"/>
    <xf numFmtId="0" fontId="5" fillId="0" borderId="0"/>
    <xf numFmtId="0" fontId="9" fillId="42" borderId="74" applyNumberFormat="0" applyFont="0" applyAlignment="0" applyProtection="0"/>
    <xf numFmtId="0" fontId="82" fillId="39" borderId="105" applyNumberFormat="0" applyAlignment="0" applyProtection="0"/>
    <xf numFmtId="10" fontId="9" fillId="0" borderId="0" applyFont="0" applyFill="0" applyBorder="0" applyAlignment="0" applyProtection="0"/>
    <xf numFmtId="3" fontId="9" fillId="19" borderId="74" applyNumberFormat="0"/>
    <xf numFmtId="0" fontId="67" fillId="0" borderId="0">
      <alignment vertical="top"/>
    </xf>
    <xf numFmtId="0" fontId="9" fillId="0" borderId="0" applyNumberFormat="0"/>
    <xf numFmtId="0" fontId="83" fillId="0" borderId="0" applyNumberFormat="0" applyFill="0" applyBorder="0" applyAlignment="0" applyProtection="0"/>
    <xf numFmtId="0" fontId="84" fillId="0" borderId="106" applyNumberFormat="0" applyFill="0" applyAlignment="0" applyProtection="0"/>
    <xf numFmtId="0" fontId="85" fillId="0" borderId="0" applyNumberFormat="0" applyFill="0" applyBorder="0" applyAlignment="0" applyProtection="0"/>
    <xf numFmtId="191" fontId="86" fillId="0" borderId="0">
      <alignment horizontal="right"/>
    </xf>
    <xf numFmtId="0" fontId="79" fillId="26" borderId="99" applyNumberFormat="0" applyAlignment="0" applyProtection="0"/>
    <xf numFmtId="0" fontId="79" fillId="26" borderId="99" applyNumberFormat="0" applyAlignment="0" applyProtection="0"/>
    <xf numFmtId="0" fontId="9" fillId="0" borderId="0"/>
    <xf numFmtId="3" fontId="5" fillId="12" borderId="74" applyNumberFormat="0"/>
    <xf numFmtId="0" fontId="5" fillId="13" borderId="0" applyNumberFormat="0" applyBorder="0" applyProtection="0"/>
    <xf numFmtId="176" fontId="5" fillId="0" borderId="0" applyFont="0" applyFill="0" applyBorder="0" applyAlignment="0" applyProtection="0"/>
    <xf numFmtId="0" fontId="5" fillId="15" borderId="74" applyNumberFormat="0" applyBorder="0" applyProtection="0"/>
    <xf numFmtId="0" fontId="79" fillId="26" borderId="99" applyNumberFormat="0" applyAlignment="0" applyProtection="0"/>
    <xf numFmtId="3" fontId="5" fillId="16" borderId="0" applyNumberFormat="0" applyBorder="0"/>
    <xf numFmtId="0" fontId="79" fillId="26" borderId="99" applyNumberFormat="0" applyAlignment="0" applyProtection="0"/>
    <xf numFmtId="0" fontId="5" fillId="17" borderId="74" applyNumberFormat="0"/>
    <xf numFmtId="3" fontId="5" fillId="18" borderId="74" applyNumberFormat="0" applyFont="0" applyAlignment="0"/>
    <xf numFmtId="10" fontId="5" fillId="0" borderId="0" applyFont="0" applyFill="0" applyBorder="0" applyAlignment="0" applyProtection="0"/>
    <xf numFmtId="3" fontId="5" fillId="19" borderId="74" applyNumberFormat="0"/>
    <xf numFmtId="0" fontId="5" fillId="0" borderId="0" applyNumberFormat="0"/>
    <xf numFmtId="0" fontId="5" fillId="0" borderId="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628">
    <xf numFmtId="0" fontId="0" fillId="0" borderId="0" xfId="0"/>
    <xf numFmtId="0" fontId="0" fillId="0" borderId="1" xfId="0" applyBorder="1"/>
    <xf numFmtId="0" fontId="0" fillId="0" borderId="2" xfId="0" applyBorder="1"/>
    <xf numFmtId="0" fontId="6" fillId="0" borderId="8" xfId="2" applyFont="1" applyBorder="1" applyAlignment="1">
      <alignment horizontal="center"/>
    </xf>
    <xf numFmtId="0" fontId="7" fillId="0" borderId="14" xfId="2" applyFont="1" applyBorder="1" applyAlignment="1">
      <alignment horizontal="center"/>
    </xf>
    <xf numFmtId="49" fontId="8" fillId="2" borderId="1" xfId="2" applyNumberFormat="1" applyFont="1" applyFill="1" applyBorder="1" applyAlignment="1">
      <alignment horizontal="center" vertical="center"/>
    </xf>
    <xf numFmtId="0" fontId="8" fillId="2" borderId="2" xfId="2" applyFont="1" applyFill="1" applyBorder="1" applyAlignment="1">
      <alignment vertical="center"/>
    </xf>
    <xf numFmtId="0" fontId="8" fillId="2" borderId="19" xfId="2" applyFont="1" applyFill="1" applyBorder="1" applyAlignment="1">
      <alignment horizontal="center" vertical="center"/>
    </xf>
    <xf numFmtId="165" fontId="10" fillId="0" borderId="20" xfId="3" applyNumberFormat="1" applyFont="1" applyFill="1" applyBorder="1" applyAlignment="1">
      <alignment horizontal="center"/>
    </xf>
    <xf numFmtId="3" fontId="11" fillId="0" borderId="21" xfId="3" applyNumberFormat="1" applyFont="1" applyFill="1" applyBorder="1"/>
    <xf numFmtId="1" fontId="8" fillId="0" borderId="20" xfId="2" applyNumberFormat="1" applyFont="1" applyFill="1" applyBorder="1" applyAlignment="1">
      <alignment horizontal="center"/>
    </xf>
    <xf numFmtId="165" fontId="10" fillId="0" borderId="22" xfId="3" applyNumberFormat="1" applyFont="1" applyFill="1" applyBorder="1" applyAlignment="1">
      <alignment horizontal="center" wrapText="1"/>
    </xf>
    <xf numFmtId="3" fontId="10" fillId="0" borderId="23" xfId="2" applyNumberFormat="1" applyFont="1" applyFill="1" applyBorder="1" applyAlignment="1">
      <alignment horizontal="center"/>
    </xf>
    <xf numFmtId="1" fontId="8" fillId="0" borderId="22" xfId="2" applyNumberFormat="1" applyFont="1" applyFill="1" applyBorder="1" applyAlignment="1">
      <alignment horizontal="center"/>
    </xf>
    <xf numFmtId="165" fontId="10" fillId="0" borderId="24" xfId="3" applyNumberFormat="1" applyFont="1" applyFill="1" applyBorder="1" applyAlignment="1">
      <alignment horizontal="center"/>
    </xf>
    <xf numFmtId="3" fontId="10" fillId="0" borderId="15" xfId="2" applyNumberFormat="1" applyFont="1" applyFill="1" applyBorder="1" applyAlignment="1">
      <alignment horizontal="center"/>
    </xf>
    <xf numFmtId="1" fontId="8" fillId="0" borderId="13" xfId="2" applyNumberFormat="1" applyFont="1" applyFill="1" applyBorder="1" applyAlignment="1">
      <alignment horizontal="center"/>
    </xf>
    <xf numFmtId="0" fontId="8" fillId="2" borderId="2" xfId="2" applyFont="1" applyFill="1" applyBorder="1" applyAlignment="1"/>
    <xf numFmtId="0" fontId="8" fillId="2" borderId="6" xfId="2" applyFont="1" applyFill="1" applyBorder="1" applyAlignment="1"/>
    <xf numFmtId="165" fontId="10" fillId="0" borderId="21" xfId="3" applyNumberFormat="1" applyFont="1" applyFill="1" applyBorder="1" applyAlignment="1">
      <alignment horizontal="center"/>
    </xf>
    <xf numFmtId="165" fontId="10" fillId="0" borderId="14" xfId="3" applyNumberFormat="1" applyFont="1" applyFill="1" applyBorder="1" applyAlignment="1">
      <alignment horizontal="center"/>
    </xf>
    <xf numFmtId="1" fontId="8" fillId="0" borderId="14" xfId="2" applyNumberFormat="1" applyFont="1" applyFill="1" applyBorder="1" applyAlignment="1">
      <alignment horizontal="center"/>
    </xf>
    <xf numFmtId="3" fontId="10" fillId="0" borderId="26" xfId="3" applyNumberFormat="1" applyFont="1" applyFill="1" applyBorder="1"/>
    <xf numFmtId="3" fontId="10" fillId="0" borderId="14" xfId="3" applyNumberFormat="1" applyFont="1" applyFill="1" applyBorder="1"/>
    <xf numFmtId="0" fontId="8" fillId="2" borderId="2" xfId="2" applyFont="1" applyFill="1" applyBorder="1" applyAlignment="1">
      <alignment horizontal="center"/>
    </xf>
    <xf numFmtId="3" fontId="11" fillId="0" borderId="29" xfId="3" applyNumberFormat="1" applyFont="1" applyFill="1" applyBorder="1"/>
    <xf numFmtId="3" fontId="10" fillId="0" borderId="30" xfId="3" applyNumberFormat="1" applyFont="1" applyFill="1" applyBorder="1"/>
    <xf numFmtId="3" fontId="10" fillId="0" borderId="31" xfId="3" applyNumberFormat="1" applyFont="1" applyFill="1" applyBorder="1"/>
    <xf numFmtId="165" fontId="10" fillId="0" borderId="32" xfId="3" applyNumberFormat="1" applyFont="1" applyFill="1" applyBorder="1" applyAlignment="1">
      <alignment horizontal="center"/>
    </xf>
    <xf numFmtId="166" fontId="11" fillId="0" borderId="33" xfId="3" applyNumberFormat="1" applyFont="1" applyFill="1" applyBorder="1"/>
    <xf numFmtId="49" fontId="10" fillId="0" borderId="23" xfId="4" applyNumberFormat="1" applyFont="1" applyFill="1" applyBorder="1" applyAlignment="1">
      <alignment horizontal="center"/>
    </xf>
    <xf numFmtId="49" fontId="10" fillId="0" borderId="8" xfId="4" applyNumberFormat="1" applyFont="1" applyFill="1" applyBorder="1" applyAlignment="1">
      <alignment horizontal="center"/>
    </xf>
    <xf numFmtId="165" fontId="10" fillId="0" borderId="34" xfId="3" applyNumberFormat="1" applyFont="1" applyFill="1" applyBorder="1" applyAlignment="1">
      <alignment horizontal="center"/>
    </xf>
    <xf numFmtId="166" fontId="11" fillId="0" borderId="30" xfId="3" applyNumberFormat="1" applyFont="1" applyFill="1" applyBorder="1"/>
    <xf numFmtId="49" fontId="10" fillId="0" borderId="26" xfId="4" applyNumberFormat="1" applyFont="1" applyFill="1" applyBorder="1" applyAlignment="1">
      <alignment horizontal="center"/>
    </xf>
    <xf numFmtId="165" fontId="10" fillId="0" borderId="35" xfId="3" applyNumberFormat="1" applyFont="1" applyFill="1" applyBorder="1" applyAlignment="1">
      <alignment horizontal="center"/>
    </xf>
    <xf numFmtId="166" fontId="11" fillId="0" borderId="31" xfId="3" applyNumberFormat="1" applyFont="1" applyFill="1" applyBorder="1"/>
    <xf numFmtId="49" fontId="10" fillId="0" borderId="15" xfId="4" applyNumberFormat="1" applyFont="1" applyFill="1" applyBorder="1" applyAlignment="1">
      <alignment horizontal="center"/>
    </xf>
    <xf numFmtId="49" fontId="10" fillId="0" borderId="14" xfId="4" applyNumberFormat="1" applyFont="1" applyFill="1" applyBorder="1" applyAlignment="1">
      <alignment horizontal="center"/>
    </xf>
    <xf numFmtId="0" fontId="13" fillId="3" borderId="21" xfId="0" applyFont="1" applyFill="1" applyBorder="1" applyAlignment="1">
      <alignment horizontal="center"/>
    </xf>
    <xf numFmtId="0" fontId="13" fillId="3" borderId="8" xfId="0" applyFont="1" applyFill="1" applyBorder="1" applyAlignment="1">
      <alignment horizontal="center"/>
    </xf>
    <xf numFmtId="0" fontId="13" fillId="3" borderId="13" xfId="0" applyFont="1" applyFill="1" applyBorder="1" applyAlignment="1">
      <alignment horizontal="center"/>
    </xf>
    <xf numFmtId="0" fontId="13" fillId="3" borderId="14" xfId="0" applyFont="1" applyFill="1" applyBorder="1"/>
    <xf numFmtId="0" fontId="13" fillId="3" borderId="36" xfId="0" applyFont="1" applyFill="1" applyBorder="1"/>
    <xf numFmtId="0" fontId="8" fillId="4" borderId="1" xfId="2" applyFont="1" applyFill="1" applyBorder="1" applyAlignment="1">
      <alignment horizontal="center" vertical="center"/>
    </xf>
    <xf numFmtId="3" fontId="8" fillId="4" borderId="2" xfId="2" applyNumberFormat="1" applyFont="1" applyFill="1" applyBorder="1" applyAlignment="1">
      <alignment horizontal="center" vertical="center" wrapText="1"/>
    </xf>
    <xf numFmtId="0" fontId="8" fillId="4" borderId="2" xfId="2" applyFont="1" applyFill="1" applyBorder="1"/>
    <xf numFmtId="3" fontId="10" fillId="0" borderId="37" xfId="2" applyNumberFormat="1" applyFont="1" applyBorder="1" applyAlignment="1">
      <alignment horizontal="center"/>
    </xf>
    <xf numFmtId="0" fontId="8" fillId="2" borderId="1" xfId="2" applyFont="1" applyFill="1" applyBorder="1" applyAlignment="1">
      <alignment horizontal="center"/>
    </xf>
    <xf numFmtId="49" fontId="11" fillId="0" borderId="23" xfId="4" applyNumberFormat="1" applyFont="1" applyFill="1" applyBorder="1" applyAlignment="1">
      <alignment horizontal="center"/>
    </xf>
    <xf numFmtId="0" fontId="10" fillId="2" borderId="2" xfId="2" applyFont="1" applyFill="1" applyBorder="1"/>
    <xf numFmtId="0" fontId="11" fillId="0" borderId="21" xfId="1" applyNumberFormat="1" applyFont="1" applyFill="1" applyBorder="1" applyAlignment="1">
      <alignment horizontal="center" vertical="center"/>
    </xf>
    <xf numFmtId="0" fontId="11" fillId="0" borderId="8" xfId="1" applyNumberFormat="1" applyFont="1" applyFill="1" applyBorder="1" applyAlignment="1">
      <alignment horizontal="center" vertical="center"/>
    </xf>
    <xf numFmtId="0" fontId="11" fillId="0" borderId="13" xfId="1" applyNumberFormat="1" applyFont="1" applyFill="1" applyBorder="1" applyAlignment="1">
      <alignment horizontal="center" vertical="center"/>
    </xf>
    <xf numFmtId="166" fontId="11" fillId="0" borderId="39" xfId="3" applyNumberFormat="1" applyFont="1" applyFill="1" applyBorder="1"/>
    <xf numFmtId="165" fontId="10" fillId="0" borderId="26" xfId="3" applyNumberFormat="1" applyFont="1" applyFill="1" applyBorder="1" applyAlignment="1">
      <alignment horizontal="center"/>
    </xf>
    <xf numFmtId="0" fontId="13" fillId="0" borderId="40" xfId="0" applyFont="1" applyFill="1" applyBorder="1"/>
    <xf numFmtId="0" fontId="13" fillId="0" borderId="41" xfId="0" applyFont="1" applyFill="1" applyBorder="1"/>
    <xf numFmtId="166" fontId="11" fillId="0" borderId="43" xfId="3" applyNumberFormat="1" applyFont="1" applyFill="1" applyBorder="1"/>
    <xf numFmtId="0" fontId="13" fillId="0" borderId="44" xfId="0" applyFont="1" applyFill="1" applyBorder="1"/>
    <xf numFmtId="0" fontId="13" fillId="0" borderId="28" xfId="0" applyFont="1" applyFill="1" applyBorder="1"/>
    <xf numFmtId="3" fontId="12" fillId="2" borderId="19" xfId="2" applyNumberFormat="1" applyFont="1" applyFill="1" applyBorder="1"/>
    <xf numFmtId="3" fontId="8" fillId="4" borderId="2" xfId="2" applyNumberFormat="1" applyFont="1" applyFill="1" applyBorder="1" applyAlignment="1">
      <alignment horizontal="center"/>
    </xf>
    <xf numFmtId="3" fontId="10" fillId="0" borderId="37" xfId="2" applyNumberFormat="1" applyFont="1" applyBorder="1" applyAlignment="1">
      <alignment horizontal="center" vertical="center"/>
    </xf>
    <xf numFmtId="3" fontId="10" fillId="0" borderId="45" xfId="2" applyNumberFormat="1" applyFont="1" applyBorder="1" applyAlignment="1">
      <alignment horizontal="center" vertical="center"/>
    </xf>
    <xf numFmtId="3" fontId="10" fillId="0" borderId="45" xfId="2" applyNumberFormat="1" applyFont="1" applyBorder="1" applyAlignment="1">
      <alignment horizontal="center"/>
    </xf>
    <xf numFmtId="166" fontId="11" fillId="0" borderId="48" xfId="3" applyNumberFormat="1" applyFont="1" applyFill="1" applyBorder="1"/>
    <xf numFmtId="166" fontId="11" fillId="0" borderId="49" xfId="3" applyNumberFormat="1" applyFont="1" applyFill="1" applyBorder="1"/>
    <xf numFmtId="0" fontId="8" fillId="2" borderId="1" xfId="2" applyFont="1" applyFill="1" applyBorder="1" applyAlignment="1">
      <alignment horizontal="center" vertical="center"/>
    </xf>
    <xf numFmtId="0" fontId="8" fillId="2" borderId="19" xfId="2" applyFont="1" applyFill="1" applyBorder="1" applyAlignment="1">
      <alignment vertical="center" wrapText="1"/>
    </xf>
    <xf numFmtId="0" fontId="8" fillId="2" borderId="2" xfId="2" applyFont="1" applyFill="1" applyBorder="1" applyAlignment="1">
      <alignment vertical="center" wrapText="1"/>
    </xf>
    <xf numFmtId="0" fontId="10" fillId="0" borderId="21" xfId="1" applyNumberFormat="1" applyFont="1" applyFill="1" applyBorder="1" applyAlignment="1">
      <alignment horizontal="center" vertical="center"/>
    </xf>
    <xf numFmtId="0" fontId="8" fillId="2" borderId="19" xfId="2" applyFont="1" applyFill="1" applyBorder="1" applyAlignment="1">
      <alignment horizontal="center"/>
    </xf>
    <xf numFmtId="0" fontId="8" fillId="2" borderId="19" xfId="2" applyFont="1" applyFill="1" applyBorder="1" applyAlignment="1"/>
    <xf numFmtId="3" fontId="12" fillId="2" borderId="19" xfId="2" applyNumberFormat="1" applyFont="1" applyFill="1" applyBorder="1" applyAlignment="1">
      <alignment horizontal="center" vertical="center"/>
    </xf>
    <xf numFmtId="49" fontId="8" fillId="0" borderId="51" xfId="4" applyNumberFormat="1" applyFont="1" applyFill="1" applyBorder="1" applyAlignment="1">
      <alignment horizontal="center"/>
    </xf>
    <xf numFmtId="49" fontId="8" fillId="0" borderId="51" xfId="4" applyNumberFormat="1" applyFont="1" applyFill="1" applyBorder="1" applyAlignment="1">
      <alignment horizontal="center" vertical="center"/>
    </xf>
    <xf numFmtId="49" fontId="8" fillId="5" borderId="51" xfId="4" applyNumberFormat="1" applyFont="1" applyFill="1" applyBorder="1" applyAlignment="1">
      <alignment horizontal="center"/>
    </xf>
    <xf numFmtId="165" fontId="10" fillId="0" borderId="7" xfId="3" applyNumberFormat="1" applyFont="1" applyFill="1" applyBorder="1" applyAlignment="1">
      <alignment horizontal="center"/>
    </xf>
    <xf numFmtId="3" fontId="10" fillId="0" borderId="38" xfId="2" applyNumberFormat="1" applyFont="1" applyFill="1" applyBorder="1" applyAlignment="1">
      <alignment vertical="center"/>
    </xf>
    <xf numFmtId="3" fontId="10" fillId="0" borderId="7" xfId="2" applyNumberFormat="1" applyFont="1" applyFill="1" applyBorder="1" applyAlignment="1">
      <alignment vertical="center"/>
    </xf>
    <xf numFmtId="3" fontId="10" fillId="0" borderId="13" xfId="2" applyNumberFormat="1" applyFont="1" applyFill="1" applyBorder="1" applyAlignment="1">
      <alignment vertical="center"/>
    </xf>
    <xf numFmtId="165" fontId="10" fillId="0" borderId="8" xfId="3" applyNumberFormat="1" applyFont="1" applyFill="1" applyBorder="1" applyAlignment="1">
      <alignment horizontal="center"/>
    </xf>
    <xf numFmtId="165" fontId="10" fillId="0" borderId="13" xfId="3" applyNumberFormat="1" applyFont="1" applyFill="1" applyBorder="1" applyAlignment="1">
      <alignment horizontal="center"/>
    </xf>
    <xf numFmtId="49" fontId="11" fillId="0" borderId="15" xfId="4" applyNumberFormat="1" applyFont="1" applyFill="1" applyBorder="1" applyAlignment="1">
      <alignment horizontal="center"/>
    </xf>
    <xf numFmtId="0" fontId="14" fillId="4" borderId="2" xfId="0" applyFont="1" applyFill="1" applyBorder="1" applyAlignment="1"/>
    <xf numFmtId="166" fontId="11" fillId="0" borderId="27" xfId="3" applyNumberFormat="1" applyFont="1" applyFill="1" applyBorder="1"/>
    <xf numFmtId="166" fontId="11" fillId="0" borderId="28" xfId="3" applyNumberFormat="1" applyFont="1" applyFill="1" applyBorder="1"/>
    <xf numFmtId="0" fontId="10" fillId="0" borderId="21" xfId="1" applyNumberFormat="1" applyFont="1" applyFill="1" applyBorder="1" applyAlignment="1">
      <alignment horizontal="center" vertical="center" wrapText="1"/>
    </xf>
    <xf numFmtId="3" fontId="8" fillId="0" borderId="37" xfId="2" applyNumberFormat="1" applyFont="1" applyBorder="1" applyAlignment="1">
      <alignment horizontal="center"/>
    </xf>
    <xf numFmtId="3" fontId="22" fillId="0" borderId="37" xfId="2" applyNumberFormat="1" applyFont="1" applyBorder="1" applyAlignment="1">
      <alignment horizontal="center"/>
    </xf>
    <xf numFmtId="3" fontId="10" fillId="0" borderId="23" xfId="4" applyNumberFormat="1" applyFont="1" applyFill="1" applyBorder="1" applyAlignment="1">
      <alignment horizontal="center"/>
    </xf>
    <xf numFmtId="3" fontId="10" fillId="0" borderId="32" xfId="3" applyNumberFormat="1" applyFont="1" applyFill="1" applyBorder="1" applyAlignment="1">
      <alignment horizontal="center"/>
    </xf>
    <xf numFmtId="3" fontId="11" fillId="0" borderId="33" xfId="3" applyNumberFormat="1" applyFont="1" applyFill="1" applyBorder="1"/>
    <xf numFmtId="3" fontId="10" fillId="0" borderId="8" xfId="4" applyNumberFormat="1" applyFont="1" applyFill="1" applyBorder="1" applyAlignment="1">
      <alignment horizontal="center"/>
    </xf>
    <xf numFmtId="3" fontId="10" fillId="0" borderId="34" xfId="3" applyNumberFormat="1" applyFont="1" applyFill="1" applyBorder="1" applyAlignment="1">
      <alignment horizontal="center"/>
    </xf>
    <xf numFmtId="3" fontId="10" fillId="0" borderId="26" xfId="4" applyNumberFormat="1" applyFont="1" applyFill="1" applyBorder="1" applyAlignment="1">
      <alignment horizontal="center"/>
    </xf>
    <xf numFmtId="3" fontId="10" fillId="0" borderId="15" xfId="4" applyNumberFormat="1" applyFont="1" applyFill="1" applyBorder="1" applyAlignment="1">
      <alignment horizontal="center"/>
    </xf>
    <xf numFmtId="3" fontId="10" fillId="0" borderId="35" xfId="3" applyNumberFormat="1" applyFont="1" applyFill="1" applyBorder="1" applyAlignment="1">
      <alignment horizontal="center"/>
    </xf>
    <xf numFmtId="3" fontId="13" fillId="3" borderId="14" xfId="0" applyNumberFormat="1" applyFont="1" applyFill="1" applyBorder="1"/>
    <xf numFmtId="3" fontId="10" fillId="0" borderId="14" xfId="4" applyNumberFormat="1" applyFont="1" applyFill="1" applyBorder="1" applyAlignment="1">
      <alignment horizontal="center"/>
    </xf>
    <xf numFmtId="3" fontId="12" fillId="2" borderId="2" xfId="2" applyNumberFormat="1" applyFont="1" applyFill="1" applyBorder="1"/>
    <xf numFmtId="3" fontId="8" fillId="2" borderId="1" xfId="2" applyNumberFormat="1" applyFont="1" applyFill="1" applyBorder="1" applyAlignment="1">
      <alignment horizontal="center" vertical="center"/>
    </xf>
    <xf numFmtId="3" fontId="8" fillId="2" borderId="2" xfId="2" applyNumberFormat="1" applyFont="1" applyFill="1" applyBorder="1" applyAlignment="1"/>
    <xf numFmtId="3" fontId="8" fillId="0" borderId="22" xfId="2" applyNumberFormat="1" applyFont="1" applyFill="1" applyBorder="1" applyAlignment="1">
      <alignment horizontal="center"/>
    </xf>
    <xf numFmtId="3" fontId="10" fillId="0" borderId="21" xfId="3" applyNumberFormat="1" applyFont="1" applyFill="1" applyBorder="1" applyAlignment="1">
      <alignment horizontal="center"/>
    </xf>
    <xf numFmtId="3" fontId="8" fillId="0" borderId="14" xfId="2" applyNumberFormat="1" applyFont="1" applyFill="1" applyBorder="1" applyAlignment="1">
      <alignment horizontal="center"/>
    </xf>
    <xf numFmtId="3" fontId="10" fillId="0" borderId="14" xfId="3" applyNumberFormat="1" applyFont="1" applyFill="1" applyBorder="1" applyAlignment="1">
      <alignment horizontal="center"/>
    </xf>
    <xf numFmtId="3" fontId="8" fillId="0" borderId="23" xfId="2" applyNumberFormat="1" applyFont="1" applyFill="1" applyBorder="1" applyAlignment="1">
      <alignment horizontal="center"/>
    </xf>
    <xf numFmtId="3" fontId="10" fillId="0" borderId="22" xfId="3" applyNumberFormat="1" applyFont="1" applyFill="1" applyBorder="1" applyAlignment="1">
      <alignment horizontal="center" wrapText="1"/>
    </xf>
    <xf numFmtId="3" fontId="8" fillId="0" borderId="24" xfId="2" applyNumberFormat="1" applyFont="1" applyFill="1" applyBorder="1" applyAlignment="1">
      <alignment horizontal="center"/>
    </xf>
    <xf numFmtId="3" fontId="10" fillId="0" borderId="24" xfId="3" applyNumberFormat="1" applyFont="1" applyFill="1" applyBorder="1" applyAlignment="1">
      <alignment horizontal="center"/>
    </xf>
    <xf numFmtId="3" fontId="8" fillId="2" borderId="2" xfId="2" applyNumberFormat="1" applyFont="1" applyFill="1" applyBorder="1" applyAlignment="1">
      <alignment horizontal="center"/>
    </xf>
    <xf numFmtId="3" fontId="11" fillId="0" borderId="30" xfId="3" applyNumberFormat="1" applyFont="1" applyFill="1" applyBorder="1"/>
    <xf numFmtId="3" fontId="11" fillId="0" borderId="31" xfId="3" applyNumberFormat="1" applyFont="1" applyFill="1" applyBorder="1"/>
    <xf numFmtId="3" fontId="8" fillId="4" borderId="2" xfId="2" applyNumberFormat="1" applyFont="1" applyFill="1" applyBorder="1"/>
    <xf numFmtId="3" fontId="8" fillId="4" borderId="1" xfId="2" applyNumberFormat="1" applyFont="1" applyFill="1" applyBorder="1" applyAlignment="1">
      <alignment horizontal="center" vertical="center"/>
    </xf>
    <xf numFmtId="3" fontId="8" fillId="2" borderId="1" xfId="2" applyNumberFormat="1" applyFont="1" applyFill="1" applyBorder="1" applyAlignment="1">
      <alignment horizontal="center"/>
    </xf>
    <xf numFmtId="3" fontId="11" fillId="0" borderId="23" xfId="4" applyNumberFormat="1" applyFont="1" applyFill="1" applyBorder="1" applyAlignment="1">
      <alignment horizontal="center"/>
    </xf>
    <xf numFmtId="3" fontId="10" fillId="2" borderId="2" xfId="2" applyNumberFormat="1" applyFont="1" applyFill="1" applyBorder="1"/>
    <xf numFmtId="3" fontId="8" fillId="2" borderId="2" xfId="2" applyNumberFormat="1" applyFont="1" applyFill="1" applyBorder="1" applyAlignment="1">
      <alignment vertical="center"/>
    </xf>
    <xf numFmtId="3" fontId="11" fillId="0" borderId="39" xfId="1" applyNumberFormat="1" applyFont="1" applyFill="1" applyBorder="1" applyAlignment="1">
      <alignment horizontal="center" vertical="center"/>
    </xf>
    <xf numFmtId="3" fontId="11" fillId="0" borderId="21" xfId="1" applyNumberFormat="1" applyFont="1" applyFill="1" applyBorder="1" applyAlignment="1">
      <alignment horizontal="center" vertical="center"/>
    </xf>
    <xf numFmtId="3" fontId="11" fillId="0" borderId="40" xfId="1" applyNumberFormat="1" applyFont="1" applyFill="1" applyBorder="1" applyAlignment="1">
      <alignment horizontal="center" vertical="center"/>
    </xf>
    <xf numFmtId="3" fontId="11" fillId="0" borderId="8" xfId="1" applyNumberFormat="1" applyFont="1" applyFill="1" applyBorder="1" applyAlignment="1">
      <alignment horizontal="center" vertical="center"/>
    </xf>
    <xf numFmtId="3" fontId="11" fillId="0" borderId="39" xfId="3" applyNumberFormat="1" applyFont="1" applyFill="1" applyBorder="1"/>
    <xf numFmtId="3" fontId="10" fillId="0" borderId="26" xfId="3" applyNumberFormat="1" applyFont="1" applyFill="1" applyBorder="1" applyAlignment="1">
      <alignment horizontal="center"/>
    </xf>
    <xf numFmtId="3" fontId="8" fillId="2" borderId="19" xfId="2" applyNumberFormat="1" applyFont="1" applyFill="1" applyBorder="1" applyAlignment="1">
      <alignment horizontal="center" vertical="center" wrapText="1"/>
    </xf>
    <xf numFmtId="3" fontId="8" fillId="2" borderId="19" xfId="2" applyNumberFormat="1" applyFont="1" applyFill="1" applyBorder="1" applyAlignment="1">
      <alignment vertical="center" wrapText="1"/>
    </xf>
    <xf numFmtId="3" fontId="10" fillId="0" borderId="21" xfId="1" applyNumberFormat="1" applyFont="1" applyFill="1" applyBorder="1" applyAlignment="1">
      <alignment horizontal="center" vertical="center"/>
    </xf>
    <xf numFmtId="3" fontId="11" fillId="0" borderId="15" xfId="4" applyNumberFormat="1" applyFont="1" applyFill="1" applyBorder="1" applyAlignment="1">
      <alignment horizontal="center"/>
    </xf>
    <xf numFmtId="3" fontId="14" fillId="4" borderId="2" xfId="0" applyNumberFormat="1" applyFont="1" applyFill="1" applyBorder="1" applyAlignment="1"/>
    <xf numFmtId="3" fontId="11" fillId="0" borderId="8" xfId="4" applyNumberFormat="1" applyFont="1" applyFill="1" applyBorder="1" applyAlignment="1">
      <alignment horizontal="center"/>
    </xf>
    <xf numFmtId="3" fontId="11" fillId="0" borderId="26" xfId="4" applyNumberFormat="1" applyFont="1" applyFill="1" applyBorder="1" applyAlignment="1">
      <alignment horizontal="center"/>
    </xf>
    <xf numFmtId="3" fontId="11" fillId="0" borderId="14" xfId="4" applyNumberFormat="1" applyFont="1" applyFill="1" applyBorder="1" applyAlignment="1">
      <alignment horizontal="center"/>
    </xf>
    <xf numFmtId="3" fontId="11" fillId="0" borderId="26" xfId="3" applyNumberFormat="1" applyFont="1" applyFill="1" applyBorder="1"/>
    <xf numFmtId="3" fontId="11" fillId="0" borderId="14" xfId="3" applyNumberFormat="1" applyFont="1" applyFill="1" applyBorder="1"/>
    <xf numFmtId="3" fontId="11" fillId="0" borderId="37" xfId="2" applyNumberFormat="1" applyFont="1" applyBorder="1" applyAlignment="1">
      <alignment horizontal="center"/>
    </xf>
    <xf numFmtId="3" fontId="11" fillId="2" borderId="2" xfId="2" applyNumberFormat="1" applyFont="1" applyFill="1" applyBorder="1"/>
    <xf numFmtId="3" fontId="23" fillId="0" borderId="44" xfId="0" applyNumberFormat="1" applyFont="1" applyFill="1" applyBorder="1"/>
    <xf numFmtId="3" fontId="23" fillId="0" borderId="28" xfId="0" applyNumberFormat="1" applyFont="1" applyFill="1" applyBorder="1"/>
    <xf numFmtId="3" fontId="11" fillId="0" borderId="37" xfId="2" applyNumberFormat="1" applyFont="1" applyBorder="1" applyAlignment="1">
      <alignment horizontal="center" vertical="center"/>
    </xf>
    <xf numFmtId="3" fontId="11" fillId="0" borderId="45" xfId="2" applyNumberFormat="1" applyFont="1" applyBorder="1" applyAlignment="1">
      <alignment horizontal="center"/>
    </xf>
    <xf numFmtId="3" fontId="10" fillId="0" borderId="33" xfId="3" applyNumberFormat="1" applyFont="1" applyFill="1" applyBorder="1"/>
    <xf numFmtId="3" fontId="24" fillId="2" borderId="2" xfId="2" applyNumberFormat="1" applyFont="1" applyFill="1" applyBorder="1"/>
    <xf numFmtId="3" fontId="22" fillId="2" borderId="1" xfId="2" applyNumberFormat="1" applyFont="1" applyFill="1" applyBorder="1" applyAlignment="1">
      <alignment horizontal="center" vertical="center"/>
    </xf>
    <xf numFmtId="3" fontId="22" fillId="2" borderId="2" xfId="2" applyNumberFormat="1" applyFont="1" applyFill="1" applyBorder="1" applyAlignment="1"/>
    <xf numFmtId="3" fontId="22" fillId="2" borderId="6" xfId="2" applyNumberFormat="1" applyFont="1" applyFill="1" applyBorder="1" applyAlignment="1"/>
    <xf numFmtId="3" fontId="22" fillId="0" borderId="22" xfId="2" applyNumberFormat="1" applyFont="1" applyFill="1" applyBorder="1" applyAlignment="1">
      <alignment horizontal="center"/>
    </xf>
    <xf numFmtId="3" fontId="22" fillId="0" borderId="7" xfId="2" applyNumberFormat="1" applyFont="1" applyFill="1" applyBorder="1" applyAlignment="1">
      <alignment horizontal="center"/>
    </xf>
    <xf numFmtId="3" fontId="22" fillId="0" borderId="13" xfId="2" applyNumberFormat="1" applyFont="1" applyFill="1" applyBorder="1" applyAlignment="1">
      <alignment horizontal="center"/>
    </xf>
    <xf numFmtId="3" fontId="22" fillId="0" borderId="23" xfId="2" applyNumberFormat="1" applyFont="1" applyFill="1" applyBorder="1" applyAlignment="1">
      <alignment horizontal="center"/>
    </xf>
    <xf numFmtId="3" fontId="22" fillId="0" borderId="24" xfId="2" applyNumberFormat="1" applyFont="1" applyFill="1" applyBorder="1" applyAlignment="1">
      <alignment horizontal="center"/>
    </xf>
    <xf numFmtId="3" fontId="22" fillId="2" borderId="2" xfId="2" applyNumberFormat="1" applyFont="1" applyFill="1" applyBorder="1" applyAlignment="1">
      <alignment horizontal="center"/>
    </xf>
    <xf numFmtId="3" fontId="22" fillId="0" borderId="9" xfId="2" applyNumberFormat="1" applyFont="1" applyFill="1" applyBorder="1" applyAlignment="1">
      <alignment horizontal="center"/>
    </xf>
    <xf numFmtId="3" fontId="10" fillId="0" borderId="29" xfId="3" applyNumberFormat="1" applyFont="1" applyFill="1" applyBorder="1"/>
    <xf numFmtId="3" fontId="22" fillId="0" borderId="15" xfId="2" applyNumberFormat="1" applyFont="1" applyFill="1" applyBorder="1" applyAlignment="1">
      <alignment horizontal="center"/>
    </xf>
    <xf numFmtId="3" fontId="22" fillId="4" borderId="2" xfId="2" applyNumberFormat="1" applyFont="1" applyFill="1" applyBorder="1"/>
    <xf numFmtId="3" fontId="22" fillId="4" borderId="1" xfId="2" applyNumberFormat="1" applyFont="1" applyFill="1" applyBorder="1" applyAlignment="1">
      <alignment horizontal="center" vertical="center"/>
    </xf>
    <xf numFmtId="3" fontId="22" fillId="4" borderId="2" xfId="2" applyNumberFormat="1" applyFont="1" applyFill="1" applyBorder="1" applyAlignment="1">
      <alignment horizontal="center" vertical="center" wrapText="1"/>
    </xf>
    <xf numFmtId="3" fontId="22" fillId="0" borderId="37" xfId="2" applyNumberFormat="1" applyFont="1" applyBorder="1" applyAlignment="1">
      <alignment horizontal="center" vertical="center"/>
    </xf>
    <xf numFmtId="3" fontId="22" fillId="2" borderId="1" xfId="2" applyNumberFormat="1" applyFont="1" applyFill="1" applyBorder="1" applyAlignment="1">
      <alignment horizontal="center"/>
    </xf>
    <xf numFmtId="3" fontId="22" fillId="2" borderId="2" xfId="2" applyNumberFormat="1" applyFont="1" applyFill="1" applyBorder="1" applyAlignment="1">
      <alignment vertical="center"/>
    </xf>
    <xf numFmtId="3" fontId="10" fillId="0" borderId="40" xfId="1" applyNumberFormat="1" applyFont="1" applyFill="1" applyBorder="1" applyAlignment="1">
      <alignment horizontal="center" vertical="center"/>
    </xf>
    <xf numFmtId="3" fontId="10" fillId="0" borderId="8" xfId="1" applyNumberFormat="1" applyFont="1" applyFill="1" applyBorder="1" applyAlignment="1">
      <alignment horizontal="center" vertical="center"/>
    </xf>
    <xf numFmtId="3" fontId="24" fillId="2" borderId="19" xfId="2" applyNumberFormat="1" applyFont="1" applyFill="1" applyBorder="1"/>
    <xf numFmtId="3" fontId="22" fillId="4" borderId="2" xfId="2" applyNumberFormat="1" applyFont="1" applyFill="1" applyBorder="1" applyAlignment="1">
      <alignment horizontal="center"/>
    </xf>
    <xf numFmtId="3" fontId="22" fillId="2" borderId="19" xfId="2" applyNumberFormat="1" applyFont="1" applyFill="1" applyBorder="1" applyAlignment="1">
      <alignment horizontal="center" vertical="center" wrapText="1"/>
    </xf>
    <xf numFmtId="3" fontId="22" fillId="2" borderId="19" xfId="2" applyNumberFormat="1" applyFont="1" applyFill="1" applyBorder="1" applyAlignment="1">
      <alignment vertical="center" wrapText="1"/>
    </xf>
    <xf numFmtId="3" fontId="22" fillId="2" borderId="2" xfId="2" applyNumberFormat="1" applyFont="1" applyFill="1" applyBorder="1" applyAlignment="1">
      <alignment vertical="center" wrapText="1"/>
    </xf>
    <xf numFmtId="0" fontId="4" fillId="0" borderId="0" xfId="0" applyFont="1"/>
    <xf numFmtId="0" fontId="0" fillId="0" borderId="0" xfId="0" applyFont="1"/>
    <xf numFmtId="0" fontId="22" fillId="2" borderId="2" xfId="2" applyFont="1" applyFill="1" applyBorder="1" applyAlignment="1">
      <alignment vertical="center"/>
    </xf>
    <xf numFmtId="49" fontId="22" fillId="2" borderId="1" xfId="2" applyNumberFormat="1" applyFont="1" applyFill="1" applyBorder="1" applyAlignment="1">
      <alignment horizontal="center" vertical="center"/>
    </xf>
    <xf numFmtId="0" fontId="22" fillId="2" borderId="2" xfId="2" applyFont="1" applyFill="1" applyBorder="1" applyAlignment="1"/>
    <xf numFmtId="0" fontId="22" fillId="2" borderId="6" xfId="2" applyFont="1" applyFill="1" applyBorder="1" applyAlignment="1"/>
    <xf numFmtId="1" fontId="22" fillId="0" borderId="7" xfId="2" applyNumberFormat="1" applyFont="1" applyFill="1" applyBorder="1" applyAlignment="1">
      <alignment horizontal="center"/>
    </xf>
    <xf numFmtId="1" fontId="22" fillId="0" borderId="13" xfId="2" applyNumberFormat="1" applyFont="1" applyFill="1" applyBorder="1" applyAlignment="1">
      <alignment horizontal="center"/>
    </xf>
    <xf numFmtId="0" fontId="22" fillId="4" borderId="2" xfId="2" applyFont="1" applyFill="1" applyBorder="1"/>
    <xf numFmtId="0" fontId="22" fillId="4" borderId="1" xfId="2" applyFont="1" applyFill="1" applyBorder="1" applyAlignment="1">
      <alignment horizontal="center" vertical="center"/>
    </xf>
    <xf numFmtId="0" fontId="22" fillId="2" borderId="1" xfId="2" applyFont="1" applyFill="1" applyBorder="1" applyAlignment="1">
      <alignment horizontal="center"/>
    </xf>
    <xf numFmtId="0" fontId="10" fillId="0" borderId="8" xfId="1" applyNumberFormat="1" applyFont="1" applyFill="1" applyBorder="1" applyAlignment="1">
      <alignment horizontal="center" vertical="center"/>
    </xf>
    <xf numFmtId="0" fontId="22" fillId="2" borderId="1" xfId="2" applyFont="1" applyFill="1" applyBorder="1" applyAlignment="1">
      <alignment horizontal="center" vertical="center"/>
    </xf>
    <xf numFmtId="0" fontId="22" fillId="2" borderId="19" xfId="2" applyFont="1" applyFill="1" applyBorder="1" applyAlignment="1">
      <alignment vertical="center" wrapText="1"/>
    </xf>
    <xf numFmtId="0" fontId="22" fillId="2" borderId="19" xfId="2" applyFont="1" applyFill="1" applyBorder="1" applyAlignment="1">
      <alignment horizontal="center" vertical="center" wrapText="1"/>
    </xf>
    <xf numFmtId="3" fontId="0" fillId="0" borderId="0" xfId="0" applyNumberFormat="1" applyFont="1"/>
    <xf numFmtId="3" fontId="22" fillId="2" borderId="19" xfId="2" applyNumberFormat="1" applyFont="1" applyFill="1" applyBorder="1" applyAlignment="1">
      <alignment horizontal="center" vertical="center"/>
    </xf>
    <xf numFmtId="3" fontId="4" fillId="0" borderId="0" xfId="0" applyNumberFormat="1" applyFont="1"/>
    <xf numFmtId="0" fontId="8" fillId="4" borderId="2" xfId="2" applyFont="1" applyFill="1" applyBorder="1" applyAlignment="1">
      <alignment horizontal="center" vertical="center"/>
    </xf>
    <xf numFmtId="0" fontId="4" fillId="0" borderId="0" xfId="0" applyFont="1" applyAlignment="1">
      <alignment horizontal="center" vertical="center"/>
    </xf>
    <xf numFmtId="1" fontId="8" fillId="0" borderId="56" xfId="2" applyNumberFormat="1" applyFont="1" applyFill="1" applyBorder="1" applyAlignment="1">
      <alignment horizontal="center"/>
    </xf>
    <xf numFmtId="1" fontId="8" fillId="0" borderId="51" xfId="2" applyNumberFormat="1" applyFont="1" applyFill="1" applyBorder="1" applyAlignment="1">
      <alignment horizontal="center"/>
    </xf>
    <xf numFmtId="1" fontId="8" fillId="0" borderId="57" xfId="2" applyNumberFormat="1" applyFont="1" applyFill="1" applyBorder="1" applyAlignment="1">
      <alignment horizontal="center"/>
    </xf>
    <xf numFmtId="49" fontId="8" fillId="7" borderId="51" xfId="4" applyNumberFormat="1" applyFont="1" applyFill="1" applyBorder="1" applyAlignment="1">
      <alignment horizontal="center"/>
    </xf>
    <xf numFmtId="0" fontId="0" fillId="7" borderId="0" xfId="0" applyFill="1"/>
    <xf numFmtId="49" fontId="8" fillId="0" borderId="59" xfId="4" applyNumberFormat="1" applyFont="1" applyFill="1" applyBorder="1" applyAlignment="1">
      <alignment horizontal="center"/>
    </xf>
    <xf numFmtId="3" fontId="22" fillId="0" borderId="62" xfId="1" applyNumberFormat="1" applyFont="1" applyFill="1" applyBorder="1" applyAlignment="1">
      <alignment horizontal="center" vertical="center"/>
    </xf>
    <xf numFmtId="3" fontId="22" fillId="0" borderId="60" xfId="4" applyNumberFormat="1" applyFont="1" applyFill="1" applyBorder="1" applyAlignment="1">
      <alignment horizontal="center"/>
    </xf>
    <xf numFmtId="3" fontId="22" fillId="0" borderId="61" xfId="4" applyNumberFormat="1" applyFont="1" applyFill="1" applyBorder="1" applyAlignment="1">
      <alignment horizontal="center"/>
    </xf>
    <xf numFmtId="165" fontId="10" fillId="0" borderId="56" xfId="3" applyNumberFormat="1" applyFont="1" applyFill="1" applyBorder="1" applyAlignment="1">
      <alignment horizontal="center"/>
    </xf>
    <xf numFmtId="165" fontId="10" fillId="0" borderId="50" xfId="3" applyNumberFormat="1" applyFont="1" applyFill="1" applyBorder="1" applyAlignment="1">
      <alignment horizontal="center"/>
    </xf>
    <xf numFmtId="165" fontId="10" fillId="7" borderId="51" xfId="3" applyNumberFormat="1" applyFont="1" applyFill="1" applyBorder="1" applyAlignment="1">
      <alignment horizontal="center"/>
    </xf>
    <xf numFmtId="165" fontId="10" fillId="0" borderId="51" xfId="3" applyNumberFormat="1" applyFont="1" applyFill="1" applyBorder="1" applyAlignment="1">
      <alignment horizontal="center"/>
    </xf>
    <xf numFmtId="165" fontId="10" fillId="0" borderId="52" xfId="3" applyNumberFormat="1" applyFont="1" applyFill="1" applyBorder="1" applyAlignment="1">
      <alignment horizontal="center"/>
    </xf>
    <xf numFmtId="165" fontId="10" fillId="5" borderId="19" xfId="3" applyNumberFormat="1" applyFont="1" applyFill="1" applyBorder="1" applyAlignment="1">
      <alignment horizontal="center"/>
    </xf>
    <xf numFmtId="165" fontId="10" fillId="7" borderId="50" xfId="3" applyNumberFormat="1" applyFont="1" applyFill="1" applyBorder="1" applyAlignment="1">
      <alignment horizontal="center"/>
    </xf>
    <xf numFmtId="165" fontId="10" fillId="7" borderId="50" xfId="3" applyNumberFormat="1" applyFont="1" applyFill="1" applyBorder="1" applyAlignment="1">
      <alignment horizontal="left" vertical="top" wrapText="1"/>
    </xf>
    <xf numFmtId="3" fontId="8" fillId="5" borderId="62" xfId="1" applyNumberFormat="1" applyFont="1" applyFill="1" applyBorder="1" applyAlignment="1">
      <alignment horizontal="center" vertical="center"/>
    </xf>
    <xf numFmtId="165" fontId="11" fillId="5" borderId="19" xfId="3" applyNumberFormat="1" applyFont="1" applyFill="1" applyBorder="1" applyAlignment="1">
      <alignment horizontal="center"/>
    </xf>
    <xf numFmtId="165" fontId="11" fillId="7" borderId="19" xfId="3" applyNumberFormat="1" applyFont="1" applyFill="1" applyBorder="1" applyAlignment="1">
      <alignment horizontal="center" vertical="top" wrapText="1"/>
    </xf>
    <xf numFmtId="3" fontId="22" fillId="0" borderId="61" xfId="4" applyNumberFormat="1" applyFont="1" applyFill="1" applyBorder="1" applyAlignment="1">
      <alignment horizontal="center" vertical="center"/>
    </xf>
    <xf numFmtId="3" fontId="22" fillId="0" borderId="60" xfId="4" applyNumberFormat="1" applyFont="1" applyFill="1" applyBorder="1" applyAlignment="1">
      <alignment horizontal="center" vertical="center"/>
    </xf>
    <xf numFmtId="165" fontId="10" fillId="0" borderId="51" xfId="3" applyNumberFormat="1" applyFont="1" applyFill="1" applyBorder="1" applyAlignment="1">
      <alignment horizontal="center" wrapText="1"/>
    </xf>
    <xf numFmtId="3" fontId="12" fillId="2" borderId="38" xfId="2" applyNumberFormat="1" applyFont="1" applyFill="1" applyBorder="1" applyAlignment="1">
      <alignment horizontal="center" vertical="center"/>
    </xf>
    <xf numFmtId="1" fontId="8" fillId="0" borderId="7" xfId="2" applyNumberFormat="1" applyFont="1" applyFill="1" applyBorder="1" applyAlignment="1">
      <alignment horizontal="center"/>
    </xf>
    <xf numFmtId="169" fontId="10" fillId="0" borderId="21" xfId="1" applyNumberFormat="1" applyFont="1" applyFill="1" applyBorder="1" applyAlignment="1">
      <alignment horizontal="center" vertical="center"/>
    </xf>
    <xf numFmtId="0" fontId="10" fillId="0" borderId="40" xfId="1" applyNumberFormat="1" applyFont="1" applyFill="1" applyBorder="1" applyAlignment="1">
      <alignment horizontal="center" vertical="center"/>
    </xf>
    <xf numFmtId="169" fontId="10" fillId="0" borderId="40" xfId="1" applyNumberFormat="1" applyFont="1" applyFill="1" applyBorder="1" applyAlignment="1">
      <alignment horizontal="center" vertical="center"/>
    </xf>
    <xf numFmtId="169" fontId="10" fillId="0" borderId="8" xfId="1" applyNumberFormat="1" applyFont="1" applyFill="1" applyBorder="1" applyAlignment="1">
      <alignment horizontal="center" vertical="center"/>
    </xf>
    <xf numFmtId="169" fontId="10" fillId="0" borderId="41" xfId="1" applyNumberFormat="1" applyFont="1" applyFill="1" applyBorder="1" applyAlignment="1">
      <alignment horizontal="center" vertical="center"/>
    </xf>
    <xf numFmtId="169" fontId="10" fillId="0" borderId="13" xfId="1" applyNumberFormat="1" applyFont="1" applyFill="1" applyBorder="1" applyAlignment="1">
      <alignment horizontal="center" vertical="center"/>
    </xf>
    <xf numFmtId="3" fontId="11" fillId="0" borderId="13" xfId="1" applyNumberFormat="1" applyFont="1" applyFill="1" applyBorder="1" applyAlignment="1">
      <alignment horizontal="center" vertical="center"/>
    </xf>
    <xf numFmtId="3" fontId="10" fillId="0" borderId="13" xfId="1" applyNumberFormat="1" applyFont="1" applyFill="1" applyBorder="1" applyAlignment="1">
      <alignment horizontal="center" vertical="center"/>
    </xf>
    <xf numFmtId="0" fontId="11" fillId="0" borderId="39" xfId="1" applyNumberFormat="1" applyFont="1" applyFill="1" applyBorder="1" applyAlignment="1">
      <alignment horizontal="center" vertical="center"/>
    </xf>
    <xf numFmtId="169" fontId="11" fillId="0" borderId="39" xfId="1" applyNumberFormat="1" applyFont="1" applyFill="1" applyBorder="1" applyAlignment="1">
      <alignment horizontal="center" vertical="center"/>
    </xf>
    <xf numFmtId="169" fontId="11" fillId="0" borderId="56" xfId="1" applyNumberFormat="1" applyFont="1" applyFill="1" applyBorder="1" applyAlignment="1">
      <alignment horizontal="center" vertical="center"/>
    </xf>
    <xf numFmtId="169" fontId="11" fillId="0" borderId="21" xfId="1" applyNumberFormat="1" applyFont="1" applyFill="1" applyBorder="1" applyAlignment="1">
      <alignment horizontal="center" vertical="center"/>
    </xf>
    <xf numFmtId="0" fontId="11" fillId="0" borderId="40" xfId="1" applyNumberFormat="1" applyFont="1" applyFill="1" applyBorder="1" applyAlignment="1">
      <alignment horizontal="center" vertical="center"/>
    </xf>
    <xf numFmtId="169" fontId="11" fillId="0" borderId="40" xfId="1" applyNumberFormat="1" applyFont="1" applyFill="1" applyBorder="1" applyAlignment="1">
      <alignment horizontal="center" vertical="center"/>
    </xf>
    <xf numFmtId="169" fontId="11" fillId="0" borderId="51" xfId="1" applyNumberFormat="1" applyFont="1" applyFill="1" applyBorder="1" applyAlignment="1">
      <alignment horizontal="center" vertical="center"/>
    </xf>
    <xf numFmtId="169" fontId="11" fillId="0" borderId="8" xfId="1" applyNumberFormat="1" applyFont="1" applyFill="1" applyBorder="1" applyAlignment="1">
      <alignment horizontal="center" vertical="center"/>
    </xf>
    <xf numFmtId="0" fontId="11" fillId="0" borderId="41" xfId="1" applyNumberFormat="1" applyFont="1" applyFill="1" applyBorder="1" applyAlignment="1">
      <alignment horizontal="center" vertical="center"/>
    </xf>
    <xf numFmtId="169" fontId="11" fillId="0" borderId="41" xfId="1" applyNumberFormat="1" applyFont="1" applyFill="1" applyBorder="1" applyAlignment="1">
      <alignment horizontal="center" vertical="center"/>
    </xf>
    <xf numFmtId="169" fontId="11" fillId="0" borderId="57" xfId="1" applyNumberFormat="1" applyFont="1" applyFill="1" applyBorder="1" applyAlignment="1">
      <alignment horizontal="center" vertical="center"/>
    </xf>
    <xf numFmtId="169" fontId="11" fillId="0" borderId="13" xfId="1" applyNumberFormat="1" applyFont="1" applyFill="1" applyBorder="1" applyAlignment="1">
      <alignment horizontal="center" vertical="center"/>
    </xf>
    <xf numFmtId="0" fontId="11" fillId="0" borderId="42" xfId="1" applyNumberFormat="1" applyFont="1" applyFill="1" applyBorder="1" applyAlignment="1">
      <alignment horizontal="center" vertical="center"/>
    </xf>
    <xf numFmtId="169" fontId="11" fillId="0" borderId="42" xfId="1" applyNumberFormat="1" applyFont="1" applyFill="1" applyBorder="1" applyAlignment="1">
      <alignment horizontal="center" vertical="center"/>
    </xf>
    <xf numFmtId="1" fontId="8" fillId="0" borderId="37" xfId="2" applyNumberFormat="1" applyFont="1" applyBorder="1" applyAlignment="1">
      <alignment horizontal="center"/>
    </xf>
    <xf numFmtId="169" fontId="10" fillId="0" borderId="37" xfId="1" applyNumberFormat="1" applyFont="1" applyBorder="1" applyAlignment="1">
      <alignment horizontal="center"/>
    </xf>
    <xf numFmtId="169" fontId="10" fillId="0" borderId="37" xfId="1" applyNumberFormat="1" applyFont="1" applyBorder="1" applyAlignment="1">
      <alignment horizontal="center" vertical="center"/>
    </xf>
    <xf numFmtId="169" fontId="10" fillId="0" borderId="45" xfId="1" applyNumberFormat="1" applyFont="1" applyBorder="1" applyAlignment="1">
      <alignment horizontal="center" vertical="center"/>
    </xf>
    <xf numFmtId="169" fontId="10" fillId="0" borderId="45" xfId="1" applyNumberFormat="1" applyFont="1" applyBorder="1" applyAlignment="1">
      <alignment horizontal="center"/>
    </xf>
    <xf numFmtId="1" fontId="8" fillId="0" borderId="21" xfId="2" applyNumberFormat="1" applyFont="1" applyFill="1" applyBorder="1" applyAlignment="1">
      <alignment horizontal="center"/>
    </xf>
    <xf numFmtId="1" fontId="8" fillId="0" borderId="26" xfId="2" applyNumberFormat="1" applyFont="1" applyFill="1" applyBorder="1" applyAlignment="1">
      <alignment horizontal="center"/>
    </xf>
    <xf numFmtId="169" fontId="10" fillId="0" borderId="20" xfId="1" applyNumberFormat="1" applyFont="1" applyFill="1" applyBorder="1" applyAlignment="1">
      <alignment horizontal="center"/>
    </xf>
    <xf numFmtId="169" fontId="8" fillId="0" borderId="21" xfId="1" applyNumberFormat="1" applyFont="1" applyFill="1" applyBorder="1" applyAlignment="1">
      <alignment horizontal="center"/>
    </xf>
    <xf numFmtId="169" fontId="10" fillId="0" borderId="22" xfId="1" applyNumberFormat="1" applyFont="1" applyFill="1" applyBorder="1" applyAlignment="1">
      <alignment horizontal="center"/>
    </xf>
    <xf numFmtId="169" fontId="8" fillId="0" borderId="26" xfId="1" applyNumberFormat="1" applyFont="1" applyFill="1" applyBorder="1" applyAlignment="1">
      <alignment horizontal="center"/>
    </xf>
    <xf numFmtId="169" fontId="10" fillId="0" borderId="24" xfId="1" applyNumberFormat="1" applyFont="1" applyFill="1" applyBorder="1" applyAlignment="1">
      <alignment horizontal="center"/>
    </xf>
    <xf numFmtId="169" fontId="8" fillId="0" borderId="14" xfId="1" applyNumberFormat="1" applyFont="1" applyFill="1" applyBorder="1" applyAlignment="1">
      <alignment horizontal="center"/>
    </xf>
    <xf numFmtId="169" fontId="10" fillId="0" borderId="21" xfId="1" applyNumberFormat="1" applyFont="1" applyFill="1" applyBorder="1" applyAlignment="1">
      <alignment horizontal="center"/>
    </xf>
    <xf numFmtId="169" fontId="11" fillId="0" borderId="20" xfId="1" applyNumberFormat="1" applyFont="1" applyFill="1" applyBorder="1" applyAlignment="1">
      <alignment horizontal="center"/>
    </xf>
    <xf numFmtId="169" fontId="10" fillId="0" borderId="26" xfId="1" applyNumberFormat="1" applyFont="1" applyFill="1" applyBorder="1" applyAlignment="1">
      <alignment horizontal="center"/>
    </xf>
    <xf numFmtId="169" fontId="11" fillId="0" borderId="22" xfId="1" applyNumberFormat="1" applyFont="1" applyFill="1" applyBorder="1" applyAlignment="1">
      <alignment horizontal="center"/>
    </xf>
    <xf numFmtId="169" fontId="10" fillId="0" borderId="14" xfId="1" applyNumberFormat="1" applyFont="1" applyFill="1" applyBorder="1" applyAlignment="1">
      <alignment horizontal="center"/>
    </xf>
    <xf numFmtId="169" fontId="11" fillId="0" borderId="24" xfId="1" applyNumberFormat="1" applyFont="1" applyFill="1" applyBorder="1" applyAlignment="1">
      <alignment horizontal="center"/>
    </xf>
    <xf numFmtId="1" fontId="8" fillId="0" borderId="36" xfId="2" applyNumberFormat="1" applyFont="1" applyFill="1" applyBorder="1" applyAlignment="1">
      <alignment horizontal="center"/>
    </xf>
    <xf numFmtId="3" fontId="22" fillId="7" borderId="62" xfId="1" applyNumberFormat="1" applyFont="1" applyFill="1" applyBorder="1" applyAlignment="1">
      <alignment horizontal="center" vertical="center"/>
    </xf>
    <xf numFmtId="3" fontId="10" fillId="7" borderId="60" xfId="3" applyNumberFormat="1" applyFont="1" applyFill="1" applyBorder="1" applyAlignment="1">
      <alignment horizontal="center"/>
    </xf>
    <xf numFmtId="3" fontId="10" fillId="7" borderId="60" xfId="3" applyNumberFormat="1" applyFont="1" applyFill="1" applyBorder="1" applyAlignment="1">
      <alignment horizontal="center" vertical="center" wrapText="1"/>
    </xf>
    <xf numFmtId="0" fontId="10" fillId="0" borderId="39" xfId="1" applyNumberFormat="1" applyFont="1" applyFill="1" applyBorder="1" applyAlignment="1">
      <alignment horizontal="center" vertical="center"/>
    </xf>
    <xf numFmtId="3" fontId="8" fillId="0" borderId="20" xfId="2" applyNumberFormat="1" applyFont="1" applyFill="1" applyBorder="1" applyAlignment="1">
      <alignment horizontal="center"/>
    </xf>
    <xf numFmtId="3" fontId="10" fillId="0" borderId="20" xfId="1" applyNumberFormat="1" applyFont="1" applyFill="1" applyBorder="1" applyAlignment="1">
      <alignment horizontal="center"/>
    </xf>
    <xf numFmtId="3" fontId="10" fillId="0" borderId="22" xfId="1" applyNumberFormat="1" applyFont="1" applyFill="1" applyBorder="1" applyAlignment="1">
      <alignment horizontal="center"/>
    </xf>
    <xf numFmtId="3" fontId="10" fillId="0" borderId="24" xfId="1" applyNumberFormat="1" applyFont="1" applyFill="1" applyBorder="1" applyAlignment="1">
      <alignment horizontal="center"/>
    </xf>
    <xf numFmtId="49" fontId="16" fillId="8" borderId="26" xfId="4" applyNumberFormat="1" applyFont="1" applyFill="1" applyBorder="1" applyAlignment="1">
      <alignment horizontal="center"/>
    </xf>
    <xf numFmtId="49" fontId="16" fillId="8" borderId="14" xfId="4" applyNumberFormat="1" applyFont="1" applyFill="1" applyBorder="1" applyAlignment="1">
      <alignment horizontal="center"/>
    </xf>
    <xf numFmtId="3" fontId="11" fillId="8" borderId="23" xfId="4" applyNumberFormat="1" applyFont="1" applyFill="1" applyBorder="1" applyAlignment="1">
      <alignment horizontal="center"/>
    </xf>
    <xf numFmtId="3" fontId="0" fillId="0" borderId="0" xfId="0" applyNumberFormat="1"/>
    <xf numFmtId="169" fontId="11" fillId="0" borderId="43" xfId="1" applyNumberFormat="1" applyFont="1" applyFill="1" applyBorder="1"/>
    <xf numFmtId="169" fontId="11" fillId="0" borderId="48" xfId="1" applyNumberFormat="1" applyFont="1" applyFill="1" applyBorder="1"/>
    <xf numFmtId="169" fontId="11" fillId="0" borderId="49" xfId="1" applyNumberFormat="1" applyFont="1" applyFill="1" applyBorder="1"/>
    <xf numFmtId="169" fontId="11" fillId="0" borderId="21" xfId="1" applyNumberFormat="1" applyFont="1" applyFill="1" applyBorder="1" applyAlignment="1">
      <alignment horizontal="center"/>
    </xf>
    <xf numFmtId="169" fontId="11" fillId="0" borderId="23" xfId="1" applyNumberFormat="1" applyFont="1" applyFill="1" applyBorder="1" applyAlignment="1">
      <alignment horizontal="center"/>
    </xf>
    <xf numFmtId="169" fontId="11" fillId="0" borderId="21" xfId="1" applyNumberFormat="1" applyFont="1" applyFill="1" applyBorder="1"/>
    <xf numFmtId="169" fontId="11" fillId="0" borderId="26" xfId="1" applyNumberFormat="1" applyFont="1" applyFill="1" applyBorder="1"/>
    <xf numFmtId="169" fontId="11" fillId="0" borderId="14" xfId="1" applyNumberFormat="1" applyFont="1" applyFill="1" applyBorder="1"/>
    <xf numFmtId="169" fontId="11" fillId="0" borderId="43" xfId="1" applyNumberFormat="1" applyFont="1" applyFill="1" applyBorder="1" applyAlignment="1">
      <alignment horizontal="right"/>
    </xf>
    <xf numFmtId="169" fontId="11" fillId="0" borderId="21" xfId="1" applyNumberFormat="1" applyFont="1" applyFill="1" applyBorder="1" applyAlignment="1">
      <alignment horizontal="right"/>
    </xf>
    <xf numFmtId="49" fontId="10" fillId="0" borderId="13" xfId="4" applyNumberFormat="1" applyFont="1" applyFill="1" applyBorder="1" applyAlignment="1">
      <alignment horizontal="center"/>
    </xf>
    <xf numFmtId="169" fontId="11" fillId="0" borderId="48" xfId="1" applyNumberFormat="1" applyFont="1" applyFill="1" applyBorder="1" applyAlignment="1">
      <alignment horizontal="right"/>
    </xf>
    <xf numFmtId="169" fontId="11" fillId="0" borderId="26" xfId="1" applyNumberFormat="1" applyFont="1" applyFill="1" applyBorder="1" applyAlignment="1">
      <alignment horizontal="right"/>
    </xf>
    <xf numFmtId="169" fontId="11" fillId="0" borderId="49" xfId="1" applyNumberFormat="1" applyFont="1" applyFill="1" applyBorder="1" applyAlignment="1">
      <alignment horizontal="right"/>
    </xf>
    <xf numFmtId="169" fontId="11" fillId="0" borderId="14" xfId="1" applyNumberFormat="1" applyFont="1" applyFill="1" applyBorder="1" applyAlignment="1">
      <alignment horizontal="right"/>
    </xf>
    <xf numFmtId="169" fontId="11" fillId="0" borderId="8" xfId="1" applyNumberFormat="1" applyFont="1" applyFill="1" applyBorder="1"/>
    <xf numFmtId="169" fontId="11" fillId="0" borderId="39" xfId="1" applyNumberFormat="1" applyFont="1" applyFill="1" applyBorder="1"/>
    <xf numFmtId="169" fontId="11" fillId="0" borderId="13" xfId="1" applyNumberFormat="1" applyFont="1" applyFill="1" applyBorder="1"/>
    <xf numFmtId="169" fontId="11" fillId="0" borderId="8" xfId="1" applyNumberFormat="1" applyFont="1" applyFill="1" applyBorder="1" applyAlignment="1">
      <alignment horizontal="center"/>
    </xf>
    <xf numFmtId="169" fontId="11" fillId="0" borderId="13" xfId="1" applyNumberFormat="1" applyFont="1" applyFill="1" applyBorder="1" applyAlignment="1">
      <alignment horizontal="center"/>
    </xf>
    <xf numFmtId="169" fontId="11" fillId="0" borderId="26" xfId="1" applyNumberFormat="1" applyFont="1" applyFill="1" applyBorder="1" applyAlignment="1">
      <alignment horizontal="center"/>
    </xf>
    <xf numFmtId="169" fontId="11" fillId="0" borderId="14" xfId="1" applyNumberFormat="1" applyFont="1" applyFill="1" applyBorder="1" applyAlignment="1">
      <alignment horizontal="center"/>
    </xf>
    <xf numFmtId="3" fontId="11" fillId="0" borderId="56" xfId="1" applyNumberFormat="1" applyFont="1" applyFill="1" applyBorder="1" applyAlignment="1">
      <alignment horizontal="center" vertical="center"/>
    </xf>
    <xf numFmtId="3" fontId="11" fillId="0" borderId="41" xfId="1" applyNumberFormat="1" applyFont="1" applyFill="1" applyBorder="1" applyAlignment="1">
      <alignment horizontal="center" vertical="center"/>
    </xf>
    <xf numFmtId="3" fontId="10" fillId="0" borderId="41" xfId="1" applyNumberFormat="1" applyFont="1" applyFill="1" applyBorder="1" applyAlignment="1">
      <alignment horizontal="center" vertical="center"/>
    </xf>
    <xf numFmtId="3" fontId="11" fillId="0" borderId="51" xfId="1" applyNumberFormat="1" applyFont="1" applyFill="1" applyBorder="1" applyAlignment="1">
      <alignment horizontal="center" vertical="center"/>
    </xf>
    <xf numFmtId="3" fontId="11" fillId="0" borderId="57" xfId="1" applyNumberFormat="1" applyFont="1" applyFill="1" applyBorder="1" applyAlignment="1">
      <alignment horizontal="center" vertical="center"/>
    </xf>
    <xf numFmtId="3" fontId="10" fillId="0" borderId="63" xfId="1" applyNumberFormat="1" applyFont="1" applyFill="1" applyBorder="1" applyAlignment="1">
      <alignment horizontal="center"/>
    </xf>
    <xf numFmtId="3" fontId="10" fillId="0" borderId="7" xfId="1" applyNumberFormat="1" applyFont="1" applyFill="1" applyBorder="1" applyAlignment="1">
      <alignment horizontal="center" vertical="center"/>
    </xf>
    <xf numFmtId="3" fontId="11" fillId="0" borderId="7" xfId="1" applyNumberFormat="1" applyFont="1" applyFill="1" applyBorder="1" applyAlignment="1">
      <alignment horizontal="center" vertical="center"/>
    </xf>
    <xf numFmtId="3" fontId="10" fillId="0" borderId="23" xfId="2" applyNumberFormat="1" applyFont="1" applyFill="1" applyBorder="1" applyAlignment="1">
      <alignment horizontal="center" vertical="center"/>
    </xf>
    <xf numFmtId="3" fontId="25" fillId="7" borderId="23" xfId="4" applyNumberFormat="1" applyFont="1" applyFill="1" applyBorder="1" applyAlignment="1">
      <alignment horizontal="center"/>
    </xf>
    <xf numFmtId="3" fontId="10" fillId="7" borderId="32" xfId="3" applyNumberFormat="1" applyFont="1" applyFill="1" applyBorder="1" applyAlignment="1">
      <alignment horizontal="center"/>
    </xf>
    <xf numFmtId="3" fontId="10" fillId="7" borderId="33" xfId="3" applyNumberFormat="1" applyFont="1" applyFill="1" applyBorder="1"/>
    <xf numFmtId="3" fontId="10" fillId="7" borderId="8" xfId="4" applyNumberFormat="1" applyFont="1" applyFill="1" applyBorder="1" applyAlignment="1">
      <alignment horizontal="center"/>
    </xf>
    <xf numFmtId="165" fontId="10" fillId="7" borderId="32" xfId="3" applyNumberFormat="1" applyFont="1" applyFill="1" applyBorder="1" applyAlignment="1">
      <alignment horizontal="center"/>
    </xf>
    <xf numFmtId="3" fontId="11" fillId="7" borderId="32" xfId="3" applyNumberFormat="1" applyFont="1" applyFill="1" applyBorder="1" applyAlignment="1">
      <alignment horizontal="center"/>
    </xf>
    <xf numFmtId="3" fontId="11" fillId="7" borderId="33" xfId="3" applyNumberFormat="1" applyFont="1" applyFill="1" applyBorder="1"/>
    <xf numFmtId="3" fontId="10" fillId="7" borderId="23" xfId="4" applyNumberFormat="1" applyFont="1" applyFill="1" applyBorder="1" applyAlignment="1">
      <alignment horizontal="center"/>
    </xf>
    <xf numFmtId="3" fontId="10" fillId="7" borderId="34" xfId="3" applyNumberFormat="1" applyFont="1" applyFill="1" applyBorder="1" applyAlignment="1">
      <alignment horizontal="center"/>
    </xf>
    <xf numFmtId="3" fontId="10" fillId="7" borderId="30" xfId="3" applyNumberFormat="1" applyFont="1" applyFill="1" applyBorder="1"/>
    <xf numFmtId="3" fontId="10" fillId="7" borderId="26" xfId="4" applyNumberFormat="1" applyFont="1" applyFill="1" applyBorder="1" applyAlignment="1">
      <alignment horizontal="center"/>
    </xf>
    <xf numFmtId="3" fontId="11" fillId="7" borderId="23" xfId="4" applyNumberFormat="1" applyFont="1" applyFill="1" applyBorder="1" applyAlignment="1">
      <alignment horizontal="center"/>
    </xf>
    <xf numFmtId="165" fontId="10" fillId="7" borderId="34" xfId="3" applyNumberFormat="1" applyFont="1" applyFill="1" applyBorder="1" applyAlignment="1">
      <alignment horizontal="center"/>
    </xf>
    <xf numFmtId="3" fontId="11" fillId="7" borderId="34" xfId="3" applyNumberFormat="1" applyFont="1" applyFill="1" applyBorder="1" applyAlignment="1">
      <alignment horizontal="center"/>
    </xf>
    <xf numFmtId="3" fontId="11" fillId="7" borderId="30" xfId="3" applyNumberFormat="1" applyFont="1" applyFill="1" applyBorder="1"/>
    <xf numFmtId="3" fontId="10" fillId="7" borderId="15" xfId="4" applyNumberFormat="1" applyFont="1" applyFill="1" applyBorder="1" applyAlignment="1">
      <alignment horizontal="center"/>
    </xf>
    <xf numFmtId="3" fontId="10" fillId="7" borderId="35" xfId="3" applyNumberFormat="1" applyFont="1" applyFill="1" applyBorder="1" applyAlignment="1">
      <alignment horizontal="center"/>
    </xf>
    <xf numFmtId="3" fontId="10" fillId="7" borderId="31" xfId="3" applyNumberFormat="1" applyFont="1" applyFill="1" applyBorder="1"/>
    <xf numFmtId="3" fontId="10" fillId="7" borderId="14" xfId="4" applyNumberFormat="1" applyFont="1" applyFill="1" applyBorder="1" applyAlignment="1">
      <alignment horizontal="center"/>
    </xf>
    <xf numFmtId="3" fontId="11" fillId="7" borderId="15" xfId="4" applyNumberFormat="1" applyFont="1" applyFill="1" applyBorder="1" applyAlignment="1">
      <alignment horizontal="center"/>
    </xf>
    <xf numFmtId="165" fontId="10" fillId="7" borderId="35" xfId="3" applyNumberFormat="1" applyFont="1" applyFill="1" applyBorder="1" applyAlignment="1">
      <alignment horizontal="center"/>
    </xf>
    <xf numFmtId="3" fontId="11" fillId="7" borderId="35" xfId="3" applyNumberFormat="1" applyFont="1" applyFill="1" applyBorder="1" applyAlignment="1">
      <alignment horizontal="center"/>
    </xf>
    <xf numFmtId="3" fontId="11" fillId="7" borderId="31" xfId="3" applyNumberFormat="1" applyFont="1" applyFill="1" applyBorder="1"/>
    <xf numFmtId="3" fontId="16" fillId="8" borderId="23" xfId="4" applyNumberFormat="1" applyFont="1" applyFill="1" applyBorder="1" applyAlignment="1">
      <alignment horizontal="center"/>
    </xf>
    <xf numFmtId="0" fontId="31" fillId="0" borderId="0" xfId="0" applyFont="1"/>
    <xf numFmtId="169" fontId="10" fillId="0" borderId="15" xfId="1" applyNumberFormat="1" applyFont="1" applyFill="1" applyBorder="1" applyAlignment="1">
      <alignment horizontal="center"/>
    </xf>
    <xf numFmtId="169" fontId="10" fillId="0" borderId="21" xfId="1" applyNumberFormat="1" applyFont="1" applyFill="1" applyBorder="1"/>
    <xf numFmtId="169" fontId="11" fillId="0" borderId="23" xfId="1" applyNumberFormat="1" applyFont="1" applyFill="1" applyBorder="1" applyAlignment="1">
      <alignment horizontal="right"/>
    </xf>
    <xf numFmtId="169" fontId="10" fillId="0" borderId="26" xfId="1" applyNumberFormat="1" applyFont="1" applyFill="1" applyBorder="1" applyAlignment="1">
      <alignment horizontal="center" vertical="center"/>
    </xf>
    <xf numFmtId="169" fontId="10" fillId="0" borderId="14" xfId="1" applyNumberFormat="1" applyFont="1" applyFill="1" applyBorder="1" applyAlignment="1">
      <alignment horizontal="center" vertical="center"/>
    </xf>
    <xf numFmtId="169" fontId="10" fillId="0" borderId="23" xfId="1" applyNumberFormat="1" applyFont="1" applyFill="1" applyBorder="1" applyAlignment="1">
      <alignment horizontal="center"/>
    </xf>
    <xf numFmtId="166" fontId="11" fillId="7" borderId="33" xfId="3" applyNumberFormat="1" applyFont="1" applyFill="1" applyBorder="1"/>
    <xf numFmtId="1" fontId="8" fillId="7" borderId="56" xfId="2" applyNumberFormat="1" applyFont="1" applyFill="1" applyBorder="1" applyAlignment="1">
      <alignment horizontal="center"/>
    </xf>
    <xf numFmtId="165" fontId="10" fillId="7" borderId="8" xfId="3" applyNumberFormat="1" applyFont="1" applyFill="1" applyBorder="1" applyAlignment="1">
      <alignment horizontal="center"/>
    </xf>
    <xf numFmtId="166" fontId="11" fillId="7" borderId="43" xfId="3" applyNumberFormat="1" applyFont="1" applyFill="1" applyBorder="1"/>
    <xf numFmtId="0" fontId="13" fillId="9" borderId="21" xfId="0" applyFont="1" applyFill="1" applyBorder="1" applyAlignment="1">
      <alignment horizontal="center"/>
    </xf>
    <xf numFmtId="166" fontId="11" fillId="7" borderId="30" xfId="3" applyNumberFormat="1" applyFont="1" applyFill="1" applyBorder="1"/>
    <xf numFmtId="1" fontId="8" fillId="7" borderId="51" xfId="2" applyNumberFormat="1" applyFont="1" applyFill="1" applyBorder="1" applyAlignment="1">
      <alignment horizontal="center"/>
    </xf>
    <xf numFmtId="165" fontId="10" fillId="7" borderId="26" xfId="3" applyNumberFormat="1" applyFont="1" applyFill="1" applyBorder="1" applyAlignment="1">
      <alignment horizontal="center"/>
    </xf>
    <xf numFmtId="166" fontId="11" fillId="7" borderId="48" xfId="3" applyNumberFormat="1" applyFont="1" applyFill="1" applyBorder="1"/>
    <xf numFmtId="0" fontId="13" fillId="9" borderId="8" xfId="0" applyFont="1" applyFill="1" applyBorder="1" applyAlignment="1">
      <alignment horizontal="center"/>
    </xf>
    <xf numFmtId="166" fontId="11" fillId="7" borderId="31" xfId="3" applyNumberFormat="1" applyFont="1" applyFill="1" applyBorder="1"/>
    <xf numFmtId="1" fontId="8" fillId="7" borderId="57" xfId="2" applyNumberFormat="1" applyFont="1" applyFill="1" applyBorder="1" applyAlignment="1">
      <alignment horizontal="center"/>
    </xf>
    <xf numFmtId="165" fontId="10" fillId="7" borderId="14" xfId="3" applyNumberFormat="1" applyFont="1" applyFill="1" applyBorder="1" applyAlignment="1">
      <alignment horizontal="center"/>
    </xf>
    <xf numFmtId="166" fontId="11" fillId="7" borderId="49" xfId="3" applyNumberFormat="1" applyFont="1" applyFill="1" applyBorder="1"/>
    <xf numFmtId="0" fontId="13" fillId="9" borderId="13" xfId="0" applyFont="1" applyFill="1" applyBorder="1" applyAlignment="1">
      <alignment horizontal="center"/>
    </xf>
    <xf numFmtId="169" fontId="11" fillId="7" borderId="8" xfId="1" applyNumberFormat="1" applyFont="1" applyFill="1" applyBorder="1" applyAlignment="1">
      <alignment horizontal="center"/>
    </xf>
    <xf numFmtId="169" fontId="11" fillId="7" borderId="14" xfId="1" applyNumberFormat="1" applyFont="1" applyFill="1" applyBorder="1" applyAlignment="1">
      <alignment horizontal="center"/>
    </xf>
    <xf numFmtId="169" fontId="29" fillId="9" borderId="21" xfId="0" applyNumberFormat="1" applyFont="1" applyFill="1" applyBorder="1" applyAlignment="1">
      <alignment horizontal="center"/>
    </xf>
    <xf numFmtId="169" fontId="29" fillId="9" borderId="26" xfId="0" applyNumberFormat="1" applyFont="1" applyFill="1" applyBorder="1" applyAlignment="1">
      <alignment horizontal="center"/>
    </xf>
    <xf numFmtId="169" fontId="29" fillId="9" borderId="14" xfId="0" applyNumberFormat="1" applyFont="1" applyFill="1" applyBorder="1" applyAlignment="1">
      <alignment horizontal="center"/>
    </xf>
    <xf numFmtId="3" fontId="24" fillId="2" borderId="13" xfId="2" applyNumberFormat="1" applyFont="1" applyFill="1" applyBorder="1"/>
    <xf numFmtId="3" fontId="22" fillId="4" borderId="15" xfId="2" applyNumberFormat="1" applyFont="1" applyFill="1" applyBorder="1" applyAlignment="1">
      <alignment horizontal="center" vertical="center"/>
    </xf>
    <xf numFmtId="3" fontId="22" fillId="4" borderId="46" xfId="2" applyNumberFormat="1" applyFont="1" applyFill="1" applyBorder="1"/>
    <xf numFmtId="3" fontId="12" fillId="2" borderId="13" xfId="2" applyNumberFormat="1" applyFont="1" applyFill="1" applyBorder="1"/>
    <xf numFmtId="0" fontId="22" fillId="4" borderId="15" xfId="2" applyFont="1" applyFill="1" applyBorder="1" applyAlignment="1">
      <alignment horizontal="center" vertical="center"/>
    </xf>
    <xf numFmtId="3" fontId="8" fillId="4" borderId="15" xfId="2" applyNumberFormat="1" applyFont="1" applyFill="1" applyBorder="1" applyAlignment="1">
      <alignment horizontal="center" vertical="center"/>
    </xf>
    <xf numFmtId="0" fontId="22" fillId="4" borderId="46" xfId="2" applyFont="1" applyFill="1" applyBorder="1"/>
    <xf numFmtId="3" fontId="11" fillId="0" borderId="43" xfId="1" applyNumberFormat="1" applyFont="1" applyFill="1" applyBorder="1" applyAlignment="1">
      <alignment horizontal="right"/>
    </xf>
    <xf numFmtId="3" fontId="11" fillId="0" borderId="48" xfId="1" applyNumberFormat="1" applyFont="1" applyFill="1" applyBorder="1"/>
    <xf numFmtId="3" fontId="11" fillId="0" borderId="49" xfId="1" applyNumberFormat="1" applyFont="1" applyFill="1" applyBorder="1"/>
    <xf numFmtId="3" fontId="11" fillId="0" borderId="26" xfId="1" applyNumberFormat="1" applyFont="1" applyFill="1" applyBorder="1"/>
    <xf numFmtId="3" fontId="11" fillId="0" borderId="14" xfId="1" applyNumberFormat="1" applyFont="1" applyFill="1" applyBorder="1"/>
    <xf numFmtId="3" fontId="11" fillId="0" borderId="23" xfId="1" applyNumberFormat="1" applyFont="1" applyFill="1" applyBorder="1" applyAlignment="1">
      <alignment horizontal="center"/>
    </xf>
    <xf numFmtId="3" fontId="10" fillId="0" borderId="26" xfId="1" applyNumberFormat="1" applyFont="1" applyFill="1" applyBorder="1" applyAlignment="1">
      <alignment horizontal="center"/>
    </xf>
    <xf numFmtId="3" fontId="10" fillId="0" borderId="14" xfId="1" applyNumberFormat="1" applyFont="1" applyFill="1" applyBorder="1" applyAlignment="1">
      <alignment horizontal="center"/>
    </xf>
    <xf numFmtId="3" fontId="11" fillId="0" borderId="21" xfId="1" applyNumberFormat="1" applyFont="1" applyFill="1" applyBorder="1" applyAlignment="1">
      <alignment vertical="center"/>
    </xf>
    <xf numFmtId="3" fontId="11" fillId="0" borderId="26" xfId="1" applyNumberFormat="1" applyFont="1" applyFill="1" applyBorder="1" applyAlignment="1">
      <alignment vertical="center"/>
    </xf>
    <xf numFmtId="3" fontId="11" fillId="0" borderId="14" xfId="1" applyNumberFormat="1" applyFont="1" applyFill="1" applyBorder="1" applyAlignment="1">
      <alignment vertical="center"/>
    </xf>
    <xf numFmtId="3" fontId="10" fillId="0" borderId="8" xfId="1" applyNumberFormat="1" applyFont="1" applyFill="1" applyBorder="1" applyAlignment="1">
      <alignment horizontal="center"/>
    </xf>
    <xf numFmtId="3" fontId="10" fillId="0" borderId="8" xfId="4" applyNumberFormat="1" applyFont="1" applyFill="1" applyBorder="1" applyAlignment="1">
      <alignment horizontal="right"/>
    </xf>
    <xf numFmtId="3" fontId="10" fillId="0" borderId="26" xfId="4" applyNumberFormat="1" applyFont="1" applyFill="1" applyBorder="1" applyAlignment="1">
      <alignment horizontal="right"/>
    </xf>
    <xf numFmtId="3" fontId="10" fillId="0" borderId="14" xfId="4" applyNumberFormat="1" applyFont="1" applyFill="1" applyBorder="1" applyAlignment="1">
      <alignment horizontal="right"/>
    </xf>
    <xf numFmtId="3" fontId="10" fillId="0" borderId="8" xfId="1" applyNumberFormat="1" applyFont="1" applyFill="1" applyBorder="1" applyAlignment="1">
      <alignment horizontal="right"/>
    </xf>
    <xf numFmtId="3" fontId="10" fillId="0" borderId="26" xfId="1" applyNumberFormat="1" applyFont="1" applyFill="1" applyBorder="1" applyAlignment="1">
      <alignment horizontal="right"/>
    </xf>
    <xf numFmtId="3" fontId="10" fillId="0" borderId="14" xfId="1" applyNumberFormat="1" applyFont="1" applyFill="1" applyBorder="1" applyAlignment="1">
      <alignment horizontal="right"/>
    </xf>
    <xf numFmtId="0" fontId="11" fillId="0" borderId="13" xfId="1" applyNumberFormat="1" applyFont="1" applyFill="1" applyBorder="1" applyAlignment="1">
      <alignment horizontal="center" vertical="center"/>
    </xf>
    <xf numFmtId="169" fontId="10" fillId="0" borderId="42" xfId="1" applyNumberFormat="1" applyFont="1" applyFill="1" applyBorder="1" applyAlignment="1">
      <alignment horizontal="center" vertical="center"/>
    </xf>
    <xf numFmtId="49" fontId="10" fillId="7" borderId="23" xfId="4" applyNumberFormat="1" applyFont="1" applyFill="1" applyBorder="1" applyAlignment="1">
      <alignment horizontal="center"/>
    </xf>
    <xf numFmtId="49" fontId="10" fillId="7" borderId="8" xfId="4" applyNumberFormat="1" applyFont="1" applyFill="1" applyBorder="1" applyAlignment="1">
      <alignment horizontal="center"/>
    </xf>
    <xf numFmtId="165" fontId="10" fillId="7" borderId="22" xfId="3" applyNumberFormat="1" applyFont="1" applyFill="1" applyBorder="1" applyAlignment="1">
      <alignment horizontal="center"/>
    </xf>
    <xf numFmtId="49" fontId="10" fillId="7" borderId="26" xfId="4" applyNumberFormat="1" applyFont="1" applyFill="1" applyBorder="1" applyAlignment="1">
      <alignment horizontal="center"/>
    </xf>
    <xf numFmtId="49" fontId="10" fillId="7" borderId="15" xfId="4" applyNumberFormat="1" applyFont="1" applyFill="1" applyBorder="1" applyAlignment="1">
      <alignment horizontal="center"/>
    </xf>
    <xf numFmtId="165" fontId="10" fillId="7" borderId="24" xfId="3" applyNumberFormat="1" applyFont="1" applyFill="1" applyBorder="1" applyAlignment="1">
      <alignment horizontal="center"/>
    </xf>
    <xf numFmtId="49" fontId="10" fillId="7" borderId="14" xfId="4" applyNumberFormat="1" applyFont="1" applyFill="1" applyBorder="1" applyAlignment="1">
      <alignment horizontal="center"/>
    </xf>
    <xf numFmtId="169" fontId="11" fillId="7" borderId="8" xfId="1" applyNumberFormat="1" applyFont="1" applyFill="1" applyBorder="1"/>
    <xf numFmtId="169" fontId="11" fillId="7" borderId="26" xfId="1" applyNumberFormat="1" applyFont="1" applyFill="1" applyBorder="1"/>
    <xf numFmtId="169" fontId="11" fillId="7" borderId="14" xfId="1" applyNumberFormat="1" applyFont="1" applyFill="1" applyBorder="1"/>
    <xf numFmtId="169" fontId="11" fillId="7" borderId="8" xfId="1" applyNumberFormat="1" applyFont="1" applyFill="1" applyBorder="1" applyAlignment="1">
      <alignment horizontal="right"/>
    </xf>
    <xf numFmtId="3" fontId="10" fillId="0" borderId="13" xfId="4" applyNumberFormat="1" applyFont="1" applyFill="1" applyBorder="1" applyAlignment="1">
      <alignment horizontal="center"/>
    </xf>
    <xf numFmtId="3" fontId="8" fillId="0" borderId="21" xfId="4" applyNumberFormat="1" applyFont="1" applyFill="1" applyBorder="1" applyAlignment="1">
      <alignment horizontal="center"/>
    </xf>
    <xf numFmtId="3" fontId="8" fillId="0" borderId="8" xfId="4" applyNumberFormat="1" applyFont="1" applyFill="1" applyBorder="1" applyAlignment="1">
      <alignment horizontal="center"/>
    </xf>
    <xf numFmtId="3" fontId="8" fillId="0" borderId="13" xfId="4" applyNumberFormat="1" applyFont="1" applyFill="1" applyBorder="1" applyAlignment="1">
      <alignment horizontal="center"/>
    </xf>
    <xf numFmtId="165" fontId="10" fillId="7" borderId="21" xfId="3" applyNumberFormat="1" applyFont="1" applyFill="1" applyBorder="1" applyAlignment="1">
      <alignment horizontal="center"/>
    </xf>
    <xf numFmtId="3" fontId="11" fillId="7" borderId="25" xfId="3" applyNumberFormat="1" applyFont="1" applyFill="1" applyBorder="1"/>
    <xf numFmtId="1" fontId="8" fillId="7" borderId="22" xfId="2" applyNumberFormat="1" applyFont="1" applyFill="1" applyBorder="1" applyAlignment="1">
      <alignment horizontal="center"/>
    </xf>
    <xf numFmtId="3" fontId="10" fillId="7" borderId="21" xfId="3" applyNumberFormat="1" applyFont="1" applyFill="1" applyBorder="1" applyAlignment="1">
      <alignment horizontal="center"/>
    </xf>
    <xf numFmtId="3" fontId="10" fillId="7" borderId="25" xfId="3" applyNumberFormat="1" applyFont="1" applyFill="1" applyBorder="1"/>
    <xf numFmtId="3" fontId="22" fillId="7" borderId="21" xfId="3" applyNumberFormat="1" applyFont="1" applyFill="1" applyBorder="1"/>
    <xf numFmtId="169" fontId="22" fillId="7" borderId="22" xfId="1" applyNumberFormat="1" applyFont="1" applyFill="1" applyBorder="1" applyAlignment="1">
      <alignment horizontal="center"/>
    </xf>
    <xf numFmtId="169" fontId="8" fillId="7" borderId="22" xfId="1" applyNumberFormat="1" applyFont="1" applyFill="1" applyBorder="1" applyAlignment="1">
      <alignment horizontal="center"/>
    </xf>
    <xf numFmtId="3" fontId="11" fillId="7" borderId="8" xfId="4" applyNumberFormat="1" applyFont="1" applyFill="1" applyBorder="1" applyAlignment="1">
      <alignment horizontal="center"/>
    </xf>
    <xf numFmtId="165" fontId="10" fillId="7" borderId="26" xfId="3" applyNumberFormat="1" applyFont="1" applyFill="1" applyBorder="1" applyAlignment="1">
      <alignment horizontal="center" wrapText="1"/>
    </xf>
    <xf numFmtId="3" fontId="10" fillId="7" borderId="27" xfId="3" applyNumberFormat="1" applyFont="1" applyFill="1" applyBorder="1"/>
    <xf numFmtId="3" fontId="10" fillId="7" borderId="26" xfId="3" applyNumberFormat="1" applyFont="1" applyFill="1" applyBorder="1" applyAlignment="1">
      <alignment horizontal="center" wrapText="1"/>
    </xf>
    <xf numFmtId="3" fontId="22" fillId="7" borderId="23" xfId="2" applyNumberFormat="1" applyFont="1" applyFill="1" applyBorder="1" applyAlignment="1">
      <alignment horizontal="center"/>
    </xf>
    <xf numFmtId="3" fontId="11" fillId="7" borderId="26" xfId="4" applyNumberFormat="1" applyFont="1" applyFill="1" applyBorder="1" applyAlignment="1">
      <alignment horizontal="center"/>
    </xf>
    <xf numFmtId="3" fontId="10" fillId="7" borderId="28" xfId="3" applyNumberFormat="1" applyFont="1" applyFill="1" applyBorder="1"/>
    <xf numFmtId="1" fontId="8" fillId="7" borderId="14" xfId="2" applyNumberFormat="1" applyFont="1" applyFill="1" applyBorder="1" applyAlignment="1">
      <alignment horizontal="center"/>
    </xf>
    <xf numFmtId="3" fontId="10" fillId="7" borderId="14" xfId="3" applyNumberFormat="1" applyFont="1" applyFill="1" applyBorder="1" applyAlignment="1">
      <alignment horizontal="center"/>
    </xf>
    <xf numFmtId="3" fontId="8" fillId="7" borderId="14" xfId="2" applyNumberFormat="1" applyFont="1" applyFill="1" applyBorder="1" applyAlignment="1">
      <alignment horizontal="center"/>
    </xf>
    <xf numFmtId="3" fontId="22" fillId="7" borderId="15" xfId="2" applyNumberFormat="1" applyFont="1" applyFill="1" applyBorder="1" applyAlignment="1">
      <alignment horizontal="center"/>
    </xf>
    <xf numFmtId="169" fontId="22" fillId="7" borderId="14" xfId="1" applyNumberFormat="1" applyFont="1" applyFill="1" applyBorder="1" applyAlignment="1">
      <alignment horizontal="center"/>
    </xf>
    <xf numFmtId="3" fontId="11" fillId="7" borderId="14" xfId="4" applyNumberFormat="1" applyFont="1" applyFill="1" applyBorder="1" applyAlignment="1">
      <alignment horizontal="center"/>
    </xf>
    <xf numFmtId="169" fontId="11" fillId="7" borderId="21" xfId="1" applyNumberFormat="1" applyFont="1" applyFill="1" applyBorder="1" applyAlignment="1">
      <alignment horizontal="right"/>
    </xf>
    <xf numFmtId="0" fontId="13" fillId="9" borderId="36" xfId="0" applyFont="1" applyFill="1" applyBorder="1"/>
    <xf numFmtId="169" fontId="11" fillId="7" borderId="26" xfId="1" applyNumberFormat="1" applyFont="1" applyFill="1" applyBorder="1" applyAlignment="1">
      <alignment horizontal="right"/>
    </xf>
    <xf numFmtId="0" fontId="13" fillId="9" borderId="14" xfId="0" applyFont="1" applyFill="1" applyBorder="1"/>
    <xf numFmtId="169" fontId="11" fillId="7" borderId="14" xfId="1" applyNumberFormat="1" applyFont="1" applyFill="1" applyBorder="1" applyAlignment="1">
      <alignment horizontal="right"/>
    </xf>
    <xf numFmtId="49" fontId="10" fillId="7" borderId="37" xfId="2" applyNumberFormat="1" applyFont="1" applyFill="1" applyBorder="1" applyAlignment="1">
      <alignment horizontal="center" vertical="center"/>
    </xf>
    <xf numFmtId="3" fontId="10" fillId="7" borderId="37" xfId="2" applyNumberFormat="1" applyFont="1" applyFill="1" applyBorder="1" applyAlignment="1">
      <alignment horizontal="left" vertical="center" wrapText="1"/>
    </xf>
    <xf numFmtId="3" fontId="22" fillId="7" borderId="37" xfId="2" applyNumberFormat="1" applyFont="1" applyFill="1" applyBorder="1" applyAlignment="1">
      <alignment horizontal="center" vertical="center"/>
    </xf>
    <xf numFmtId="3" fontId="10" fillId="7" borderId="37" xfId="2" applyNumberFormat="1" applyFont="1" applyFill="1" applyBorder="1" applyAlignment="1">
      <alignment horizontal="center" vertical="center"/>
    </xf>
    <xf numFmtId="3" fontId="22" fillId="7" borderId="43" xfId="2" applyNumberFormat="1" applyFont="1" applyFill="1" applyBorder="1" applyAlignment="1">
      <alignment horizontal="center" vertical="center"/>
    </xf>
    <xf numFmtId="3" fontId="8" fillId="7" borderId="37" xfId="2" applyNumberFormat="1" applyFont="1" applyFill="1" applyBorder="1" applyAlignment="1">
      <alignment horizontal="center" vertical="center"/>
    </xf>
    <xf numFmtId="3" fontId="11" fillId="7" borderId="37" xfId="2" applyNumberFormat="1" applyFont="1" applyFill="1" applyBorder="1" applyAlignment="1">
      <alignment horizontal="center" vertical="center"/>
    </xf>
    <xf numFmtId="3" fontId="11" fillId="7" borderId="39" xfId="3" applyNumberFormat="1" applyFont="1" applyFill="1" applyBorder="1"/>
    <xf numFmtId="3" fontId="10" fillId="7" borderId="47" xfId="2" applyNumberFormat="1" applyFont="1" applyFill="1" applyBorder="1" applyAlignment="1">
      <alignment horizontal="left" wrapText="1"/>
    </xf>
    <xf numFmtId="3" fontId="22" fillId="7" borderId="37" xfId="2" applyNumberFormat="1" applyFont="1" applyFill="1" applyBorder="1" applyAlignment="1">
      <alignment horizontal="center"/>
    </xf>
    <xf numFmtId="3" fontId="22" fillId="7" borderId="48" xfId="2" applyNumberFormat="1" applyFont="1" applyFill="1" applyBorder="1" applyAlignment="1">
      <alignment horizontal="center"/>
    </xf>
    <xf numFmtId="3" fontId="10" fillId="7" borderId="26" xfId="3" applyNumberFormat="1" applyFont="1" applyFill="1" applyBorder="1" applyAlignment="1">
      <alignment horizontal="center"/>
    </xf>
    <xf numFmtId="3" fontId="23" fillId="7" borderId="44" xfId="0" applyNumberFormat="1" applyFont="1" applyFill="1" applyBorder="1"/>
    <xf numFmtId="1" fontId="8" fillId="7" borderId="52" xfId="2" applyNumberFormat="1" applyFont="1" applyFill="1" applyBorder="1" applyAlignment="1">
      <alignment horizontal="center"/>
    </xf>
    <xf numFmtId="3" fontId="23" fillId="7" borderId="28" xfId="0" applyNumberFormat="1" applyFont="1" applyFill="1" applyBorder="1"/>
    <xf numFmtId="3" fontId="10" fillId="7" borderId="47" xfId="2" applyNumberFormat="1" applyFont="1" applyFill="1" applyBorder="1" applyAlignment="1">
      <alignment horizontal="left" vertical="center" wrapText="1"/>
    </xf>
    <xf numFmtId="3" fontId="22" fillId="7" borderId="48" xfId="2" applyNumberFormat="1" applyFont="1" applyFill="1" applyBorder="1" applyAlignment="1">
      <alignment horizontal="center" vertical="center"/>
    </xf>
    <xf numFmtId="1" fontId="8" fillId="7" borderId="43" xfId="2" applyNumberFormat="1" applyFont="1" applyFill="1" applyBorder="1" applyAlignment="1">
      <alignment horizontal="center" vertical="center"/>
    </xf>
    <xf numFmtId="3" fontId="10" fillId="7" borderId="37" xfId="2" applyNumberFormat="1" applyFont="1" applyFill="1" applyBorder="1" applyAlignment="1">
      <alignment horizontal="center" vertical="center" wrapText="1"/>
    </xf>
    <xf numFmtId="3" fontId="10" fillId="7" borderId="21" xfId="2" applyNumberFormat="1" applyFont="1" applyFill="1" applyBorder="1" applyAlignment="1">
      <alignment horizontal="center" vertical="center"/>
    </xf>
    <xf numFmtId="3" fontId="22" fillId="7" borderId="23" xfId="2" applyNumberFormat="1" applyFont="1" applyFill="1" applyBorder="1" applyAlignment="1">
      <alignment horizontal="center" vertical="center"/>
    </xf>
    <xf numFmtId="3" fontId="8" fillId="7" borderId="23" xfId="2" applyNumberFormat="1" applyFont="1" applyFill="1" applyBorder="1" applyAlignment="1">
      <alignment horizontal="center" vertical="center"/>
    </xf>
    <xf numFmtId="3" fontId="22" fillId="7" borderId="26" xfId="2" applyNumberFormat="1" applyFont="1" applyFill="1" applyBorder="1" applyAlignment="1">
      <alignment horizontal="center" vertical="center"/>
    </xf>
    <xf numFmtId="3" fontId="10" fillId="7" borderId="43" xfId="2" applyNumberFormat="1" applyFont="1" applyFill="1" applyBorder="1" applyAlignment="1">
      <alignment horizontal="center" vertical="center"/>
    </xf>
    <xf numFmtId="3" fontId="11" fillId="7" borderId="21" xfId="2" applyNumberFormat="1" applyFont="1" applyFill="1" applyBorder="1" applyAlignment="1">
      <alignment horizontal="center" vertical="center"/>
    </xf>
    <xf numFmtId="3" fontId="10" fillId="7" borderId="9" xfId="4" applyNumberFormat="1" applyFont="1" applyFill="1" applyBorder="1" applyAlignment="1">
      <alignment horizontal="center"/>
    </xf>
    <xf numFmtId="1" fontId="8" fillId="7" borderId="0" xfId="2" applyNumberFormat="1" applyFont="1" applyFill="1" applyBorder="1" applyAlignment="1">
      <alignment horizontal="center" vertical="center"/>
    </xf>
    <xf numFmtId="3" fontId="22" fillId="7" borderId="59" xfId="2" applyNumberFormat="1" applyFont="1" applyFill="1" applyBorder="1" applyAlignment="1">
      <alignment horizontal="center" vertical="center"/>
    </xf>
    <xf numFmtId="3" fontId="10" fillId="7" borderId="71" xfId="2" applyNumberFormat="1" applyFont="1" applyFill="1" applyBorder="1" applyAlignment="1">
      <alignment horizontal="center" vertical="center"/>
    </xf>
    <xf numFmtId="3" fontId="10" fillId="7" borderId="70" xfId="2" applyNumberFormat="1" applyFont="1" applyFill="1" applyBorder="1" applyAlignment="1">
      <alignment horizontal="center" vertical="center" wrapText="1"/>
    </xf>
    <xf numFmtId="3" fontId="8" fillId="7" borderId="59" xfId="2" applyNumberFormat="1" applyFont="1" applyFill="1" applyBorder="1" applyAlignment="1">
      <alignment horizontal="center" vertical="center"/>
    </xf>
    <xf numFmtId="3" fontId="10" fillId="7" borderId="70" xfId="2" applyNumberFormat="1" applyFont="1" applyFill="1" applyBorder="1" applyAlignment="1">
      <alignment horizontal="center" vertical="center"/>
    </xf>
    <xf numFmtId="3" fontId="11" fillId="7" borderId="70" xfId="2" applyNumberFormat="1" applyFont="1" applyFill="1" applyBorder="1" applyAlignment="1">
      <alignment horizontal="center" vertical="center"/>
    </xf>
    <xf numFmtId="49" fontId="10" fillId="7" borderId="21" xfId="4" applyNumberFormat="1" applyFont="1" applyFill="1" applyBorder="1" applyAlignment="1">
      <alignment horizontal="center"/>
    </xf>
    <xf numFmtId="169" fontId="11" fillId="7" borderId="21" xfId="1" applyNumberFormat="1" applyFont="1" applyFill="1" applyBorder="1"/>
    <xf numFmtId="3" fontId="11" fillId="7" borderId="21" xfId="1" applyNumberFormat="1" applyFont="1" applyFill="1" applyBorder="1" applyAlignment="1">
      <alignment horizontal="right"/>
    </xf>
    <xf numFmtId="3" fontId="11" fillId="7" borderId="26" xfId="1" applyNumberFormat="1" applyFont="1" applyFill="1" applyBorder="1" applyAlignment="1">
      <alignment horizontal="right"/>
    </xf>
    <xf numFmtId="1" fontId="8" fillId="7" borderId="13" xfId="2" applyNumberFormat="1" applyFont="1" applyFill="1" applyBorder="1" applyAlignment="1">
      <alignment horizontal="center"/>
    </xf>
    <xf numFmtId="49" fontId="10" fillId="7" borderId="13" xfId="4" applyNumberFormat="1" applyFont="1" applyFill="1" applyBorder="1" applyAlignment="1">
      <alignment horizontal="center"/>
    </xf>
    <xf numFmtId="3" fontId="11" fillId="7" borderId="14" xfId="1" applyNumberFormat="1" applyFont="1" applyFill="1" applyBorder="1" applyAlignment="1">
      <alignment horizontal="right"/>
    </xf>
    <xf numFmtId="3" fontId="10" fillId="0" borderId="24" xfId="4" applyNumberFormat="1" applyFont="1" applyFill="1" applyBorder="1" applyAlignment="1">
      <alignment horizontal="center"/>
    </xf>
    <xf numFmtId="169" fontId="10" fillId="0" borderId="20" xfId="1" applyNumberFormat="1" applyFont="1" applyFill="1" applyBorder="1" applyAlignment="1">
      <alignment vertical="center"/>
    </xf>
    <xf numFmtId="169" fontId="10" fillId="0" borderId="22" xfId="1" applyNumberFormat="1" applyFont="1" applyFill="1" applyBorder="1" applyAlignment="1">
      <alignment vertical="center"/>
    </xf>
    <xf numFmtId="169" fontId="10" fillId="0" borderId="24" xfId="1" applyNumberFormat="1" applyFont="1" applyFill="1" applyBorder="1" applyAlignment="1">
      <alignment vertical="center"/>
    </xf>
    <xf numFmtId="169" fontId="10" fillId="0" borderId="21" xfId="1" applyNumberFormat="1" applyFont="1" applyFill="1" applyBorder="1" applyAlignment="1">
      <alignment vertical="center"/>
    </xf>
    <xf numFmtId="169" fontId="10" fillId="0" borderId="26" xfId="1" applyNumberFormat="1" applyFont="1" applyFill="1" applyBorder="1" applyAlignment="1">
      <alignment vertical="center"/>
    </xf>
    <xf numFmtId="169" fontId="10" fillId="0" borderId="14" xfId="1" applyNumberFormat="1" applyFont="1" applyFill="1" applyBorder="1" applyAlignment="1">
      <alignment vertical="center"/>
    </xf>
    <xf numFmtId="169" fontId="11" fillId="0" borderId="20" xfId="1" applyNumberFormat="1" applyFont="1" applyFill="1" applyBorder="1" applyAlignment="1">
      <alignment wrapText="1"/>
    </xf>
    <xf numFmtId="169" fontId="11" fillId="0" borderId="22" xfId="1" applyNumberFormat="1" applyFont="1" applyFill="1" applyBorder="1" applyAlignment="1">
      <alignment wrapText="1"/>
    </xf>
    <xf numFmtId="169" fontId="11" fillId="0" borderId="24" xfId="1" applyNumberFormat="1" applyFont="1" applyFill="1" applyBorder="1" applyAlignment="1">
      <alignment wrapText="1"/>
    </xf>
    <xf numFmtId="169" fontId="11" fillId="0" borderId="21" xfId="1" applyNumberFormat="1" applyFont="1" applyFill="1" applyBorder="1" applyAlignment="1">
      <alignment wrapText="1"/>
    </xf>
    <xf numFmtId="169" fontId="11" fillId="0" borderId="26" xfId="1" applyNumberFormat="1" applyFont="1" applyFill="1" applyBorder="1" applyAlignment="1">
      <alignment wrapText="1"/>
    </xf>
    <xf numFmtId="169" fontId="11" fillId="0" borderId="14" xfId="1" applyNumberFormat="1" applyFont="1" applyFill="1" applyBorder="1" applyAlignment="1">
      <alignment wrapText="1"/>
    </xf>
    <xf numFmtId="169" fontId="8" fillId="0" borderId="21" xfId="1" applyNumberFormat="1" applyFont="1" applyFill="1" applyBorder="1" applyAlignment="1">
      <alignment horizontal="center" vertical="center"/>
    </xf>
    <xf numFmtId="49" fontId="10" fillId="0" borderId="38" xfId="2" applyNumberFormat="1" applyFont="1" applyFill="1" applyBorder="1" applyAlignment="1">
      <alignment vertical="center"/>
    </xf>
    <xf numFmtId="49" fontId="10" fillId="0" borderId="7" xfId="2" applyNumberFormat="1" applyFont="1" applyFill="1" applyBorder="1" applyAlignment="1">
      <alignment vertical="center"/>
    </xf>
    <xf numFmtId="49" fontId="10" fillId="0" borderId="13" xfId="2" applyNumberFormat="1" applyFont="1" applyFill="1" applyBorder="1" applyAlignment="1">
      <alignment vertical="center"/>
    </xf>
    <xf numFmtId="3" fontId="33" fillId="0" borderId="0" xfId="0" applyNumberFormat="1" applyFont="1"/>
    <xf numFmtId="3" fontId="5" fillId="0" borderId="78" xfId="21" applyNumberFormat="1" applyBorder="1" applyAlignment="1">
      <alignment horizontal="center"/>
    </xf>
    <xf numFmtId="169" fontId="10" fillId="0" borderId="39" xfId="1" applyNumberFormat="1" applyFont="1" applyFill="1" applyBorder="1" applyAlignment="1">
      <alignment horizontal="center" vertical="center"/>
    </xf>
    <xf numFmtId="169" fontId="10" fillId="0" borderId="27" xfId="1" applyNumberFormat="1" applyFont="1" applyFill="1" applyBorder="1" applyAlignment="1">
      <alignment horizontal="center" vertical="center"/>
    </xf>
    <xf numFmtId="169" fontId="10" fillId="0" borderId="28" xfId="1" applyNumberFormat="1" applyFont="1" applyFill="1" applyBorder="1" applyAlignment="1">
      <alignment horizontal="center" vertical="center"/>
    </xf>
    <xf numFmtId="3" fontId="22" fillId="0" borderId="23" xfId="2" applyNumberFormat="1" applyFont="1" applyBorder="1" applyAlignment="1">
      <alignment horizontal="center"/>
    </xf>
    <xf numFmtId="3" fontId="10" fillId="0" borderId="26" xfId="2" applyNumberFormat="1" applyFont="1" applyBorder="1" applyAlignment="1">
      <alignment horizontal="left" wrapText="1"/>
    </xf>
    <xf numFmtId="3" fontId="10" fillId="0" borderId="14" xfId="2" applyNumberFormat="1" applyFont="1" applyBorder="1" applyAlignment="1">
      <alignment horizontal="left" wrapText="1"/>
    </xf>
    <xf numFmtId="3" fontId="10" fillId="0" borderId="21" xfId="2" applyNumberFormat="1" applyFont="1" applyBorder="1" applyAlignment="1">
      <alignment horizontal="left" vertical="center" wrapText="1"/>
    </xf>
    <xf numFmtId="3" fontId="10" fillId="0" borderId="14" xfId="2" applyNumberFormat="1" applyFont="1" applyBorder="1" applyAlignment="1">
      <alignment horizontal="center" wrapText="1"/>
    </xf>
    <xf numFmtId="1" fontId="22" fillId="0" borderId="38" xfId="2" applyNumberFormat="1" applyFont="1" applyFill="1" applyBorder="1" applyAlignment="1">
      <alignment horizontal="center"/>
    </xf>
    <xf numFmtId="3" fontId="8" fillId="0" borderId="37" xfId="2" applyNumberFormat="1" applyFont="1" applyBorder="1" applyAlignment="1">
      <alignment horizontal="center" vertical="center"/>
    </xf>
    <xf numFmtId="165" fontId="10" fillId="0" borderId="79" xfId="3" applyNumberFormat="1" applyFont="1" applyFill="1" applyBorder="1" applyAlignment="1">
      <alignment horizontal="center"/>
    </xf>
    <xf numFmtId="166" fontId="11" fillId="0" borderId="33" xfId="3" applyNumberFormat="1" applyFont="1" applyFill="1" applyBorder="1" applyAlignment="1">
      <alignment horizontal="left"/>
    </xf>
    <xf numFmtId="3" fontId="25" fillId="7" borderId="31" xfId="3" applyNumberFormat="1" applyFont="1" applyFill="1" applyBorder="1"/>
    <xf numFmtId="3" fontId="10" fillId="0" borderId="78" xfId="21" applyNumberFormat="1" applyFont="1" applyBorder="1" applyAlignment="1">
      <alignment horizontal="center"/>
    </xf>
    <xf numFmtId="3" fontId="10" fillId="0" borderId="21" xfId="21" applyNumberFormat="1" applyFont="1" applyBorder="1" applyAlignment="1">
      <alignment horizontal="center"/>
    </xf>
    <xf numFmtId="3" fontId="10" fillId="0" borderId="8" xfId="21" applyNumberFormat="1" applyFont="1" applyBorder="1" applyAlignment="1">
      <alignment horizontal="center"/>
    </xf>
    <xf numFmtId="3" fontId="10" fillId="0" borderId="13" xfId="21" applyNumberFormat="1" applyFont="1" applyBorder="1" applyAlignment="1">
      <alignment horizontal="center"/>
    </xf>
    <xf numFmtId="3" fontId="10" fillId="0" borderId="36" xfId="4" applyNumberFormat="1" applyFont="1" applyFill="1" applyBorder="1" applyAlignment="1">
      <alignment horizontal="center"/>
    </xf>
    <xf numFmtId="3" fontId="10" fillId="0" borderId="20" xfId="4" applyNumberFormat="1" applyFont="1" applyFill="1" applyBorder="1" applyAlignment="1">
      <alignment horizontal="center"/>
    </xf>
    <xf numFmtId="3" fontId="11" fillId="0" borderId="21" xfId="4" applyNumberFormat="1" applyFont="1" applyFill="1" applyBorder="1" applyAlignment="1">
      <alignment horizontal="center"/>
    </xf>
    <xf numFmtId="3" fontId="11" fillId="0" borderId="13" xfId="4" applyNumberFormat="1" applyFont="1" applyFill="1" applyBorder="1" applyAlignment="1">
      <alignment horizontal="center"/>
    </xf>
    <xf numFmtId="3" fontId="10" fillId="0" borderId="81" xfId="2" applyNumberFormat="1" applyFont="1" applyBorder="1" applyAlignment="1">
      <alignment horizontal="center"/>
    </xf>
    <xf numFmtId="3" fontId="10" fillId="0" borderId="82" xfId="2" applyNumberFormat="1" applyFont="1" applyBorder="1" applyAlignment="1">
      <alignment horizontal="center"/>
    </xf>
    <xf numFmtId="3" fontId="10" fillId="0" borderId="83" xfId="2" applyNumberFormat="1" applyFont="1" applyBorder="1" applyAlignment="1">
      <alignment horizontal="center"/>
    </xf>
    <xf numFmtId="0" fontId="10" fillId="0" borderId="42" xfId="1" applyNumberFormat="1" applyFont="1" applyFill="1" applyBorder="1" applyAlignment="1">
      <alignment horizontal="center" vertical="center"/>
    </xf>
    <xf numFmtId="0" fontId="10" fillId="0" borderId="26" xfId="1" applyNumberFormat="1" applyFont="1" applyFill="1" applyBorder="1" applyAlignment="1">
      <alignment horizontal="center" vertical="center"/>
    </xf>
    <xf numFmtId="3" fontId="10" fillId="0" borderId="26" xfId="1" applyNumberFormat="1" applyFont="1" applyFill="1" applyBorder="1" applyAlignment="1">
      <alignment horizontal="center" vertical="center"/>
    </xf>
    <xf numFmtId="0" fontId="10" fillId="0" borderId="27" xfId="1" applyNumberFormat="1" applyFont="1" applyFill="1" applyBorder="1" applyAlignment="1">
      <alignment horizontal="center" vertical="center"/>
    </xf>
    <xf numFmtId="0" fontId="10" fillId="0" borderId="14" xfId="1" applyNumberFormat="1" applyFont="1" applyFill="1" applyBorder="1" applyAlignment="1">
      <alignment horizontal="center" vertical="center"/>
    </xf>
    <xf numFmtId="3" fontId="10" fillId="0" borderId="14" xfId="1" applyNumberFormat="1" applyFont="1" applyFill="1" applyBorder="1" applyAlignment="1">
      <alignment horizontal="center" vertical="center"/>
    </xf>
    <xf numFmtId="0" fontId="10" fillId="0" borderId="28" xfId="1" applyNumberFormat="1" applyFont="1" applyFill="1" applyBorder="1" applyAlignment="1">
      <alignment horizontal="center" vertical="center"/>
    </xf>
    <xf numFmtId="1" fontId="8" fillId="0" borderId="8" xfId="2" applyNumberFormat="1" applyFont="1" applyFill="1" applyBorder="1" applyAlignment="1">
      <alignment horizontal="center"/>
    </xf>
    <xf numFmtId="0" fontId="10" fillId="0" borderId="36" xfId="1" applyNumberFormat="1" applyFont="1" applyFill="1" applyBorder="1" applyAlignment="1">
      <alignment horizontal="center" vertical="center"/>
    </xf>
    <xf numFmtId="3" fontId="10" fillId="0" borderId="36" xfId="1" applyNumberFormat="1" applyFont="1" applyFill="1" applyBorder="1" applyAlignment="1">
      <alignment horizontal="center" vertical="center"/>
    </xf>
    <xf numFmtId="169" fontId="10" fillId="0" borderId="44" xfId="1" applyNumberFormat="1" applyFont="1" applyFill="1" applyBorder="1" applyAlignment="1">
      <alignment horizontal="center" vertical="center"/>
    </xf>
    <xf numFmtId="169" fontId="10" fillId="0" borderId="36" xfId="1" applyNumberFormat="1" applyFont="1" applyFill="1" applyBorder="1" applyAlignment="1">
      <alignment horizontal="center" vertical="center"/>
    </xf>
    <xf numFmtId="169" fontId="8" fillId="4" borderId="1" xfId="2" applyNumberFormat="1" applyFont="1" applyFill="1" applyBorder="1" applyAlignment="1">
      <alignment horizontal="center" vertical="center"/>
    </xf>
    <xf numFmtId="3" fontId="10" fillId="0" borderId="23" xfId="4" applyNumberFormat="1" applyFont="1" applyFill="1" applyBorder="1" applyAlignment="1">
      <alignment horizontal="right"/>
    </xf>
    <xf numFmtId="3" fontId="10" fillId="0" borderId="21" xfId="3" applyNumberFormat="1" applyFont="1" applyFill="1" applyBorder="1" applyAlignment="1">
      <alignment horizontal="right"/>
    </xf>
    <xf numFmtId="3" fontId="10" fillId="0" borderId="43" xfId="3" applyNumberFormat="1" applyFont="1" applyFill="1" applyBorder="1" applyAlignment="1">
      <alignment horizontal="right"/>
    </xf>
    <xf numFmtId="3" fontId="11" fillId="0" borderId="8" xfId="4" applyNumberFormat="1" applyFont="1" applyFill="1" applyBorder="1" applyAlignment="1">
      <alignment horizontal="right"/>
    </xf>
    <xf numFmtId="3" fontId="10" fillId="0" borderId="26" xfId="3" applyNumberFormat="1" applyFont="1" applyFill="1" applyBorder="1" applyAlignment="1">
      <alignment horizontal="right"/>
    </xf>
    <xf numFmtId="3" fontId="11" fillId="0" borderId="26" xfId="4" applyNumberFormat="1" applyFont="1" applyFill="1" applyBorder="1" applyAlignment="1">
      <alignment horizontal="right"/>
    </xf>
    <xf numFmtId="3" fontId="10" fillId="0" borderId="9" xfId="4" applyNumberFormat="1" applyFont="1" applyFill="1" applyBorder="1" applyAlignment="1">
      <alignment horizontal="right"/>
    </xf>
    <xf numFmtId="3" fontId="10" fillId="0" borderId="14" xfId="3" applyNumberFormat="1" applyFont="1" applyFill="1" applyBorder="1" applyAlignment="1">
      <alignment horizontal="right"/>
    </xf>
    <xf numFmtId="3" fontId="13" fillId="3" borderId="28" xfId="0" applyNumberFormat="1" applyFont="1" applyFill="1" applyBorder="1" applyAlignment="1">
      <alignment horizontal="right"/>
    </xf>
    <xf numFmtId="3" fontId="11" fillId="0" borderId="14" xfId="4" applyNumberFormat="1" applyFont="1" applyFill="1" applyBorder="1" applyAlignment="1">
      <alignment horizontal="right"/>
    </xf>
    <xf numFmtId="3" fontId="10" fillId="0" borderId="21" xfId="4" applyNumberFormat="1" applyFont="1" applyFill="1" applyBorder="1" applyAlignment="1">
      <alignment horizontal="right"/>
    </xf>
    <xf numFmtId="3" fontId="10" fillId="0" borderId="32" xfId="3" applyNumberFormat="1" applyFont="1" applyFill="1" applyBorder="1" applyAlignment="1">
      <alignment horizontal="right"/>
    </xf>
    <xf numFmtId="3" fontId="11" fillId="0" borderId="33" xfId="3" applyNumberFormat="1" applyFont="1" applyFill="1" applyBorder="1" applyAlignment="1">
      <alignment horizontal="right"/>
    </xf>
    <xf numFmtId="3" fontId="10" fillId="0" borderId="34" xfId="3" applyNumberFormat="1" applyFont="1" applyFill="1" applyBorder="1" applyAlignment="1">
      <alignment horizontal="right"/>
    </xf>
    <xf numFmtId="3" fontId="11" fillId="0" borderId="30" xfId="3" applyNumberFormat="1" applyFont="1" applyFill="1" applyBorder="1" applyAlignment="1">
      <alignment horizontal="right"/>
    </xf>
    <xf numFmtId="3" fontId="10" fillId="0" borderId="13" xfId="4" applyNumberFormat="1" applyFont="1" applyFill="1" applyBorder="1" applyAlignment="1">
      <alignment horizontal="right"/>
    </xf>
    <xf numFmtId="3" fontId="10" fillId="0" borderId="35" xfId="3" applyNumberFormat="1" applyFont="1" applyFill="1" applyBorder="1" applyAlignment="1">
      <alignment horizontal="right"/>
    </xf>
    <xf numFmtId="3" fontId="11" fillId="0" borderId="31" xfId="3" applyNumberFormat="1" applyFont="1" applyFill="1" applyBorder="1" applyAlignment="1">
      <alignment horizontal="right"/>
    </xf>
    <xf numFmtId="169" fontId="29" fillId="3" borderId="28" xfId="1" applyNumberFormat="1" applyFont="1" applyFill="1" applyBorder="1"/>
    <xf numFmtId="169" fontId="11" fillId="0" borderId="15" xfId="1" applyNumberFormat="1" applyFont="1" applyFill="1" applyBorder="1" applyAlignment="1">
      <alignment horizontal="center"/>
    </xf>
    <xf numFmtId="169" fontId="29" fillId="3" borderId="44" xfId="1" applyNumberFormat="1" applyFont="1" applyFill="1" applyBorder="1"/>
    <xf numFmtId="3" fontId="10" fillId="0" borderId="33" xfId="3" applyNumberFormat="1" applyFont="1" applyFill="1" applyBorder="1" applyAlignment="1">
      <alignment horizontal="right"/>
    </xf>
    <xf numFmtId="0" fontId="29" fillId="3" borderId="28" xfId="0" applyFont="1" applyFill="1" applyBorder="1"/>
    <xf numFmtId="3" fontId="13" fillId="3" borderId="14" xfId="0" applyNumberFormat="1" applyFont="1" applyFill="1" applyBorder="1" applyAlignment="1">
      <alignment horizontal="right"/>
    </xf>
    <xf numFmtId="165" fontId="10" fillId="7" borderId="69" xfId="3" applyNumberFormat="1" applyFont="1" applyFill="1" applyBorder="1" applyAlignment="1">
      <alignment horizontal="center" vertical="center"/>
    </xf>
    <xf numFmtId="166" fontId="11" fillId="7" borderId="86" xfId="3" applyNumberFormat="1" applyFont="1" applyFill="1" applyBorder="1" applyAlignment="1">
      <alignment vertical="center"/>
    </xf>
    <xf numFmtId="1" fontId="11" fillId="7" borderId="19" xfId="2" applyNumberFormat="1" applyFont="1" applyFill="1" applyBorder="1" applyAlignment="1">
      <alignment horizontal="center" vertical="center"/>
    </xf>
    <xf numFmtId="3" fontId="10" fillId="7" borderId="69" xfId="3" applyNumberFormat="1" applyFont="1" applyFill="1" applyBorder="1" applyAlignment="1">
      <alignment horizontal="center" vertical="center"/>
    </xf>
    <xf numFmtId="3" fontId="11" fillId="7" borderId="86" xfId="3" applyNumberFormat="1" applyFont="1" applyFill="1" applyBorder="1" applyAlignment="1">
      <alignment vertical="center"/>
    </xf>
    <xf numFmtId="3" fontId="11" fillId="7" borderId="13" xfId="4" applyNumberFormat="1" applyFont="1" applyFill="1" applyBorder="1" applyAlignment="1">
      <alignment horizontal="center" vertical="center"/>
    </xf>
    <xf numFmtId="169" fontId="11" fillId="0" borderId="8" xfId="1" applyNumberFormat="1" applyFont="1" applyFill="1" applyBorder="1" applyAlignment="1">
      <alignment horizontal="right"/>
    </xf>
    <xf numFmtId="43" fontId="11" fillId="7" borderId="21" xfId="1" applyFont="1" applyFill="1" applyBorder="1" applyAlignment="1">
      <alignment horizontal="right"/>
    </xf>
    <xf numFmtId="169" fontId="11" fillId="7" borderId="26" xfId="1" applyNumberFormat="1" applyFont="1" applyFill="1" applyBorder="1" applyAlignment="1">
      <alignment horizontal="center"/>
    </xf>
    <xf numFmtId="169" fontId="29" fillId="7" borderId="40" xfId="1" applyNumberFormat="1" applyFont="1" applyFill="1" applyBorder="1"/>
    <xf numFmtId="169" fontId="11" fillId="7" borderId="23" xfId="1" applyNumberFormat="1" applyFont="1" applyFill="1" applyBorder="1" applyAlignment="1">
      <alignment horizontal="center"/>
    </xf>
    <xf numFmtId="169" fontId="29" fillId="7" borderId="41" xfId="1" applyNumberFormat="1" applyFont="1" applyFill="1" applyBorder="1"/>
    <xf numFmtId="169" fontId="11" fillId="7" borderId="15" xfId="1" applyNumberFormat="1" applyFont="1" applyFill="1" applyBorder="1" applyAlignment="1">
      <alignment horizontal="center"/>
    </xf>
    <xf numFmtId="3" fontId="13" fillId="0" borderId="40" xfId="0" applyNumberFormat="1" applyFont="1" applyFill="1" applyBorder="1"/>
    <xf numFmtId="3" fontId="13" fillId="0" borderId="41" xfId="0" applyNumberFormat="1" applyFont="1" applyFill="1" applyBorder="1"/>
    <xf numFmtId="3" fontId="58" fillId="7" borderId="21" xfId="3" applyNumberFormat="1" applyFont="1" applyFill="1" applyBorder="1" applyAlignment="1">
      <alignment horizontal="center" vertical="center"/>
    </xf>
    <xf numFmtId="3" fontId="57" fillId="7" borderId="21" xfId="4" applyNumberFormat="1" applyFont="1" applyFill="1" applyBorder="1" applyAlignment="1">
      <alignment horizontal="center" vertical="center"/>
    </xf>
    <xf numFmtId="3" fontId="58" fillId="7" borderId="26" xfId="3" applyNumberFormat="1" applyFont="1" applyFill="1" applyBorder="1" applyAlignment="1">
      <alignment horizontal="center" vertical="center"/>
    </xf>
    <xf numFmtId="3" fontId="57" fillId="7" borderId="26" xfId="4" applyNumberFormat="1" applyFont="1" applyFill="1" applyBorder="1" applyAlignment="1">
      <alignment horizontal="center" vertical="center"/>
    </xf>
    <xf numFmtId="3" fontId="58" fillId="7" borderId="14" xfId="3" applyNumberFormat="1" applyFont="1" applyFill="1" applyBorder="1" applyAlignment="1">
      <alignment horizontal="center" vertical="center"/>
    </xf>
    <xf numFmtId="3" fontId="58" fillId="7" borderId="14" xfId="4" applyNumberFormat="1" applyFont="1" applyFill="1" applyBorder="1" applyAlignment="1">
      <alignment horizontal="center" vertical="center"/>
    </xf>
    <xf numFmtId="3" fontId="57" fillId="7" borderId="14" xfId="4" applyNumberFormat="1" applyFont="1" applyFill="1" applyBorder="1" applyAlignment="1">
      <alignment horizontal="center" vertical="center"/>
    </xf>
    <xf numFmtId="3" fontId="58" fillId="7" borderId="21" xfId="4" applyNumberFormat="1" applyFont="1" applyFill="1" applyBorder="1" applyAlignment="1">
      <alignment horizontal="center" vertical="center"/>
    </xf>
    <xf numFmtId="3" fontId="58" fillId="7" borderId="26" xfId="4" applyNumberFormat="1" applyFont="1" applyFill="1" applyBorder="1" applyAlignment="1">
      <alignment horizontal="center" vertical="center"/>
    </xf>
    <xf numFmtId="3" fontId="57" fillId="7" borderId="26" xfId="3" applyNumberFormat="1" applyFont="1" applyFill="1" applyBorder="1" applyAlignment="1">
      <alignment horizontal="center" vertical="center"/>
    </xf>
    <xf numFmtId="3" fontId="57" fillId="7" borderId="14" xfId="3" applyNumberFormat="1" applyFont="1" applyFill="1" applyBorder="1" applyAlignment="1">
      <alignment horizontal="center" vertical="center"/>
    </xf>
    <xf numFmtId="3" fontId="11" fillId="7" borderId="21" xfId="1" applyNumberFormat="1" applyFont="1" applyFill="1" applyBorder="1"/>
    <xf numFmtId="3" fontId="11" fillId="7" borderId="26" xfId="1" applyNumberFormat="1" applyFont="1" applyFill="1" applyBorder="1"/>
    <xf numFmtId="3" fontId="11" fillId="7" borderId="14" xfId="1" applyNumberFormat="1" applyFont="1" applyFill="1" applyBorder="1"/>
    <xf numFmtId="3" fontId="11" fillId="7" borderId="43" xfId="3" applyNumberFormat="1" applyFont="1" applyFill="1" applyBorder="1"/>
    <xf numFmtId="3" fontId="11" fillId="7" borderId="48" xfId="3" applyNumberFormat="1" applyFont="1" applyFill="1" applyBorder="1"/>
    <xf numFmtId="3" fontId="11" fillId="7" borderId="49" xfId="3" applyNumberFormat="1" applyFont="1" applyFill="1" applyBorder="1"/>
    <xf numFmtId="169" fontId="10" fillId="0" borderId="39" xfId="1" applyNumberFormat="1" applyFont="1" applyFill="1" applyBorder="1" applyAlignment="1">
      <alignment vertical="center"/>
    </xf>
    <xf numFmtId="169" fontId="10" fillId="0" borderId="27" xfId="1" applyNumberFormat="1" applyFont="1" applyFill="1" applyBorder="1" applyAlignment="1">
      <alignment vertical="center"/>
    </xf>
    <xf numFmtId="169" fontId="10" fillId="0" borderId="28" xfId="1" applyNumberFormat="1" applyFont="1" applyFill="1" applyBorder="1" applyAlignment="1">
      <alignment vertical="center"/>
    </xf>
    <xf numFmtId="3" fontId="11" fillId="2" borderId="1" xfId="2" applyNumberFormat="1" applyFont="1" applyFill="1" applyBorder="1" applyAlignment="1">
      <alignment horizontal="center"/>
    </xf>
    <xf numFmtId="3" fontId="11" fillId="2" borderId="2" xfId="2" applyNumberFormat="1" applyFont="1" applyFill="1" applyBorder="1" applyAlignment="1"/>
    <xf numFmtId="3" fontId="11" fillId="2" borderId="6" xfId="2" applyNumberFormat="1" applyFont="1" applyFill="1" applyBorder="1" applyAlignment="1"/>
    <xf numFmtId="3" fontId="11" fillId="2" borderId="2" xfId="2" applyNumberFormat="1" applyFont="1" applyFill="1" applyBorder="1" applyAlignment="1">
      <alignment vertical="center"/>
    </xf>
    <xf numFmtId="169" fontId="8" fillId="2" borderId="2" xfId="2" applyNumberFormat="1" applyFont="1" applyFill="1" applyBorder="1" applyAlignment="1">
      <alignment vertical="center"/>
    </xf>
    <xf numFmtId="3" fontId="10" fillId="0" borderId="39" xfId="1" applyNumberFormat="1" applyFont="1" applyFill="1" applyBorder="1" applyAlignment="1">
      <alignment horizontal="center" vertical="center"/>
    </xf>
    <xf numFmtId="169" fontId="11" fillId="7" borderId="43" xfId="1" applyNumberFormat="1" applyFont="1" applyFill="1" applyBorder="1"/>
    <xf numFmtId="3" fontId="11" fillId="0" borderId="21" xfId="3" applyNumberFormat="1" applyFont="1" applyFill="1" applyBorder="1" applyAlignment="1">
      <alignment horizontal="center"/>
    </xf>
    <xf numFmtId="3" fontId="11" fillId="0" borderId="26" xfId="3" applyNumberFormat="1" applyFont="1" applyFill="1" applyBorder="1" applyAlignment="1">
      <alignment horizontal="center" wrapText="1"/>
    </xf>
    <xf numFmtId="3" fontId="11" fillId="0" borderId="14" xfId="3" applyNumberFormat="1" applyFont="1" applyFill="1" applyBorder="1" applyAlignment="1">
      <alignment horizontal="center"/>
    </xf>
    <xf numFmtId="0" fontId="11" fillId="0" borderId="13" xfId="1" applyNumberFormat="1" applyFont="1" applyFill="1" applyBorder="1" applyAlignment="1">
      <alignment horizontal="center" vertical="center"/>
    </xf>
    <xf numFmtId="3" fontId="10" fillId="0" borderId="32" xfId="3" applyNumberFormat="1" applyFont="1" applyBorder="1" applyAlignment="1">
      <alignment horizontal="center"/>
    </xf>
    <xf numFmtId="3" fontId="11" fillId="0" borderId="33" xfId="3" applyNumberFormat="1" applyFont="1" applyBorder="1"/>
    <xf numFmtId="3" fontId="10" fillId="0" borderId="34" xfId="3" applyNumberFormat="1" applyFont="1" applyBorder="1" applyAlignment="1">
      <alignment horizontal="center"/>
    </xf>
    <xf numFmtId="3" fontId="11" fillId="0" borderId="30" xfId="3" applyNumberFormat="1" applyFont="1" applyBorder="1"/>
    <xf numFmtId="3" fontId="10" fillId="0" borderId="35" xfId="3" applyNumberFormat="1" applyFont="1" applyBorder="1" applyAlignment="1">
      <alignment horizontal="center"/>
    </xf>
    <xf numFmtId="3" fontId="11" fillId="0" borderId="31" xfId="3" applyNumberFormat="1" applyFont="1" applyBorder="1"/>
    <xf numFmtId="43" fontId="11" fillId="0" borderId="40" xfId="1" applyFont="1" applyFill="1" applyBorder="1" applyAlignment="1">
      <alignment horizontal="center" vertical="center"/>
    </xf>
    <xf numFmtId="3" fontId="11" fillId="2" borderId="1" xfId="2" applyNumberFormat="1" applyFont="1" applyFill="1" applyBorder="1" applyAlignment="1">
      <alignment horizontal="center" vertical="center"/>
    </xf>
    <xf numFmtId="3" fontId="11" fillId="2" borderId="19" xfId="2" applyNumberFormat="1" applyFont="1" applyFill="1" applyBorder="1" applyAlignment="1">
      <alignment horizontal="center"/>
    </xf>
    <xf numFmtId="1" fontId="10" fillId="0" borderId="22" xfId="2" applyNumberFormat="1" applyFont="1" applyBorder="1" applyAlignment="1">
      <alignment horizontal="center"/>
    </xf>
    <xf numFmtId="3" fontId="8" fillId="0" borderId="20" xfId="2" applyNumberFormat="1" applyFont="1" applyBorder="1" applyAlignment="1">
      <alignment horizontal="center"/>
    </xf>
    <xf numFmtId="3" fontId="8" fillId="0" borderId="22" xfId="2" applyNumberFormat="1" applyFont="1" applyBorder="1" applyAlignment="1">
      <alignment horizontal="center"/>
    </xf>
    <xf numFmtId="169" fontId="10" fillId="0" borderId="22" xfId="1" applyNumberFormat="1" applyFont="1" applyBorder="1" applyAlignment="1">
      <alignment horizontal="center"/>
    </xf>
    <xf numFmtId="3" fontId="8" fillId="0" borderId="24" xfId="2" applyNumberFormat="1" applyFont="1" applyBorder="1" applyAlignment="1">
      <alignment horizontal="center"/>
    </xf>
    <xf numFmtId="3" fontId="8" fillId="0" borderId="26" xfId="2" applyNumberFormat="1" applyFont="1" applyBorder="1" applyAlignment="1">
      <alignment horizontal="center"/>
    </xf>
    <xf numFmtId="3" fontId="8" fillId="0" borderId="14" xfId="2" applyNumberFormat="1" applyFont="1" applyBorder="1" applyAlignment="1">
      <alignment horizontal="center"/>
    </xf>
    <xf numFmtId="1" fontId="8" fillId="0" borderId="20" xfId="2" applyNumberFormat="1" applyFont="1" applyBorder="1" applyAlignment="1">
      <alignment horizontal="center"/>
    </xf>
    <xf numFmtId="1" fontId="8" fillId="0" borderId="22" xfId="2" applyNumberFormat="1" applyFont="1" applyBorder="1" applyAlignment="1">
      <alignment horizontal="center"/>
    </xf>
    <xf numFmtId="1" fontId="8" fillId="0" borderId="24" xfId="2" applyNumberFormat="1" applyFont="1" applyBorder="1" applyAlignment="1">
      <alignment horizontal="center"/>
    </xf>
    <xf numFmtId="3" fontId="10" fillId="0" borderId="20" xfId="2" applyNumberFormat="1" applyFont="1" applyBorder="1" applyAlignment="1">
      <alignment horizontal="center"/>
    </xf>
    <xf numFmtId="3" fontId="10" fillId="0" borderId="22" xfId="2" applyNumberFormat="1" applyFont="1" applyBorder="1" applyAlignment="1">
      <alignment horizontal="center"/>
    </xf>
    <xf numFmtId="3" fontId="10" fillId="0" borderId="24" xfId="2" applyNumberFormat="1" applyFont="1" applyBorder="1" applyAlignment="1">
      <alignment horizontal="center"/>
    </xf>
    <xf numFmtId="169" fontId="8" fillId="2" borderId="1" xfId="2" applyNumberFormat="1" applyFont="1" applyFill="1" applyBorder="1" applyAlignment="1">
      <alignment horizontal="center" vertical="center"/>
    </xf>
    <xf numFmtId="169" fontId="8" fillId="2" borderId="2" xfId="1" applyNumberFormat="1" applyFont="1" applyFill="1" applyBorder="1" applyAlignment="1">
      <alignment horizontal="center"/>
    </xf>
    <xf numFmtId="169" fontId="8" fillId="0" borderId="26" xfId="1" applyNumberFormat="1" applyFont="1" applyBorder="1" applyAlignment="1">
      <alignment horizontal="center"/>
    </xf>
    <xf numFmtId="3" fontId="8" fillId="0" borderId="63" xfId="2" applyNumberFormat="1" applyFont="1" applyBorder="1" applyAlignment="1">
      <alignment horizontal="center"/>
    </xf>
    <xf numFmtId="169" fontId="10" fillId="0" borderId="63" xfId="1" applyNumberFormat="1" applyFont="1" applyBorder="1" applyAlignment="1">
      <alignment horizontal="center"/>
    </xf>
    <xf numFmtId="169" fontId="10" fillId="0" borderId="7" xfId="1" applyNumberFormat="1" applyFont="1" applyFill="1" applyBorder="1" applyAlignment="1">
      <alignment horizontal="center" vertical="center"/>
    </xf>
    <xf numFmtId="169" fontId="8" fillId="0" borderId="36" xfId="1" applyNumberFormat="1" applyFont="1" applyBorder="1" applyAlignment="1">
      <alignment horizontal="center"/>
    </xf>
    <xf numFmtId="3" fontId="10" fillId="0" borderId="20" xfId="1" applyNumberFormat="1" applyFont="1" applyFill="1" applyBorder="1" applyAlignment="1">
      <alignment vertical="center"/>
    </xf>
    <xf numFmtId="3" fontId="10" fillId="0" borderId="39" xfId="1" applyNumberFormat="1" applyFont="1" applyFill="1" applyBorder="1" applyAlignment="1">
      <alignment vertical="center"/>
    </xf>
    <xf numFmtId="166" fontId="11" fillId="0" borderId="8" xfId="3" applyNumberFormat="1" applyFont="1" applyBorder="1"/>
    <xf numFmtId="3" fontId="10" fillId="0" borderId="21" xfId="3" applyNumberFormat="1" applyFont="1" applyBorder="1" applyAlignment="1">
      <alignment horizontal="center"/>
    </xf>
    <xf numFmtId="3" fontId="11" fillId="0" borderId="43" xfId="3" applyNumberFormat="1" applyFont="1" applyBorder="1"/>
    <xf numFmtId="3" fontId="10" fillId="0" borderId="26" xfId="3" applyNumberFormat="1" applyFont="1" applyBorder="1" applyAlignment="1">
      <alignment horizontal="center"/>
    </xf>
    <xf numFmtId="3" fontId="13" fillId="3" borderId="44" xfId="0" applyNumberFormat="1" applyFont="1" applyFill="1" applyBorder="1"/>
    <xf numFmtId="3" fontId="10" fillId="0" borderId="14" xfId="3" applyNumberFormat="1" applyFont="1" applyBorder="1" applyAlignment="1">
      <alignment horizontal="center"/>
    </xf>
    <xf numFmtId="3" fontId="13" fillId="3" borderId="28" xfId="0" applyNumberFormat="1" applyFont="1" applyFill="1" applyBorder="1"/>
    <xf numFmtId="165" fontId="10" fillId="0" borderId="7" xfId="3" applyNumberFormat="1" applyFont="1" applyBorder="1" applyAlignment="1">
      <alignment horizontal="left" vertical="top" wrapText="1"/>
    </xf>
    <xf numFmtId="3" fontId="61" fillId="0" borderId="37" xfId="21" applyNumberFormat="1" applyFont="1" applyBorder="1" applyAlignment="1">
      <alignment horizontal="center"/>
    </xf>
    <xf numFmtId="3" fontId="10" fillId="0" borderId="33" xfId="3" applyNumberFormat="1" applyFont="1" applyBorder="1"/>
    <xf numFmtId="3" fontId="61" fillId="0" borderId="54" xfId="21" applyNumberFormat="1" applyFont="1" applyBorder="1" applyAlignment="1">
      <alignment horizontal="center"/>
    </xf>
    <xf numFmtId="3" fontId="62" fillId="3" borderId="36" xfId="0" applyNumberFormat="1" applyFont="1" applyFill="1" applyBorder="1"/>
    <xf numFmtId="3" fontId="10" fillId="0" borderId="43" xfId="3" applyNumberFormat="1" applyFont="1" applyBorder="1"/>
    <xf numFmtId="3" fontId="62" fillId="3" borderId="28" xfId="0" applyNumberFormat="1" applyFont="1" applyFill="1" applyBorder="1"/>
    <xf numFmtId="3" fontId="10" fillId="0" borderId="8" xfId="3" applyNumberFormat="1" applyFont="1" applyBorder="1" applyAlignment="1">
      <alignment horizontal="center"/>
    </xf>
    <xf numFmtId="3" fontId="10" fillId="0" borderId="21" xfId="3" applyNumberFormat="1" applyFont="1" applyBorder="1" applyAlignment="1">
      <alignment horizontal="center" vertical="center"/>
    </xf>
    <xf numFmtId="3" fontId="10" fillId="0" borderId="8" xfId="4" applyNumberFormat="1" applyFont="1" applyFill="1" applyBorder="1" applyAlignment="1">
      <alignment horizontal="center" vertical="center"/>
    </xf>
    <xf numFmtId="3" fontId="11" fillId="0" borderId="23" xfId="4" applyNumberFormat="1" applyFont="1" applyFill="1" applyBorder="1" applyAlignment="1">
      <alignment horizontal="center" vertical="center"/>
    </xf>
    <xf numFmtId="3" fontId="10" fillId="0" borderId="8" xfId="3" applyNumberFormat="1" applyFont="1" applyBorder="1" applyAlignment="1">
      <alignment horizontal="center" vertical="center"/>
    </xf>
    <xf numFmtId="3" fontId="10" fillId="0" borderId="13" xfId="3" applyNumberFormat="1" applyFont="1" applyBorder="1" applyAlignment="1">
      <alignment horizontal="center" vertical="center"/>
    </xf>
    <xf numFmtId="3" fontId="11" fillId="0" borderId="15" xfId="4" applyNumberFormat="1" applyFont="1" applyFill="1" applyBorder="1" applyAlignment="1">
      <alignment horizontal="center" vertical="center"/>
    </xf>
    <xf numFmtId="3" fontId="11" fillId="4" borderId="2" xfId="2" applyNumberFormat="1" applyFont="1" applyFill="1" applyBorder="1" applyAlignment="1">
      <alignment horizontal="center"/>
    </xf>
    <xf numFmtId="3" fontId="22" fillId="7" borderId="80" xfId="2" applyNumberFormat="1" applyFont="1" applyFill="1" applyBorder="1" applyAlignment="1">
      <alignment horizontal="center" vertical="center"/>
    </xf>
    <xf numFmtId="3" fontId="10" fillId="7" borderId="80" xfId="2" applyNumberFormat="1" applyFont="1" applyFill="1" applyBorder="1" applyAlignment="1">
      <alignment horizontal="center" vertical="center"/>
    </xf>
    <xf numFmtId="3" fontId="11" fillId="7" borderId="39" xfId="2" applyNumberFormat="1" applyFont="1" applyFill="1" applyBorder="1" applyAlignment="1">
      <alignment horizontal="center" vertical="center"/>
    </xf>
    <xf numFmtId="3" fontId="11" fillId="0" borderId="39" xfId="3" applyNumberFormat="1" applyFont="1" applyBorder="1"/>
    <xf numFmtId="3" fontId="10" fillId="7" borderId="48" xfId="2" applyNumberFormat="1" applyFont="1" applyFill="1" applyBorder="1" applyAlignment="1">
      <alignment horizontal="center" vertical="center"/>
    </xf>
    <xf numFmtId="3" fontId="10" fillId="7" borderId="26" xfId="2" applyNumberFormat="1" applyFont="1" applyFill="1" applyBorder="1" applyAlignment="1">
      <alignment horizontal="center" vertical="center"/>
    </xf>
    <xf numFmtId="3" fontId="11" fillId="7" borderId="26" xfId="2" applyNumberFormat="1" applyFont="1" applyFill="1" applyBorder="1" applyAlignment="1">
      <alignment horizontal="center" vertical="center"/>
    </xf>
    <xf numFmtId="3" fontId="23" fillId="0" borderId="44" xfId="0" applyNumberFormat="1" applyFont="1" applyBorder="1"/>
    <xf numFmtId="1" fontId="8" fillId="7" borderId="0" xfId="2" applyNumberFormat="1" applyFont="1" applyFill="1" applyAlignment="1">
      <alignment horizontal="center" vertical="center"/>
    </xf>
    <xf numFmtId="3" fontId="23" fillId="0" borderId="28" xfId="0" applyNumberFormat="1" applyFont="1" applyBorder="1"/>
    <xf numFmtId="3" fontId="22" fillId="0" borderId="43" xfId="2" applyNumberFormat="1" applyFont="1" applyBorder="1" applyAlignment="1">
      <alignment horizontal="center" vertical="center"/>
    </xf>
    <xf numFmtId="3" fontId="22" fillId="0" borderId="48" xfId="2" applyNumberFormat="1" applyFont="1" applyBorder="1" applyAlignment="1">
      <alignment horizontal="center"/>
    </xf>
    <xf numFmtId="3" fontId="10" fillId="0" borderId="21" xfId="2" applyNumberFormat="1" applyFont="1" applyBorder="1" applyAlignment="1">
      <alignment horizontal="center" vertical="center" wrapText="1"/>
    </xf>
    <xf numFmtId="3" fontId="10" fillId="0" borderId="26" xfId="2" applyNumberFormat="1" applyFont="1" applyBorder="1" applyAlignment="1">
      <alignment horizontal="center" wrapText="1"/>
    </xf>
    <xf numFmtId="1" fontId="27" fillId="7" borderId="21" xfId="2" applyNumberFormat="1" applyFont="1" applyFill="1" applyBorder="1" applyAlignment="1">
      <alignment horizontal="center" vertical="center"/>
    </xf>
    <xf numFmtId="49" fontId="26" fillId="0" borderId="21" xfId="2" applyNumberFormat="1" applyFont="1" applyBorder="1" applyAlignment="1">
      <alignment horizontal="center" vertical="center"/>
    </xf>
    <xf numFmtId="3" fontId="26" fillId="0" borderId="21" xfId="2" applyNumberFormat="1" applyFont="1" applyBorder="1" applyAlignment="1">
      <alignment horizontal="center" vertical="center" wrapText="1"/>
    </xf>
    <xf numFmtId="3" fontId="27" fillId="0" borderId="21" xfId="2" applyNumberFormat="1" applyFont="1" applyBorder="1" applyAlignment="1">
      <alignment horizontal="center" vertical="center"/>
    </xf>
    <xf numFmtId="169" fontId="26" fillId="0" borderId="21" xfId="1" applyNumberFormat="1" applyFont="1" applyBorder="1" applyAlignment="1">
      <alignment horizontal="center" vertical="center" wrapText="1"/>
    </xf>
    <xf numFmtId="169" fontId="26" fillId="0" borderId="21" xfId="1" applyNumberFormat="1" applyFont="1" applyBorder="1" applyAlignment="1">
      <alignment horizontal="center" vertical="center"/>
    </xf>
    <xf numFmtId="169" fontId="27" fillId="0" borderId="21" xfId="1" applyNumberFormat="1" applyFont="1" applyBorder="1" applyAlignment="1">
      <alignment horizontal="center" vertical="center"/>
    </xf>
    <xf numFmtId="3" fontId="22" fillId="0" borderId="26" xfId="2" applyNumberFormat="1" applyFont="1" applyBorder="1" applyAlignment="1">
      <alignment horizontal="center"/>
    </xf>
    <xf numFmtId="3" fontId="10" fillId="0" borderId="26" xfId="2" applyNumberFormat="1" applyFont="1" applyBorder="1" applyAlignment="1">
      <alignment horizontal="center" vertical="center"/>
    </xf>
    <xf numFmtId="3" fontId="10" fillId="0" borderId="26" xfId="2" applyNumberFormat="1" applyFont="1" applyBorder="1" applyAlignment="1">
      <alignment horizontal="center"/>
    </xf>
    <xf numFmtId="3" fontId="22" fillId="0" borderId="14" xfId="2" applyNumberFormat="1" applyFont="1" applyBorder="1" applyAlignment="1">
      <alignment horizontal="center"/>
    </xf>
    <xf numFmtId="3" fontId="10" fillId="0" borderId="14" xfId="2" applyNumberFormat="1" applyFont="1" applyBorder="1" applyAlignment="1">
      <alignment horizontal="center" vertical="center"/>
    </xf>
    <xf numFmtId="3" fontId="10" fillId="0" borderId="14" xfId="2" applyNumberFormat="1" applyFont="1" applyBorder="1" applyAlignment="1">
      <alignment horizontal="center"/>
    </xf>
    <xf numFmtId="3" fontId="10" fillId="0" borderId="60" xfId="3" applyNumberFormat="1" applyFont="1" applyBorder="1" applyAlignment="1">
      <alignment horizontal="center"/>
    </xf>
    <xf numFmtId="3" fontId="10" fillId="0" borderId="60" xfId="3" applyNumberFormat="1" applyFont="1" applyBorder="1" applyAlignment="1">
      <alignment horizontal="center" vertical="center" wrapText="1"/>
    </xf>
    <xf numFmtId="3" fontId="10" fillId="0" borderId="60" xfId="3" applyNumberFormat="1" applyFont="1" applyBorder="1" applyAlignment="1">
      <alignment horizontal="center" vertical="center"/>
    </xf>
    <xf numFmtId="165" fontId="10" fillId="0" borderId="50" xfId="3" applyNumberFormat="1" applyFont="1" applyBorder="1" applyAlignment="1">
      <alignment horizontal="center" vertical="top" wrapText="1"/>
    </xf>
    <xf numFmtId="165" fontId="10" fillId="0" borderId="50" xfId="3" applyNumberFormat="1" applyFont="1" applyBorder="1" applyAlignment="1">
      <alignment horizontal="left" vertical="top" wrapText="1"/>
    </xf>
    <xf numFmtId="165" fontId="10" fillId="0" borderId="51" xfId="3" applyNumberFormat="1" applyFont="1" applyBorder="1" applyAlignment="1">
      <alignment horizontal="left" vertical="top" wrapText="1"/>
    </xf>
    <xf numFmtId="165" fontId="10" fillId="0" borderId="51" xfId="3" applyNumberFormat="1" applyFont="1" applyBorder="1" applyAlignment="1">
      <alignment horizontal="center"/>
    </xf>
    <xf numFmtId="165" fontId="10" fillId="0" borderId="51" xfId="3" applyNumberFormat="1" applyFont="1" applyBorder="1" applyAlignment="1">
      <alignment horizontal="center" vertical="top" wrapText="1"/>
    </xf>
    <xf numFmtId="165" fontId="10" fillId="0" borderId="52" xfId="3" applyNumberFormat="1" applyFont="1" applyBorder="1" applyAlignment="1">
      <alignment horizontal="center"/>
    </xf>
    <xf numFmtId="165" fontId="10" fillId="0" borderId="52" xfId="3" applyNumberFormat="1" applyFont="1" applyBorder="1" applyAlignment="1">
      <alignment horizontal="left" vertical="top" wrapText="1"/>
    </xf>
    <xf numFmtId="165" fontId="10" fillId="0" borderId="52" xfId="3" applyNumberFormat="1" applyFont="1" applyBorder="1" applyAlignment="1">
      <alignment horizontal="center" vertical="center" wrapText="1"/>
    </xf>
    <xf numFmtId="165" fontId="10" fillId="0" borderId="52" xfId="3" applyNumberFormat="1" applyFont="1" applyBorder="1" applyAlignment="1">
      <alignment horizontal="center" vertical="top" wrapText="1"/>
    </xf>
    <xf numFmtId="165" fontId="10" fillId="0" borderId="19" xfId="3" applyNumberFormat="1" applyFont="1" applyBorder="1" applyAlignment="1">
      <alignment horizontal="left" vertical="top" wrapText="1"/>
    </xf>
    <xf numFmtId="165" fontId="10" fillId="0" borderId="19" xfId="3" applyNumberFormat="1" applyFont="1" applyBorder="1" applyAlignment="1">
      <alignment horizontal="center" vertical="top" wrapText="1"/>
    </xf>
    <xf numFmtId="49" fontId="10" fillId="0" borderId="21" xfId="4" applyNumberFormat="1" applyFont="1" applyFill="1" applyBorder="1" applyAlignment="1">
      <alignment horizontal="center"/>
    </xf>
    <xf numFmtId="49" fontId="11" fillId="0" borderId="21" xfId="4" applyNumberFormat="1" applyFont="1" applyFill="1" applyBorder="1" applyAlignment="1">
      <alignment horizontal="center"/>
    </xf>
    <xf numFmtId="169" fontId="11" fillId="0" borderId="40" xfId="1" applyNumberFormat="1" applyFont="1" applyFill="1" applyBorder="1"/>
    <xf numFmtId="169" fontId="11" fillId="0" borderId="41" xfId="1" applyNumberFormat="1" applyFont="1" applyFill="1" applyBorder="1"/>
    <xf numFmtId="3" fontId="11" fillId="7" borderId="21" xfId="4" applyNumberFormat="1" applyFont="1" applyFill="1" applyBorder="1" applyAlignment="1">
      <alignment horizontal="center"/>
    </xf>
    <xf numFmtId="3" fontId="11" fillId="7" borderId="13" xfId="4" applyNumberFormat="1" applyFont="1" applyFill="1" applyBorder="1" applyAlignment="1">
      <alignment horizontal="center"/>
    </xf>
    <xf numFmtId="49" fontId="11" fillId="0" borderId="8" xfId="4" applyNumberFormat="1" applyFont="1" applyFill="1" applyBorder="1" applyAlignment="1">
      <alignment horizontal="right"/>
    </xf>
    <xf numFmtId="49" fontId="11" fillId="0" borderId="23" xfId="4" applyNumberFormat="1" applyFont="1" applyFill="1" applyBorder="1" applyAlignment="1">
      <alignment horizontal="right"/>
    </xf>
    <xf numFmtId="49" fontId="11" fillId="0" borderId="26" xfId="4" applyNumberFormat="1" applyFont="1" applyFill="1" applyBorder="1" applyAlignment="1">
      <alignment horizontal="right"/>
    </xf>
    <xf numFmtId="49" fontId="11" fillId="0" borderId="14" xfId="4" applyNumberFormat="1" applyFont="1" applyFill="1" applyBorder="1" applyAlignment="1">
      <alignment horizontal="right"/>
    </xf>
    <xf numFmtId="49" fontId="11" fillId="0" borderId="15" xfId="4" applyNumberFormat="1" applyFont="1" applyFill="1" applyBorder="1" applyAlignment="1">
      <alignment horizontal="right"/>
    </xf>
    <xf numFmtId="169" fontId="11" fillId="0" borderId="13" xfId="1" applyNumberFormat="1" applyFont="1" applyFill="1" applyBorder="1" applyAlignment="1">
      <alignment horizontal="right"/>
    </xf>
    <xf numFmtId="3" fontId="10" fillId="0" borderId="23" xfId="3" applyNumberFormat="1" applyFont="1" applyFill="1" applyBorder="1" applyAlignment="1">
      <alignment horizontal="center"/>
    </xf>
    <xf numFmtId="3" fontId="10" fillId="7" borderId="24" xfId="4" applyNumberFormat="1" applyFont="1" applyFill="1" applyBorder="1" applyAlignment="1">
      <alignment horizontal="center"/>
    </xf>
    <xf numFmtId="0" fontId="8" fillId="2" borderId="2" xfId="2" applyFont="1" applyFill="1" applyBorder="1" applyAlignment="1">
      <alignment wrapText="1"/>
    </xf>
    <xf numFmtId="3" fontId="22" fillId="2" borderId="19" xfId="2" applyNumberFormat="1" applyFont="1" applyFill="1" applyBorder="1" applyAlignment="1">
      <alignment horizontal="center"/>
    </xf>
    <xf numFmtId="3" fontId="22" fillId="2" borderId="19" xfId="2" applyNumberFormat="1" applyFont="1" applyFill="1" applyBorder="1" applyAlignment="1"/>
    <xf numFmtId="3" fontId="11" fillId="0" borderId="37" xfId="2" applyNumberFormat="1" applyFont="1" applyBorder="1" applyAlignment="1">
      <alignment horizontal="right" vertical="top"/>
    </xf>
    <xf numFmtId="3" fontId="24" fillId="2" borderId="19" xfId="2" applyNumberFormat="1" applyFont="1" applyFill="1" applyBorder="1" applyAlignment="1">
      <alignment horizontal="center"/>
    </xf>
    <xf numFmtId="166" fontId="11" fillId="5" borderId="58" xfId="3" applyNumberFormat="1" applyFont="1" applyFill="1" applyBorder="1" applyAlignment="1">
      <alignment horizontal="left" vertical="center" wrapText="1"/>
    </xf>
    <xf numFmtId="165" fontId="11" fillId="5" borderId="51" xfId="3" applyNumberFormat="1" applyFont="1" applyFill="1" applyBorder="1" applyAlignment="1">
      <alignment horizontal="center"/>
    </xf>
    <xf numFmtId="0" fontId="0" fillId="20" borderId="0" xfId="0" applyFill="1"/>
    <xf numFmtId="0" fontId="0" fillId="20" borderId="0" xfId="0" applyFill="1" applyAlignment="1">
      <alignment vertical="center"/>
    </xf>
    <xf numFmtId="3" fontId="64" fillId="0" borderId="21" xfId="21" applyNumberFormat="1" applyFont="1" applyBorder="1" applyAlignment="1">
      <alignment horizontal="center"/>
    </xf>
    <xf numFmtId="3" fontId="64" fillId="0" borderId="90" xfId="21" applyNumberFormat="1" applyFont="1" applyBorder="1" applyAlignment="1">
      <alignment horizontal="center"/>
    </xf>
    <xf numFmtId="3" fontId="64" fillId="0" borderId="37" xfId="21" applyNumberFormat="1" applyFont="1" applyBorder="1" applyAlignment="1">
      <alignment horizontal="center"/>
    </xf>
    <xf numFmtId="3" fontId="64" fillId="0" borderId="80" xfId="21" applyNumberFormat="1" applyFont="1" applyBorder="1" applyAlignment="1">
      <alignment horizontal="center"/>
    </xf>
    <xf numFmtId="3" fontId="64" fillId="0" borderId="45" xfId="21" applyNumberFormat="1" applyFont="1" applyBorder="1" applyAlignment="1">
      <alignment horizontal="center"/>
    </xf>
    <xf numFmtId="3" fontId="11" fillId="0" borderId="42" xfId="1" applyNumberFormat="1" applyFont="1" applyFill="1" applyBorder="1" applyAlignment="1">
      <alignment horizontal="center" vertical="center"/>
    </xf>
    <xf numFmtId="1" fontId="11" fillId="7" borderId="56" xfId="2" applyNumberFormat="1" applyFont="1" applyFill="1" applyBorder="1" applyAlignment="1">
      <alignment horizontal="center"/>
    </xf>
    <xf numFmtId="3" fontId="11" fillId="7" borderId="21" xfId="1" applyNumberFormat="1" applyFont="1" applyFill="1" applyBorder="1" applyAlignment="1">
      <alignment horizontal="center"/>
    </xf>
    <xf numFmtId="1" fontId="11" fillId="7" borderId="51" xfId="2" applyNumberFormat="1" applyFont="1" applyFill="1" applyBorder="1" applyAlignment="1">
      <alignment horizontal="center"/>
    </xf>
    <xf numFmtId="169" fontId="11" fillId="7" borderId="48" xfId="1" applyNumberFormat="1" applyFont="1" applyFill="1" applyBorder="1"/>
    <xf numFmtId="3" fontId="11" fillId="7" borderId="26" xfId="3" applyNumberFormat="1" applyFont="1" applyFill="1" applyBorder="1" applyAlignment="1">
      <alignment horizontal="center"/>
    </xf>
    <xf numFmtId="1" fontId="11" fillId="7" borderId="57" xfId="2" applyNumberFormat="1" applyFont="1" applyFill="1" applyBorder="1" applyAlignment="1">
      <alignment horizontal="center"/>
    </xf>
    <xf numFmtId="169" fontId="11" fillId="7" borderId="49" xfId="1" applyNumberFormat="1" applyFont="1" applyFill="1" applyBorder="1"/>
    <xf numFmtId="3" fontId="11" fillId="7" borderId="14" xfId="3" applyNumberFormat="1" applyFont="1" applyFill="1" applyBorder="1" applyAlignment="1">
      <alignment horizontal="center"/>
    </xf>
    <xf numFmtId="165" fontId="10" fillId="7" borderId="85" xfId="3" applyNumberFormat="1" applyFont="1" applyFill="1" applyBorder="1" applyAlignment="1">
      <alignment horizontal="center"/>
    </xf>
    <xf numFmtId="166" fontId="11" fillId="7" borderId="84" xfId="3" applyNumberFormat="1" applyFont="1" applyFill="1" applyBorder="1"/>
    <xf numFmtId="3" fontId="11" fillId="7" borderId="8" xfId="1" applyNumberFormat="1" applyFont="1" applyFill="1" applyBorder="1" applyAlignment="1">
      <alignment horizontal="center"/>
    </xf>
    <xf numFmtId="166" fontId="11" fillId="7" borderId="29" xfId="3" applyNumberFormat="1" applyFont="1" applyFill="1" applyBorder="1"/>
    <xf numFmtId="0" fontId="28" fillId="9" borderId="20" xfId="0" applyFont="1" applyFill="1" applyBorder="1" applyAlignment="1">
      <alignment horizontal="center"/>
    </xf>
    <xf numFmtId="169" fontId="10" fillId="7" borderId="8" xfId="1" applyNumberFormat="1" applyFont="1" applyFill="1" applyBorder="1" applyAlignment="1">
      <alignment horizontal="center"/>
    </xf>
    <xf numFmtId="169" fontId="28" fillId="9" borderId="21" xfId="1" applyNumberFormat="1" applyFont="1" applyFill="1" applyBorder="1" applyAlignment="1">
      <alignment horizontal="center"/>
    </xf>
    <xf numFmtId="169" fontId="29" fillId="9" borderId="21" xfId="1" applyNumberFormat="1" applyFont="1" applyFill="1" applyBorder="1" applyAlignment="1">
      <alignment horizontal="center"/>
    </xf>
    <xf numFmtId="0" fontId="28" fillId="9" borderId="21" xfId="0" applyFont="1" applyFill="1" applyBorder="1" applyAlignment="1">
      <alignment horizontal="center"/>
    </xf>
    <xf numFmtId="0" fontId="28" fillId="9" borderId="23" xfId="0" applyFont="1" applyFill="1" applyBorder="1" applyAlignment="1">
      <alignment horizontal="center"/>
    </xf>
    <xf numFmtId="0" fontId="28" fillId="9" borderId="8" xfId="0" applyFont="1" applyFill="1" applyBorder="1" applyAlignment="1">
      <alignment horizontal="center"/>
    </xf>
    <xf numFmtId="0" fontId="28" fillId="9" borderId="15" xfId="0" applyFont="1" applyFill="1" applyBorder="1" applyAlignment="1">
      <alignment horizontal="center"/>
    </xf>
    <xf numFmtId="0" fontId="28" fillId="9" borderId="13" xfId="0" applyFont="1" applyFill="1" applyBorder="1" applyAlignment="1">
      <alignment horizontal="center"/>
    </xf>
    <xf numFmtId="166" fontId="11" fillId="7" borderId="33" xfId="3" applyNumberFormat="1" applyFont="1" applyFill="1" applyBorder="1" applyAlignment="1">
      <alignment wrapText="1"/>
    </xf>
    <xf numFmtId="49" fontId="11" fillId="7" borderId="23" xfId="4" applyNumberFormat="1" applyFont="1" applyFill="1" applyBorder="1" applyAlignment="1">
      <alignment horizontal="center"/>
    </xf>
    <xf numFmtId="169" fontId="11" fillId="7" borderId="21" xfId="1" applyNumberFormat="1" applyFont="1" applyFill="1" applyBorder="1" applyAlignment="1">
      <alignment horizontal="center"/>
    </xf>
    <xf numFmtId="3" fontId="11" fillId="7" borderId="43" xfId="1" applyNumberFormat="1" applyFont="1" applyFill="1" applyBorder="1"/>
    <xf numFmtId="3" fontId="11" fillId="7" borderId="23" xfId="1" applyNumberFormat="1" applyFont="1" applyFill="1" applyBorder="1" applyAlignment="1">
      <alignment horizontal="center"/>
    </xf>
    <xf numFmtId="0" fontId="28" fillId="9" borderId="14" xfId="0" applyFont="1" applyFill="1" applyBorder="1"/>
    <xf numFmtId="3" fontId="28" fillId="9" borderId="14" xfId="0" applyNumberFormat="1" applyFont="1" applyFill="1" applyBorder="1"/>
    <xf numFmtId="169" fontId="10" fillId="7" borderId="43" xfId="1" applyNumberFormat="1" applyFont="1" applyFill="1" applyBorder="1"/>
    <xf numFmtId="3" fontId="10" fillId="7" borderId="21" xfId="1" applyNumberFormat="1" applyFont="1" applyFill="1" applyBorder="1"/>
    <xf numFmtId="3" fontId="10" fillId="7" borderId="8" xfId="3" applyNumberFormat="1" applyFont="1" applyFill="1" applyBorder="1"/>
    <xf numFmtId="3" fontId="10" fillId="7" borderId="43" xfId="1" applyNumberFormat="1" applyFont="1" applyFill="1" applyBorder="1"/>
    <xf numFmtId="3" fontId="10" fillId="7" borderId="43" xfId="3" applyNumberFormat="1" applyFont="1" applyFill="1" applyBorder="1"/>
    <xf numFmtId="3" fontId="28" fillId="9" borderId="28" xfId="0" applyNumberFormat="1" applyFont="1" applyFill="1" applyBorder="1"/>
    <xf numFmtId="3" fontId="10" fillId="7" borderId="26" xfId="3" applyNumberFormat="1" applyFont="1" applyFill="1" applyBorder="1" applyAlignment="1">
      <alignment horizontal="center" vertical="center"/>
    </xf>
    <xf numFmtId="3" fontId="10" fillId="7" borderId="26" xfId="4" applyNumberFormat="1" applyFont="1" applyFill="1" applyBorder="1" applyAlignment="1">
      <alignment horizontal="center" vertical="center"/>
    </xf>
    <xf numFmtId="3" fontId="10" fillId="7" borderId="14" xfId="3" applyNumberFormat="1" applyFont="1" applyFill="1" applyBorder="1" applyAlignment="1">
      <alignment horizontal="center" vertical="center"/>
    </xf>
    <xf numFmtId="3" fontId="10" fillId="7" borderId="14" xfId="4" applyNumberFormat="1" applyFont="1" applyFill="1" applyBorder="1" applyAlignment="1">
      <alignment horizontal="center" vertical="center"/>
    </xf>
    <xf numFmtId="3" fontId="10" fillId="7" borderId="26" xfId="3" applyNumberFormat="1" applyFont="1" applyFill="1" applyBorder="1" applyAlignment="1">
      <alignment vertical="center"/>
    </xf>
    <xf numFmtId="3" fontId="10" fillId="7" borderId="14" xfId="3" applyNumberFormat="1" applyFont="1" applyFill="1" applyBorder="1" applyAlignment="1">
      <alignment vertical="center"/>
    </xf>
    <xf numFmtId="169" fontId="10" fillId="7" borderId="21" xfId="1" applyNumberFormat="1" applyFont="1" applyFill="1" applyBorder="1" applyAlignment="1">
      <alignment vertical="center"/>
    </xf>
    <xf numFmtId="3" fontId="58" fillId="7" borderId="21" xfId="3" applyNumberFormat="1" applyFont="1" applyFill="1" applyBorder="1" applyAlignment="1">
      <alignment vertical="center"/>
    </xf>
    <xf numFmtId="3" fontId="58" fillId="7" borderId="26" xfId="3" applyNumberFormat="1" applyFont="1" applyFill="1" applyBorder="1" applyAlignment="1">
      <alignment vertical="center"/>
    </xf>
    <xf numFmtId="3" fontId="58" fillId="7" borderId="14" xfId="3" applyNumberFormat="1" applyFont="1" applyFill="1" applyBorder="1" applyAlignment="1">
      <alignment vertical="center"/>
    </xf>
    <xf numFmtId="3" fontId="10" fillId="7" borderId="21" xfId="3" applyNumberFormat="1" applyFont="1" applyFill="1" applyBorder="1" applyAlignment="1">
      <alignment horizontal="center" vertical="center"/>
    </xf>
    <xf numFmtId="3" fontId="11" fillId="7" borderId="27" xfId="4" applyNumberFormat="1" applyFont="1" applyFill="1" applyBorder="1" applyAlignment="1">
      <alignment horizontal="center" vertical="center"/>
    </xf>
    <xf numFmtId="3" fontId="11" fillId="7" borderId="28" xfId="4" applyNumberFormat="1" applyFont="1" applyFill="1" applyBorder="1" applyAlignment="1">
      <alignment horizontal="center" vertical="center"/>
    </xf>
    <xf numFmtId="3" fontId="10" fillId="7" borderId="21" xfId="3" applyNumberFormat="1" applyFont="1" applyFill="1" applyBorder="1" applyAlignment="1">
      <alignment vertical="center"/>
    </xf>
    <xf numFmtId="3" fontId="11" fillId="7" borderId="21" xfId="4" applyNumberFormat="1" applyFont="1" applyFill="1" applyBorder="1" applyAlignment="1">
      <alignment horizontal="center" vertical="center"/>
    </xf>
    <xf numFmtId="3" fontId="11" fillId="7" borderId="26" xfId="4" applyNumberFormat="1" applyFont="1" applyFill="1" applyBorder="1" applyAlignment="1">
      <alignment horizontal="center" vertical="center"/>
    </xf>
    <xf numFmtId="3" fontId="11" fillId="7" borderId="14" xfId="4" applyNumberFormat="1" applyFont="1" applyFill="1" applyBorder="1" applyAlignment="1">
      <alignment horizontal="center" vertical="center"/>
    </xf>
    <xf numFmtId="3" fontId="10" fillId="7" borderId="21" xfId="4" applyNumberFormat="1" applyFont="1" applyFill="1" applyBorder="1" applyAlignment="1">
      <alignment horizontal="center" vertical="center"/>
    </xf>
    <xf numFmtId="166" fontId="10" fillId="0" borderId="43" xfId="3" applyNumberFormat="1" applyFont="1" applyFill="1" applyBorder="1"/>
    <xf numFmtId="166" fontId="10" fillId="0" borderId="48" xfId="3" applyNumberFormat="1" applyFont="1" applyFill="1" applyBorder="1"/>
    <xf numFmtId="166" fontId="10" fillId="0" borderId="49" xfId="3" applyNumberFormat="1" applyFont="1" applyFill="1" applyBorder="1"/>
    <xf numFmtId="165" fontId="30" fillId="7" borderId="41" xfId="3" applyNumberFormat="1" applyFont="1" applyFill="1" applyBorder="1" applyAlignment="1">
      <alignment vertical="top" wrapText="1"/>
    </xf>
    <xf numFmtId="3" fontId="11" fillId="0" borderId="26" xfId="3" applyNumberFormat="1" applyFont="1" applyFill="1" applyBorder="1" applyAlignment="1">
      <alignment horizontal="center"/>
    </xf>
    <xf numFmtId="3" fontId="11" fillId="0" borderId="8" xfId="3" applyNumberFormat="1" applyFont="1" applyFill="1" applyBorder="1" applyAlignment="1">
      <alignment horizontal="center"/>
    </xf>
    <xf numFmtId="3" fontId="10" fillId="7" borderId="8" xfId="1" applyNumberFormat="1" applyFont="1" applyFill="1" applyBorder="1"/>
    <xf numFmtId="3" fontId="10" fillId="7" borderId="8" xfId="1" applyNumberFormat="1" applyFont="1" applyFill="1" applyBorder="1" applyAlignment="1">
      <alignment horizontal="center"/>
    </xf>
    <xf numFmtId="3" fontId="10" fillId="7" borderId="26" xfId="1" applyNumberFormat="1" applyFont="1" applyFill="1" applyBorder="1" applyAlignment="1">
      <alignment horizontal="center"/>
    </xf>
    <xf numFmtId="3" fontId="28" fillId="9" borderId="14" xfId="1" applyNumberFormat="1" applyFont="1" applyFill="1" applyBorder="1"/>
    <xf numFmtId="3" fontId="10" fillId="7" borderId="14" xfId="1" applyNumberFormat="1" applyFont="1" applyFill="1" applyBorder="1" applyAlignment="1">
      <alignment horizontal="center"/>
    </xf>
    <xf numFmtId="3" fontId="10" fillId="7" borderId="26" xfId="1" applyNumberFormat="1" applyFont="1" applyFill="1" applyBorder="1"/>
    <xf numFmtId="3" fontId="10" fillId="7" borderId="14" xfId="1" applyNumberFormat="1" applyFont="1" applyFill="1" applyBorder="1"/>
    <xf numFmtId="3" fontId="11" fillId="7" borderId="8" xfId="1" applyNumberFormat="1" applyFont="1" applyFill="1" applyBorder="1" applyAlignment="1">
      <alignment horizontal="center" vertical="center"/>
    </xf>
    <xf numFmtId="0" fontId="10" fillId="7" borderId="7" xfId="1" applyNumberFormat="1" applyFont="1" applyFill="1" applyBorder="1" applyAlignment="1">
      <alignment horizontal="center" vertical="center"/>
    </xf>
    <xf numFmtId="3" fontId="0" fillId="7" borderId="0" xfId="0" applyNumberFormat="1" applyFill="1"/>
    <xf numFmtId="0" fontId="4" fillId="7" borderId="0" xfId="0" applyFont="1" applyFill="1"/>
    <xf numFmtId="0" fontId="0" fillId="7" borderId="0" xfId="0" applyFont="1" applyFill="1"/>
    <xf numFmtId="3" fontId="0" fillId="7" borderId="0" xfId="0" applyNumberFormat="1" applyFont="1" applyFill="1"/>
    <xf numFmtId="3" fontId="4" fillId="7" borderId="0" xfId="0" applyNumberFormat="1" applyFont="1" applyFill="1"/>
    <xf numFmtId="3" fontId="8" fillId="7" borderId="62" xfId="1" applyNumberFormat="1" applyFont="1" applyFill="1" applyBorder="1" applyAlignment="1">
      <alignment horizontal="center" vertical="center"/>
    </xf>
    <xf numFmtId="165" fontId="10" fillId="7" borderId="19" xfId="3" applyNumberFormat="1" applyFont="1" applyFill="1" applyBorder="1" applyAlignment="1">
      <alignment horizontal="center"/>
    </xf>
    <xf numFmtId="165" fontId="10" fillId="7" borderId="57" xfId="3" applyNumberFormat="1" applyFont="1" applyFill="1" applyBorder="1" applyAlignment="1">
      <alignment horizontal="center"/>
    </xf>
    <xf numFmtId="166" fontId="11" fillId="7" borderId="92" xfId="3" applyNumberFormat="1" applyFont="1" applyFill="1" applyBorder="1" applyAlignment="1">
      <alignment horizontal="left" vertical="center" wrapText="1"/>
    </xf>
    <xf numFmtId="3" fontId="25" fillId="7" borderId="60" xfId="3" applyNumberFormat="1" applyFont="1" applyFill="1" applyBorder="1" applyAlignment="1">
      <alignment horizontal="center"/>
    </xf>
    <xf numFmtId="3" fontId="22" fillId="7" borderId="60" xfId="4" applyNumberFormat="1" applyFont="1" applyFill="1" applyBorder="1" applyAlignment="1">
      <alignment horizontal="center"/>
    </xf>
    <xf numFmtId="165" fontId="11" fillId="7" borderId="51" xfId="3" applyNumberFormat="1" applyFont="1" applyFill="1" applyBorder="1" applyAlignment="1">
      <alignment horizontal="center"/>
    </xf>
    <xf numFmtId="3" fontId="22" fillId="7" borderId="61" xfId="4" applyNumberFormat="1" applyFont="1" applyFill="1" applyBorder="1" applyAlignment="1">
      <alignment horizontal="center" vertical="center"/>
    </xf>
    <xf numFmtId="0" fontId="11" fillId="0" borderId="13" xfId="1" applyNumberFormat="1" applyFont="1" applyFill="1" applyBorder="1" applyAlignment="1">
      <alignment horizontal="center" vertical="center"/>
    </xf>
    <xf numFmtId="165" fontId="10" fillId="0" borderId="38" xfId="3" applyNumberFormat="1" applyFont="1" applyBorder="1" applyAlignment="1">
      <alignment horizontal="left" vertical="top" wrapText="1"/>
    </xf>
    <xf numFmtId="0" fontId="11" fillId="0" borderId="15" xfId="1" applyNumberFormat="1" applyFont="1" applyFill="1" applyBorder="1" applyAlignment="1">
      <alignment horizontal="center" vertical="center"/>
    </xf>
    <xf numFmtId="3" fontId="11" fillId="7" borderId="21" xfId="1" applyNumberFormat="1" applyFont="1" applyFill="1" applyBorder="1" applyAlignment="1">
      <alignment vertical="center"/>
    </xf>
    <xf numFmtId="3" fontId="10" fillId="7" borderId="23" xfId="4" applyNumberFormat="1" applyFont="1" applyFill="1" applyBorder="1" applyAlignment="1">
      <alignment horizontal="right"/>
    </xf>
    <xf numFmtId="3" fontId="10" fillId="7" borderId="33" xfId="3" applyNumberFormat="1" applyFont="1" applyFill="1" applyBorder="1" applyAlignment="1">
      <alignment horizontal="right"/>
    </xf>
    <xf numFmtId="3" fontId="11" fillId="7" borderId="26" xfId="1" applyNumberFormat="1" applyFont="1" applyFill="1" applyBorder="1" applyAlignment="1">
      <alignment vertical="center"/>
    </xf>
    <xf numFmtId="3" fontId="11" fillId="7" borderId="14" xfId="1" applyNumberFormat="1" applyFont="1" applyFill="1" applyBorder="1" applyAlignment="1">
      <alignment vertical="center"/>
    </xf>
    <xf numFmtId="3" fontId="10" fillId="7" borderId="15" xfId="4" applyNumberFormat="1" applyFont="1" applyFill="1" applyBorder="1" applyAlignment="1">
      <alignment horizontal="right"/>
    </xf>
    <xf numFmtId="3" fontId="10" fillId="7" borderId="35" xfId="3" applyNumberFormat="1" applyFont="1" applyFill="1" applyBorder="1" applyAlignment="1">
      <alignment horizontal="right"/>
    </xf>
    <xf numFmtId="166" fontId="11" fillId="7" borderId="0" xfId="3" applyNumberFormat="1" applyFont="1" applyFill="1" applyBorder="1"/>
    <xf numFmtId="3" fontId="11" fillId="7" borderId="9" xfId="4" applyNumberFormat="1" applyFont="1" applyFill="1" applyBorder="1" applyAlignment="1">
      <alignment horizontal="center"/>
    </xf>
    <xf numFmtId="169" fontId="10" fillId="7" borderId="21" xfId="1" applyNumberFormat="1" applyFont="1" applyFill="1" applyBorder="1" applyAlignment="1">
      <alignment horizontal="center"/>
    </xf>
    <xf numFmtId="166" fontId="11" fillId="7" borderId="38" xfId="3" applyNumberFormat="1" applyFont="1" applyFill="1" applyBorder="1" applyAlignment="1">
      <alignment vertical="center" wrapText="1"/>
    </xf>
    <xf numFmtId="166" fontId="11" fillId="7" borderId="38" xfId="3" applyNumberFormat="1" applyFont="1" applyFill="1" applyBorder="1" applyAlignment="1"/>
    <xf numFmtId="166" fontId="11" fillId="7" borderId="7" xfId="3" applyNumberFormat="1" applyFont="1" applyFill="1" applyBorder="1" applyAlignment="1"/>
    <xf numFmtId="3" fontId="10" fillId="7" borderId="20" xfId="4" applyNumberFormat="1" applyFont="1" applyFill="1" applyBorder="1" applyAlignment="1">
      <alignment horizontal="center"/>
    </xf>
    <xf numFmtId="3" fontId="11" fillId="0" borderId="8" xfId="4" applyNumberFormat="1" applyFont="1" applyFill="1" applyBorder="1" applyAlignment="1">
      <alignment horizontal="center" vertical="center"/>
    </xf>
    <xf numFmtId="165" fontId="10" fillId="0" borderId="21" xfId="3" applyNumberFormat="1" applyFont="1" applyFill="1" applyBorder="1" applyAlignment="1">
      <alignment horizontal="left" wrapText="1"/>
    </xf>
    <xf numFmtId="169" fontId="11" fillId="0" borderId="39" xfId="1" applyNumberFormat="1" applyFont="1" applyFill="1" applyBorder="1" applyAlignment="1">
      <alignment vertical="center"/>
    </xf>
    <xf numFmtId="169" fontId="11" fillId="0" borderId="39" xfId="1" applyNumberFormat="1" applyFont="1" applyFill="1" applyBorder="1" applyAlignment="1">
      <alignment horizontal="left" vertical="center"/>
    </xf>
    <xf numFmtId="49" fontId="10" fillId="0" borderId="8" xfId="4" applyNumberFormat="1" applyFont="1" applyFill="1" applyBorder="1" applyAlignment="1">
      <alignment horizontal="left" vertical="center"/>
    </xf>
    <xf numFmtId="169" fontId="11" fillId="0" borderId="33" xfId="1" applyNumberFormat="1" applyFont="1" applyFill="1" applyBorder="1" applyAlignment="1">
      <alignment horizontal="left" vertical="center"/>
    </xf>
    <xf numFmtId="169" fontId="11" fillId="0" borderId="21" xfId="1" applyNumberFormat="1" applyFont="1" applyFill="1" applyBorder="1" applyAlignment="1">
      <alignment horizontal="left" vertical="center"/>
    </xf>
    <xf numFmtId="169" fontId="10" fillId="7" borderId="21" xfId="1" applyNumberFormat="1" applyFont="1" applyFill="1" applyBorder="1" applyAlignment="1">
      <alignment horizontal="right"/>
    </xf>
    <xf numFmtId="169" fontId="11" fillId="0" borderId="43" xfId="1" applyNumberFormat="1" applyFont="1" applyBorder="1"/>
    <xf numFmtId="169" fontId="11" fillId="0" borderId="21" xfId="1" applyNumberFormat="1" applyFont="1" applyBorder="1" applyAlignment="1">
      <alignment horizontal="right"/>
    </xf>
    <xf numFmtId="169" fontId="11" fillId="0" borderId="21" xfId="1" applyNumberFormat="1" applyFont="1" applyBorder="1" applyAlignment="1">
      <alignment horizontal="center"/>
    </xf>
    <xf numFmtId="0" fontId="13" fillId="0" borderId="43" xfId="0" applyFont="1" applyBorder="1"/>
    <xf numFmtId="0" fontId="13" fillId="0" borderId="46" xfId="0" applyFont="1" applyBorder="1"/>
    <xf numFmtId="166" fontId="11" fillId="0" borderId="25" xfId="3" applyNumberFormat="1" applyFont="1" applyBorder="1"/>
    <xf numFmtId="49" fontId="11" fillId="0" borderId="8" xfId="4" applyNumberFormat="1" applyFont="1" applyFill="1" applyBorder="1" applyAlignment="1">
      <alignment horizontal="center"/>
    </xf>
    <xf numFmtId="0" fontId="13" fillId="0" borderId="95" xfId="0" applyFont="1" applyBorder="1"/>
    <xf numFmtId="49" fontId="11" fillId="0" borderId="26" xfId="4" applyNumberFormat="1" applyFont="1" applyFill="1" applyBorder="1" applyAlignment="1">
      <alignment horizontal="center"/>
    </xf>
    <xf numFmtId="0" fontId="13" fillId="0" borderId="49" xfId="0" applyFont="1" applyBorder="1"/>
    <xf numFmtId="3" fontId="11" fillId="0" borderId="45" xfId="2" applyNumberFormat="1" applyFont="1" applyBorder="1" applyAlignment="1">
      <alignment horizontal="center" vertical="center"/>
    </xf>
    <xf numFmtId="3" fontId="11" fillId="0" borderId="21" xfId="3" applyNumberFormat="1" applyFont="1" applyBorder="1" applyAlignment="1">
      <alignment horizontal="center" vertical="center"/>
    </xf>
    <xf numFmtId="3" fontId="11" fillId="0" borderId="39" xfId="3" applyNumberFormat="1" applyFont="1" applyBorder="1" applyAlignment="1">
      <alignment horizontal="center" vertical="center"/>
    </xf>
    <xf numFmtId="169" fontId="11" fillId="0" borderId="21" xfId="1" applyNumberFormat="1" applyFont="1" applyFill="1" applyBorder="1" applyAlignment="1">
      <alignment vertical="center"/>
    </xf>
    <xf numFmtId="0" fontId="10" fillId="0" borderId="20" xfId="1" applyNumberFormat="1" applyFont="1" applyFill="1" applyBorder="1" applyAlignment="1">
      <alignment horizontal="center" vertical="center"/>
    </xf>
    <xf numFmtId="0" fontId="11" fillId="0" borderId="23" xfId="1" applyNumberFormat="1" applyFont="1" applyFill="1" applyBorder="1" applyAlignment="1">
      <alignment horizontal="center" vertical="center"/>
    </xf>
    <xf numFmtId="169" fontId="8" fillId="0" borderId="20" xfId="1" applyNumberFormat="1" applyFont="1" applyBorder="1" applyAlignment="1">
      <alignment horizontal="center"/>
    </xf>
    <xf numFmtId="0" fontId="22" fillId="2" borderId="19" xfId="2" applyFont="1" applyFill="1" applyBorder="1" applyAlignment="1">
      <alignment vertical="center"/>
    </xf>
    <xf numFmtId="165" fontId="10" fillId="0" borderId="96" xfId="3" applyNumberFormat="1" applyFont="1" applyFill="1" applyBorder="1" applyAlignment="1">
      <alignment horizontal="center"/>
    </xf>
    <xf numFmtId="166" fontId="11" fillId="0" borderId="97" xfId="3" applyNumberFormat="1" applyFont="1" applyFill="1" applyBorder="1"/>
    <xf numFmtId="49" fontId="11" fillId="0" borderId="9" xfId="4" applyNumberFormat="1" applyFont="1" applyFill="1" applyBorder="1" applyAlignment="1">
      <alignment horizontal="center"/>
    </xf>
    <xf numFmtId="169" fontId="11" fillId="0" borderId="36" xfId="1" applyNumberFormat="1" applyFont="1" applyFill="1" applyBorder="1" applyAlignment="1">
      <alignment horizontal="center"/>
    </xf>
    <xf numFmtId="169" fontId="11" fillId="0" borderId="95" xfId="1" applyNumberFormat="1" applyFont="1" applyFill="1" applyBorder="1"/>
    <xf numFmtId="169" fontId="11" fillId="0" borderId="0" xfId="1" applyNumberFormat="1" applyFont="1" applyFill="1" applyBorder="1" applyAlignment="1">
      <alignment horizontal="right"/>
    </xf>
    <xf numFmtId="49" fontId="10" fillId="0" borderId="36" xfId="4" applyNumberFormat="1" applyFont="1" applyFill="1" applyBorder="1" applyAlignment="1">
      <alignment horizontal="center"/>
    </xf>
    <xf numFmtId="49" fontId="16" fillId="8" borderId="21" xfId="4" applyNumberFormat="1" applyFont="1" applyFill="1" applyBorder="1" applyAlignment="1">
      <alignment horizontal="center"/>
    </xf>
    <xf numFmtId="3" fontId="16" fillId="8" borderId="20" xfId="4" applyNumberFormat="1" applyFont="1" applyFill="1" applyBorder="1" applyAlignment="1">
      <alignment horizontal="center"/>
    </xf>
    <xf numFmtId="3" fontId="16" fillId="8" borderId="15" xfId="4" applyNumberFormat="1" applyFont="1" applyFill="1" applyBorder="1" applyAlignment="1">
      <alignment horizontal="center"/>
    </xf>
    <xf numFmtId="169" fontId="11" fillId="0" borderId="20" xfId="1" applyNumberFormat="1" applyFont="1" applyBorder="1" applyAlignment="1">
      <alignment horizontal="center" vertical="center"/>
    </xf>
    <xf numFmtId="169" fontId="8" fillId="0" borderId="21" xfId="1" applyNumberFormat="1" applyFont="1" applyBorder="1" applyAlignment="1">
      <alignment horizontal="center" vertical="center"/>
    </xf>
    <xf numFmtId="169" fontId="11" fillId="0" borderId="20" xfId="1" applyNumberFormat="1" applyFont="1" applyFill="1" applyBorder="1" applyAlignment="1">
      <alignment horizontal="center" vertical="center"/>
    </xf>
    <xf numFmtId="169" fontId="11" fillId="0" borderId="22" xfId="1" applyNumberFormat="1" applyFont="1" applyFill="1" applyBorder="1" applyAlignment="1">
      <alignment horizontal="center" vertical="center"/>
    </xf>
    <xf numFmtId="169" fontId="8" fillId="0" borderId="26" xfId="1" applyNumberFormat="1" applyFont="1" applyFill="1" applyBorder="1" applyAlignment="1">
      <alignment horizontal="center" vertical="center"/>
    </xf>
    <xf numFmtId="169" fontId="11" fillId="0" borderId="24" xfId="1" applyNumberFormat="1" applyFont="1" applyFill="1" applyBorder="1" applyAlignment="1">
      <alignment horizontal="center" vertical="center"/>
    </xf>
    <xf numFmtId="169" fontId="8" fillId="0" borderId="14" xfId="1" applyNumberFormat="1" applyFont="1" applyFill="1" applyBorder="1" applyAlignment="1">
      <alignment horizontal="center" vertical="center"/>
    </xf>
    <xf numFmtId="3" fontId="8" fillId="0" borderId="20" xfId="2" applyNumberFormat="1" applyFont="1" applyBorder="1" applyAlignment="1">
      <alignment horizontal="center" vertical="center"/>
    </xf>
    <xf numFmtId="3" fontId="23" fillId="0" borderId="40" xfId="0" applyNumberFormat="1" applyFont="1" applyBorder="1"/>
    <xf numFmtId="3" fontId="23" fillId="0" borderId="41" xfId="0" applyNumberFormat="1" applyFont="1" applyBorder="1"/>
    <xf numFmtId="3" fontId="29" fillId="0" borderId="40" xfId="0" applyNumberFormat="1" applyFont="1" applyBorder="1"/>
    <xf numFmtId="3" fontId="29" fillId="0" borderId="41" xfId="0" applyNumberFormat="1" applyFont="1" applyBorder="1"/>
    <xf numFmtId="3" fontId="10" fillId="7" borderId="68" xfId="2" applyNumberFormat="1" applyFont="1" applyFill="1" applyBorder="1" applyAlignment="1">
      <alignment horizontal="center" vertical="center"/>
    </xf>
    <xf numFmtId="3" fontId="22" fillId="7" borderId="36" xfId="2" applyNumberFormat="1" applyFont="1" applyFill="1" applyBorder="1" applyAlignment="1">
      <alignment horizontal="center" vertical="center"/>
    </xf>
    <xf numFmtId="3" fontId="10" fillId="7" borderId="0" xfId="2" applyNumberFormat="1" applyFont="1" applyFill="1" applyBorder="1" applyAlignment="1">
      <alignment horizontal="center" vertical="center" wrapText="1"/>
    </xf>
    <xf numFmtId="3" fontId="8" fillId="7" borderId="9" xfId="2" applyNumberFormat="1" applyFont="1" applyFill="1" applyBorder="1" applyAlignment="1">
      <alignment horizontal="center" vertical="center"/>
    </xf>
    <xf numFmtId="3" fontId="10" fillId="7" borderId="95" xfId="2" applyNumberFormat="1" applyFont="1" applyFill="1" applyBorder="1" applyAlignment="1">
      <alignment horizontal="center" vertical="center"/>
    </xf>
    <xf numFmtId="3" fontId="10" fillId="7" borderId="36" xfId="2" applyNumberFormat="1" applyFont="1" applyFill="1" applyBorder="1" applyAlignment="1">
      <alignment horizontal="center" vertical="center"/>
    </xf>
    <xf numFmtId="3" fontId="11" fillId="7" borderId="44" xfId="2" applyNumberFormat="1" applyFont="1" applyFill="1" applyBorder="1" applyAlignment="1">
      <alignment horizontal="center" vertical="center"/>
    </xf>
    <xf numFmtId="166" fontId="11" fillId="0" borderId="91" xfId="3" applyNumberFormat="1" applyFont="1" applyFill="1" applyBorder="1" applyAlignment="1">
      <alignment vertical="top" wrapText="1"/>
    </xf>
    <xf numFmtId="166" fontId="11" fillId="7" borderId="58" xfId="3" applyNumberFormat="1" applyFont="1" applyFill="1" applyBorder="1" applyAlignment="1">
      <alignment vertical="top" wrapText="1"/>
    </xf>
    <xf numFmtId="166" fontId="11" fillId="0" borderId="58" xfId="3" applyNumberFormat="1" applyFont="1" applyFill="1" applyBorder="1" applyAlignment="1">
      <alignment vertical="top" wrapText="1"/>
    </xf>
    <xf numFmtId="166" fontId="11" fillId="0" borderId="58" xfId="3" applyNumberFormat="1" applyFont="1" applyFill="1" applyBorder="1" applyAlignment="1">
      <alignment horizontal="left" vertical="center" wrapText="1"/>
    </xf>
    <xf numFmtId="166" fontId="11" fillId="0" borderId="58" xfId="3" applyNumberFormat="1" applyFont="1" applyFill="1" applyBorder="1" applyAlignment="1">
      <alignment horizontal="left" vertical="top" wrapText="1"/>
    </xf>
    <xf numFmtId="166" fontId="11" fillId="5" borderId="58" xfId="3" applyNumberFormat="1" applyFont="1" applyFill="1" applyBorder="1" applyAlignment="1">
      <alignment horizontal="center" vertical="center" wrapText="1"/>
    </xf>
    <xf numFmtId="165" fontId="10" fillId="0" borderId="38" xfId="3" applyNumberFormat="1" applyFont="1" applyBorder="1" applyAlignment="1">
      <alignment horizontal="left" vertical="center" wrapText="1"/>
    </xf>
    <xf numFmtId="3" fontId="8" fillId="5" borderId="62" xfId="1" applyNumberFormat="1" applyFont="1" applyFill="1" applyBorder="1" applyAlignment="1">
      <alignment horizontal="left" vertical="top" wrapText="1"/>
    </xf>
    <xf numFmtId="3" fontId="8" fillId="5" borderId="62" xfId="1" applyNumberFormat="1" applyFont="1" applyFill="1" applyBorder="1" applyAlignment="1">
      <alignment horizontal="left" vertical="center"/>
    </xf>
    <xf numFmtId="0" fontId="8" fillId="5" borderId="62" xfId="1" applyNumberFormat="1" applyFont="1" applyFill="1" applyBorder="1" applyAlignment="1">
      <alignment horizontal="center" vertical="center"/>
    </xf>
    <xf numFmtId="0" fontId="8" fillId="5" borderId="62" xfId="1" applyNumberFormat="1" applyFont="1" applyFill="1" applyBorder="1" applyAlignment="1">
      <alignment horizontal="left" vertical="center"/>
    </xf>
    <xf numFmtId="3" fontId="8" fillId="7" borderId="62" xfId="1" applyNumberFormat="1" applyFont="1" applyFill="1" applyBorder="1" applyAlignment="1">
      <alignment horizontal="left" vertical="top" wrapText="1"/>
    </xf>
    <xf numFmtId="166" fontId="11" fillId="7" borderId="98" xfId="3" applyNumberFormat="1" applyFont="1" applyFill="1" applyBorder="1" applyAlignment="1">
      <alignment horizontal="left" vertical="center" wrapText="1"/>
    </xf>
    <xf numFmtId="49" fontId="11" fillId="5" borderId="19" xfId="3" applyNumberFormat="1" applyFont="1" applyFill="1" applyBorder="1" applyAlignment="1">
      <alignment vertical="top" wrapText="1"/>
    </xf>
    <xf numFmtId="166" fontId="65" fillId="5" borderId="58" xfId="3" applyNumberFormat="1" applyFont="1" applyFill="1" applyBorder="1" applyAlignment="1">
      <alignment horizontal="left" vertical="center" wrapText="1"/>
    </xf>
    <xf numFmtId="165" fontId="10" fillId="0" borderId="50" xfId="3" applyNumberFormat="1" applyFont="1" applyBorder="1" applyAlignment="1">
      <alignment horizontal="left" vertical="center" wrapText="1"/>
    </xf>
    <xf numFmtId="165" fontId="10" fillId="0" borderId="19" xfId="3" applyNumberFormat="1" applyFont="1" applyBorder="1" applyAlignment="1">
      <alignment horizontal="left" vertical="center" wrapText="1"/>
    </xf>
    <xf numFmtId="165" fontId="10" fillId="0" borderId="51" xfId="3" applyNumberFormat="1" applyFont="1" applyBorder="1" applyAlignment="1">
      <alignment horizontal="center" vertical="center"/>
    </xf>
    <xf numFmtId="165" fontId="10" fillId="0" borderId="51" xfId="3" applyNumberFormat="1" applyFont="1" applyBorder="1" applyAlignment="1">
      <alignment horizontal="left" vertical="center" wrapText="1"/>
    </xf>
    <xf numFmtId="165" fontId="10" fillId="0" borderId="51" xfId="3" applyNumberFormat="1" applyFont="1" applyBorder="1" applyAlignment="1">
      <alignment horizontal="center" vertical="center" wrapText="1"/>
    </xf>
    <xf numFmtId="165" fontId="10" fillId="0" borderId="52" xfId="3" applyNumberFormat="1" applyFont="1" applyBorder="1" applyAlignment="1">
      <alignment horizontal="left" vertical="center" wrapText="1"/>
    </xf>
    <xf numFmtId="165" fontId="10" fillId="0" borderId="52" xfId="3" applyNumberFormat="1" applyFont="1" applyBorder="1" applyAlignment="1">
      <alignment horizontal="center" vertical="center"/>
    </xf>
    <xf numFmtId="0" fontId="0" fillId="0" borderId="0" xfId="0" applyAlignment="1">
      <alignment vertical="center"/>
    </xf>
    <xf numFmtId="165" fontId="10" fillId="5" borderId="51" xfId="3" applyNumberFormat="1" applyFont="1" applyFill="1" applyBorder="1" applyAlignment="1">
      <alignment horizontal="center"/>
    </xf>
    <xf numFmtId="3" fontId="8" fillId="5" borderId="1" xfId="1" applyNumberFormat="1" applyFont="1" applyFill="1" applyBorder="1" applyAlignment="1">
      <alignment horizontal="center" vertical="center"/>
    </xf>
    <xf numFmtId="169" fontId="11" fillId="0" borderId="27" xfId="1" applyNumberFormat="1" applyFont="1" applyFill="1" applyBorder="1" applyAlignment="1">
      <alignment horizontal="center" vertical="center"/>
    </xf>
    <xf numFmtId="3" fontId="10" fillId="0" borderId="37" xfId="2" applyNumberFormat="1" applyFont="1" applyBorder="1" applyAlignment="1">
      <alignment horizontal="right" vertical="center"/>
    </xf>
    <xf numFmtId="169" fontId="11" fillId="0" borderId="28" xfId="1" applyNumberFormat="1" applyFont="1" applyFill="1" applyBorder="1" applyAlignment="1">
      <alignment horizontal="center" vertical="center"/>
    </xf>
    <xf numFmtId="169" fontId="10" fillId="7" borderId="13" xfId="1" applyNumberFormat="1" applyFont="1" applyFill="1" applyBorder="1"/>
    <xf numFmtId="169" fontId="10" fillId="7" borderId="8" xfId="1" applyNumberFormat="1" applyFont="1" applyFill="1" applyBorder="1"/>
    <xf numFmtId="3" fontId="10" fillId="7" borderId="21" xfId="4" applyNumberFormat="1" applyFont="1" applyFill="1" applyBorder="1" applyAlignment="1">
      <alignment horizontal="center"/>
    </xf>
    <xf numFmtId="169" fontId="10" fillId="0" borderId="49" xfId="1" applyNumberFormat="1" applyFont="1" applyFill="1" applyBorder="1"/>
    <xf numFmtId="169" fontId="10" fillId="0" borderId="48" xfId="1" applyNumberFormat="1" applyFont="1" applyFill="1" applyBorder="1"/>
    <xf numFmtId="169" fontId="10" fillId="0" borderId="14" xfId="1" applyNumberFormat="1" applyFont="1" applyFill="1" applyBorder="1"/>
    <xf numFmtId="169" fontId="10" fillId="0" borderId="26" xfId="1" applyNumberFormat="1" applyFont="1" applyFill="1" applyBorder="1"/>
    <xf numFmtId="169" fontId="10" fillId="7" borderId="21" xfId="1" applyNumberFormat="1" applyFont="1" applyFill="1" applyBorder="1"/>
    <xf numFmtId="169" fontId="11" fillId="7" borderId="13" xfId="1" applyNumberFormat="1" applyFont="1" applyFill="1" applyBorder="1"/>
    <xf numFmtId="3" fontId="11" fillId="0" borderId="24" xfId="3" applyNumberFormat="1" applyFont="1" applyBorder="1" applyAlignment="1">
      <alignment horizontal="center"/>
    </xf>
    <xf numFmtId="3" fontId="22" fillId="0" borderId="24" xfId="2" applyNumberFormat="1" applyFont="1" applyBorder="1" applyAlignment="1">
      <alignment horizontal="center"/>
    </xf>
    <xf numFmtId="3" fontId="11" fillId="0" borderId="22" xfId="3" applyNumberFormat="1" applyFont="1" applyBorder="1" applyAlignment="1">
      <alignment horizontal="center" wrapText="1"/>
    </xf>
    <xf numFmtId="3" fontId="22" fillId="0" borderId="22" xfId="2" applyNumberFormat="1" applyFont="1" applyBorder="1" applyAlignment="1">
      <alignment horizontal="center"/>
    </xf>
    <xf numFmtId="3" fontId="11" fillId="0" borderId="20" xfId="3" applyNumberFormat="1" applyFont="1" applyBorder="1" applyAlignment="1">
      <alignment horizontal="center"/>
    </xf>
    <xf numFmtId="3" fontId="10" fillId="0" borderId="14" xfId="3" applyNumberFormat="1" applyFont="1" applyBorder="1"/>
    <xf numFmtId="3" fontId="10" fillId="0" borderId="24" xfId="3" applyNumberFormat="1" applyFont="1" applyBorder="1" applyAlignment="1">
      <alignment horizontal="center"/>
    </xf>
    <xf numFmtId="3" fontId="10" fillId="0" borderId="26" xfId="3" applyNumberFormat="1" applyFont="1" applyBorder="1"/>
    <xf numFmtId="3" fontId="10" fillId="0" borderId="22" xfId="3" applyNumberFormat="1" applyFont="1" applyBorder="1" applyAlignment="1">
      <alignment horizontal="center" wrapText="1"/>
    </xf>
    <xf numFmtId="3" fontId="10" fillId="0" borderId="20" xfId="3" applyNumberFormat="1" applyFont="1" applyBorder="1" applyAlignment="1">
      <alignment horizontal="center"/>
    </xf>
    <xf numFmtId="3" fontId="13" fillId="3" borderId="14" xfId="0" applyNumberFormat="1" applyFont="1" applyFill="1" applyBorder="1" applyAlignment="1">
      <alignment horizontal="center"/>
    </xf>
    <xf numFmtId="3" fontId="8" fillId="7" borderId="26" xfId="2" applyNumberFormat="1" applyFont="1" applyFill="1" applyBorder="1" applyAlignment="1">
      <alignment horizontal="center"/>
    </xf>
    <xf numFmtId="3" fontId="8" fillId="7" borderId="21" xfId="2" applyNumberFormat="1" applyFont="1" applyFill="1" applyBorder="1" applyAlignment="1">
      <alignment horizontal="center"/>
    </xf>
    <xf numFmtId="3" fontId="10" fillId="0" borderId="21" xfId="3" applyNumberFormat="1" applyFont="1" applyBorder="1"/>
    <xf numFmtId="0" fontId="0" fillId="0" borderId="0" xfId="0"/>
    <xf numFmtId="165" fontId="10" fillId="0" borderId="21" xfId="3" applyNumberFormat="1" applyFont="1" applyBorder="1" applyAlignment="1">
      <alignment horizontal="center"/>
    </xf>
    <xf numFmtId="165" fontId="10" fillId="0" borderId="14" xfId="3" applyNumberFormat="1" applyFont="1" applyBorder="1" applyAlignment="1">
      <alignment horizontal="center"/>
    </xf>
    <xf numFmtId="166" fontId="11" fillId="0" borderId="33" xfId="3" applyNumberFormat="1" applyFont="1" applyBorder="1"/>
    <xf numFmtId="49" fontId="10" fillId="0" borderId="23" xfId="4" applyNumberFormat="1" applyFont="1" applyFill="1" applyBorder="1" applyAlignment="1">
      <alignment horizontal="center"/>
    </xf>
    <xf numFmtId="49" fontId="10" fillId="0" borderId="8" xfId="4" applyNumberFormat="1" applyFont="1" applyFill="1" applyBorder="1" applyAlignment="1">
      <alignment horizontal="center"/>
    </xf>
    <xf numFmtId="166" fontId="11" fillId="0" borderId="30" xfId="3" applyNumberFormat="1" applyFont="1" applyBorder="1"/>
    <xf numFmtId="49" fontId="10" fillId="0" borderId="26" xfId="4" applyNumberFormat="1" applyFont="1" applyFill="1" applyBorder="1" applyAlignment="1">
      <alignment horizontal="center"/>
    </xf>
    <xf numFmtId="166" fontId="11" fillId="0" borderId="31" xfId="3" applyNumberFormat="1" applyFont="1" applyBorder="1"/>
    <xf numFmtId="49" fontId="10" fillId="0" borderId="15" xfId="4" applyNumberFormat="1" applyFont="1" applyFill="1" applyBorder="1" applyAlignment="1">
      <alignment horizontal="center"/>
    </xf>
    <xf numFmtId="49" fontId="10" fillId="0" borderId="14" xfId="4" applyNumberFormat="1" applyFont="1" applyFill="1" applyBorder="1" applyAlignment="1">
      <alignment horizontal="center"/>
    </xf>
    <xf numFmtId="3" fontId="10" fillId="0" borderId="37" xfId="2" applyNumberFormat="1" applyFont="1" applyBorder="1" applyAlignment="1">
      <alignment horizontal="center"/>
    </xf>
    <xf numFmtId="165" fontId="10" fillId="0" borderId="26" xfId="3" applyNumberFormat="1" applyFont="1" applyBorder="1" applyAlignment="1">
      <alignment horizontal="center"/>
    </xf>
    <xf numFmtId="166" fontId="11" fillId="0" borderId="43" xfId="3" applyNumberFormat="1" applyFont="1" applyBorder="1"/>
    <xf numFmtId="3" fontId="10" fillId="0" borderId="37" xfId="2" applyNumberFormat="1" applyFont="1" applyBorder="1" applyAlignment="1">
      <alignment horizontal="center" vertical="center"/>
    </xf>
    <xf numFmtId="3" fontId="10" fillId="0" borderId="45" xfId="2" applyNumberFormat="1" applyFont="1" applyBorder="1" applyAlignment="1">
      <alignment horizontal="center" vertical="center"/>
    </xf>
    <xf numFmtId="3" fontId="10" fillId="0" borderId="45" xfId="2" applyNumberFormat="1" applyFont="1" applyBorder="1" applyAlignment="1">
      <alignment horizontal="center"/>
    </xf>
    <xf numFmtId="166" fontId="11" fillId="0" borderId="48" xfId="3" applyNumberFormat="1" applyFont="1" applyBorder="1"/>
    <xf numFmtId="166" fontId="11" fillId="0" borderId="49" xfId="3" applyNumberFormat="1" applyFont="1" applyBorder="1"/>
    <xf numFmtId="0" fontId="10" fillId="0" borderId="21" xfId="1" applyNumberFormat="1" applyFont="1" applyFill="1" applyBorder="1" applyAlignment="1">
      <alignment horizontal="center" vertical="center"/>
    </xf>
    <xf numFmtId="165" fontId="10" fillId="0" borderId="7" xfId="3" applyNumberFormat="1" applyFont="1" applyBorder="1" applyAlignment="1">
      <alignment horizontal="center"/>
    </xf>
    <xf numFmtId="3" fontId="8" fillId="0" borderId="37" xfId="2" applyNumberFormat="1" applyFont="1" applyBorder="1" applyAlignment="1">
      <alignment horizontal="center"/>
    </xf>
    <xf numFmtId="3" fontId="22" fillId="0" borderId="37" xfId="2" applyNumberFormat="1" applyFont="1" applyBorder="1" applyAlignment="1">
      <alignment horizontal="center"/>
    </xf>
    <xf numFmtId="3" fontId="10" fillId="0" borderId="23" xfId="4" applyNumberFormat="1" applyFont="1" applyFill="1" applyBorder="1" applyAlignment="1">
      <alignment horizontal="center"/>
    </xf>
    <xf numFmtId="3" fontId="10" fillId="0" borderId="32" xfId="3" applyNumberFormat="1" applyFont="1" applyBorder="1" applyAlignment="1">
      <alignment horizontal="center"/>
    </xf>
    <xf numFmtId="3" fontId="10" fillId="0" borderId="8" xfId="4" applyNumberFormat="1" applyFont="1" applyFill="1" applyBorder="1" applyAlignment="1">
      <alignment horizontal="center"/>
    </xf>
    <xf numFmtId="3" fontId="10" fillId="0" borderId="34" xfId="3" applyNumberFormat="1" applyFont="1" applyBorder="1" applyAlignment="1">
      <alignment horizontal="center"/>
    </xf>
    <xf numFmtId="3" fontId="10" fillId="0" borderId="26" xfId="4" applyNumberFormat="1" applyFont="1" applyFill="1" applyBorder="1" applyAlignment="1">
      <alignment horizontal="center"/>
    </xf>
    <xf numFmtId="3" fontId="10" fillId="0" borderId="15" xfId="4" applyNumberFormat="1" applyFont="1" applyFill="1" applyBorder="1" applyAlignment="1">
      <alignment horizontal="center"/>
    </xf>
    <xf numFmtId="3" fontId="10" fillId="0" borderId="35" xfId="3" applyNumberFormat="1" applyFont="1" applyBorder="1" applyAlignment="1">
      <alignment horizontal="center"/>
    </xf>
    <xf numFmtId="3" fontId="13" fillId="3" borderId="14" xfId="0" applyNumberFormat="1" applyFont="1" applyFill="1" applyBorder="1"/>
    <xf numFmtId="3" fontId="10" fillId="0" borderId="14" xfId="4" applyNumberFormat="1" applyFont="1" applyFill="1" applyBorder="1" applyAlignment="1">
      <alignment horizontal="center"/>
    </xf>
    <xf numFmtId="3" fontId="8" fillId="0" borderId="23" xfId="2" applyNumberFormat="1" applyFont="1" applyBorder="1" applyAlignment="1">
      <alignment horizontal="center"/>
    </xf>
    <xf numFmtId="3" fontId="11" fillId="0" borderId="23" xfId="4" applyNumberFormat="1" applyFont="1" applyFill="1" applyBorder="1" applyAlignment="1">
      <alignment horizontal="center"/>
    </xf>
    <xf numFmtId="3" fontId="10" fillId="0" borderId="21" xfId="1" applyNumberFormat="1" applyFont="1" applyFill="1" applyBorder="1" applyAlignment="1">
      <alignment horizontal="center" vertical="center"/>
    </xf>
    <xf numFmtId="3" fontId="11" fillId="0" borderId="8" xfId="4" applyNumberFormat="1" applyFont="1" applyFill="1" applyBorder="1" applyAlignment="1">
      <alignment horizontal="center"/>
    </xf>
    <xf numFmtId="3" fontId="11" fillId="0" borderId="26" xfId="4" applyNumberFormat="1" applyFont="1" applyFill="1" applyBorder="1" applyAlignment="1">
      <alignment horizontal="center"/>
    </xf>
    <xf numFmtId="3" fontId="11" fillId="0" borderId="14" xfId="4" applyNumberFormat="1" applyFont="1" applyFill="1" applyBorder="1" applyAlignment="1">
      <alignment horizontal="center"/>
    </xf>
    <xf numFmtId="3" fontId="10" fillId="0" borderId="33" xfId="3" applyNumberFormat="1" applyFont="1" applyBorder="1"/>
    <xf numFmtId="3" fontId="22" fillId="2" borderId="2" xfId="2" applyNumberFormat="1" applyFont="1" applyFill="1" applyBorder="1" applyAlignment="1">
      <alignment horizontal="center"/>
    </xf>
    <xf numFmtId="3" fontId="10" fillId="0" borderId="8" xfId="1" applyNumberFormat="1" applyFont="1" applyFill="1" applyBorder="1" applyAlignment="1">
      <alignment horizontal="center" vertical="center"/>
    </xf>
    <xf numFmtId="169" fontId="10" fillId="0" borderId="21" xfId="1" applyNumberFormat="1" applyFont="1" applyFill="1" applyBorder="1" applyAlignment="1">
      <alignment horizontal="center" vertical="center"/>
    </xf>
    <xf numFmtId="169" fontId="10" fillId="0" borderId="40" xfId="1" applyNumberFormat="1" applyFont="1" applyFill="1" applyBorder="1" applyAlignment="1">
      <alignment horizontal="center" vertical="center"/>
    </xf>
    <xf numFmtId="169" fontId="10" fillId="0" borderId="8" xfId="1" applyNumberFormat="1" applyFont="1" applyFill="1" applyBorder="1" applyAlignment="1">
      <alignment horizontal="center" vertical="center"/>
    </xf>
    <xf numFmtId="169" fontId="11" fillId="0" borderId="39" xfId="1" applyNumberFormat="1" applyFont="1" applyFill="1" applyBorder="1" applyAlignment="1">
      <alignment horizontal="center" vertical="center"/>
    </xf>
    <xf numFmtId="169" fontId="11" fillId="0" borderId="21" xfId="1" applyNumberFormat="1" applyFont="1" applyFill="1" applyBorder="1" applyAlignment="1">
      <alignment horizontal="center" vertical="center"/>
    </xf>
    <xf numFmtId="169" fontId="11" fillId="0" borderId="40" xfId="1" applyNumberFormat="1" applyFont="1" applyFill="1" applyBorder="1" applyAlignment="1">
      <alignment horizontal="center" vertical="center"/>
    </xf>
    <xf numFmtId="169" fontId="11" fillId="0" borderId="8" xfId="1" applyNumberFormat="1" applyFont="1" applyFill="1" applyBorder="1" applyAlignment="1">
      <alignment horizontal="center" vertical="center"/>
    </xf>
    <xf numFmtId="169" fontId="11" fillId="0" borderId="13" xfId="1" applyNumberFormat="1" applyFont="1" applyFill="1" applyBorder="1" applyAlignment="1">
      <alignment horizontal="center" vertical="center"/>
    </xf>
    <xf numFmtId="169" fontId="11" fillId="0" borderId="42" xfId="1" applyNumberFormat="1" applyFont="1" applyFill="1" applyBorder="1" applyAlignment="1">
      <alignment horizontal="center" vertical="center"/>
    </xf>
    <xf numFmtId="169" fontId="11" fillId="0" borderId="43" xfId="1" applyNumberFormat="1" applyFont="1" applyFill="1" applyBorder="1"/>
    <xf numFmtId="169" fontId="11" fillId="0" borderId="48" xfId="1" applyNumberFormat="1" applyFont="1" applyFill="1" applyBorder="1"/>
    <xf numFmtId="169" fontId="11" fillId="0" borderId="49" xfId="1" applyNumberFormat="1" applyFont="1" applyFill="1" applyBorder="1"/>
    <xf numFmtId="169" fontId="11" fillId="0" borderId="21" xfId="1" applyNumberFormat="1" applyFont="1" applyFill="1" applyBorder="1" applyAlignment="1">
      <alignment horizontal="center"/>
    </xf>
    <xf numFmtId="169" fontId="11" fillId="0" borderId="21" xfId="1" applyNumberFormat="1" applyFont="1" applyFill="1" applyBorder="1"/>
    <xf numFmtId="169" fontId="11" fillId="0" borderId="26" xfId="1" applyNumberFormat="1" applyFont="1" applyFill="1" applyBorder="1"/>
    <xf numFmtId="169" fontId="11" fillId="0" borderId="14" xfId="1" applyNumberFormat="1" applyFont="1" applyFill="1" applyBorder="1"/>
    <xf numFmtId="169" fontId="11" fillId="0" borderId="43" xfId="1" applyNumberFormat="1" applyFont="1" applyFill="1" applyBorder="1" applyAlignment="1">
      <alignment horizontal="right"/>
    </xf>
    <xf numFmtId="169" fontId="11" fillId="0" borderId="21" xfId="1" applyNumberFormat="1" applyFont="1" applyFill="1" applyBorder="1" applyAlignment="1">
      <alignment horizontal="right"/>
    </xf>
    <xf numFmtId="169" fontId="11" fillId="0" borderId="26" xfId="1" applyNumberFormat="1" applyFont="1" applyFill="1" applyBorder="1" applyAlignment="1">
      <alignment horizontal="right"/>
    </xf>
    <xf numFmtId="169" fontId="11" fillId="0" borderId="14" xfId="1" applyNumberFormat="1" applyFont="1" applyFill="1" applyBorder="1" applyAlignment="1">
      <alignment horizontal="right"/>
    </xf>
    <xf numFmtId="169" fontId="11" fillId="0" borderId="8" xfId="1" applyNumberFormat="1" applyFont="1" applyFill="1" applyBorder="1" applyAlignment="1">
      <alignment horizontal="center"/>
    </xf>
    <xf numFmtId="169" fontId="11" fillId="0" borderId="26" xfId="1" applyNumberFormat="1" applyFont="1" applyFill="1" applyBorder="1" applyAlignment="1">
      <alignment horizontal="center"/>
    </xf>
    <xf numFmtId="169" fontId="11" fillId="0" borderId="14" xfId="1" applyNumberFormat="1" applyFont="1" applyFill="1" applyBorder="1" applyAlignment="1">
      <alignment horizontal="center"/>
    </xf>
    <xf numFmtId="3" fontId="10" fillId="0" borderId="8" xfId="3" applyNumberFormat="1" applyFont="1" applyBorder="1" applyAlignment="1">
      <alignment horizontal="center"/>
    </xf>
    <xf numFmtId="3" fontId="10" fillId="0" borderId="21" xfId="4" applyNumberFormat="1" applyFont="1" applyFill="1" applyBorder="1" applyAlignment="1">
      <alignment horizontal="center"/>
    </xf>
    <xf numFmtId="169" fontId="11" fillId="7" borderId="21" xfId="1" applyNumberFormat="1" applyFont="1" applyFill="1" applyBorder="1"/>
    <xf numFmtId="169" fontId="11" fillId="7" borderId="23" xfId="1" applyNumberFormat="1" applyFont="1" applyFill="1" applyBorder="1" applyAlignment="1">
      <alignment horizontal="center"/>
    </xf>
    <xf numFmtId="3" fontId="11" fillId="2" borderId="1" xfId="2" applyNumberFormat="1" applyFont="1" applyFill="1" applyBorder="1" applyAlignment="1">
      <alignment horizontal="center" vertical="center"/>
    </xf>
    <xf numFmtId="3" fontId="11" fillId="0" borderId="37" xfId="2" applyNumberFormat="1" applyFont="1" applyBorder="1" applyAlignment="1">
      <alignment horizontal="right" vertical="center"/>
    </xf>
    <xf numFmtId="2" fontId="11" fillId="0" borderId="23" xfId="4" applyNumberFormat="1" applyFont="1" applyFill="1" applyBorder="1" applyAlignment="1">
      <alignment horizontal="right"/>
    </xf>
    <xf numFmtId="2" fontId="11" fillId="0" borderId="15" xfId="4" applyNumberFormat="1" applyFont="1" applyFill="1" applyBorder="1" applyAlignment="1">
      <alignment horizontal="right"/>
    </xf>
    <xf numFmtId="3" fontId="11" fillId="0" borderId="23" xfId="4" applyNumberFormat="1" applyFont="1" applyFill="1" applyBorder="1" applyAlignment="1">
      <alignment horizontal="right"/>
    </xf>
    <xf numFmtId="3" fontId="11" fillId="0" borderId="20" xfId="4" applyNumberFormat="1" applyFont="1" applyFill="1" applyBorder="1" applyAlignment="1">
      <alignment horizontal="center"/>
    </xf>
    <xf numFmtId="165" fontId="10" fillId="7" borderId="13" xfId="3" applyNumberFormat="1" applyFont="1" applyFill="1" applyBorder="1" applyAlignment="1">
      <alignment horizontal="center"/>
    </xf>
    <xf numFmtId="3" fontId="10" fillId="7" borderId="26" xfId="3" applyNumberFormat="1" applyFont="1" applyFill="1" applyBorder="1" applyAlignment="1">
      <alignment horizontal="right"/>
    </xf>
    <xf numFmtId="0" fontId="28" fillId="9" borderId="28" xfId="0" applyFont="1" applyFill="1" applyBorder="1"/>
    <xf numFmtId="3" fontId="10" fillId="7" borderId="14" xfId="3" applyNumberFormat="1" applyFont="1" applyFill="1" applyBorder="1" applyAlignment="1">
      <alignment horizontal="right"/>
    </xf>
    <xf numFmtId="3" fontId="11" fillId="7" borderId="13" xfId="1" applyNumberFormat="1" applyFont="1" applyFill="1" applyBorder="1" applyAlignment="1">
      <alignment horizontal="center"/>
    </xf>
    <xf numFmtId="3" fontId="11" fillId="7" borderId="9" xfId="1" applyNumberFormat="1" applyFont="1" applyFill="1" applyBorder="1" applyAlignment="1">
      <alignment horizontal="center"/>
    </xf>
    <xf numFmtId="3" fontId="10" fillId="7" borderId="13" xfId="1" applyNumberFormat="1" applyFont="1" applyFill="1" applyBorder="1"/>
    <xf numFmtId="3" fontId="10" fillId="7" borderId="42" xfId="1" applyNumberFormat="1" applyFont="1" applyFill="1" applyBorder="1" applyAlignment="1">
      <alignment horizontal="center"/>
    </xf>
    <xf numFmtId="3" fontId="11" fillId="7" borderId="0" xfId="1" applyNumberFormat="1" applyFont="1" applyFill="1" applyBorder="1"/>
    <xf numFmtId="169" fontId="11" fillId="7" borderId="9" xfId="1" applyNumberFormat="1" applyFont="1" applyFill="1" applyBorder="1" applyAlignment="1">
      <alignment horizontal="center"/>
    </xf>
    <xf numFmtId="3" fontId="11" fillId="7" borderId="42" xfId="4" applyNumberFormat="1" applyFont="1" applyFill="1" applyBorder="1" applyAlignment="1">
      <alignment horizontal="center"/>
    </xf>
    <xf numFmtId="49" fontId="10" fillId="7" borderId="42" xfId="4" applyNumberFormat="1" applyFont="1" applyFill="1" applyBorder="1" applyAlignment="1">
      <alignment horizontal="center"/>
    </xf>
    <xf numFmtId="3" fontId="10" fillId="7" borderId="40" xfId="1" applyNumberFormat="1" applyFont="1" applyFill="1" applyBorder="1" applyAlignment="1">
      <alignment horizontal="center"/>
    </xf>
    <xf numFmtId="3" fontId="10" fillId="7" borderId="27" xfId="1" applyNumberFormat="1" applyFont="1" applyFill="1" applyBorder="1" applyAlignment="1">
      <alignment horizontal="center"/>
    </xf>
    <xf numFmtId="169" fontId="11" fillId="7" borderId="20" xfId="1" applyNumberFormat="1" applyFont="1" applyFill="1" applyBorder="1" applyAlignment="1">
      <alignment horizontal="center"/>
    </xf>
    <xf numFmtId="169" fontId="11" fillId="7" borderId="22" xfId="1" applyNumberFormat="1" applyFont="1" applyFill="1" applyBorder="1" applyAlignment="1">
      <alignment horizontal="center"/>
    </xf>
    <xf numFmtId="3" fontId="10" fillId="7" borderId="13" xfId="4" applyNumberFormat="1" applyFont="1" applyFill="1" applyBorder="1" applyAlignment="1">
      <alignment horizontal="center"/>
    </xf>
    <xf numFmtId="3" fontId="10" fillId="7" borderId="13" xfId="3" applyNumberFormat="1" applyFont="1" applyFill="1" applyBorder="1" applyAlignment="1">
      <alignment horizontal="center"/>
    </xf>
    <xf numFmtId="3" fontId="11" fillId="7" borderId="40" xfId="4" applyNumberFormat="1" applyFont="1" applyFill="1" applyBorder="1" applyAlignment="1">
      <alignment horizontal="center"/>
    </xf>
    <xf numFmtId="3" fontId="11" fillId="7" borderId="27" xfId="4" applyNumberFormat="1" applyFont="1" applyFill="1" applyBorder="1" applyAlignment="1">
      <alignment horizontal="center"/>
    </xf>
    <xf numFmtId="3" fontId="10" fillId="7" borderId="21" xfId="3" applyNumberFormat="1" applyFont="1" applyFill="1" applyBorder="1"/>
    <xf numFmtId="3" fontId="10" fillId="7" borderId="13" xfId="3" applyNumberFormat="1" applyFont="1" applyFill="1" applyBorder="1"/>
    <xf numFmtId="3" fontId="11" fillId="8" borderId="20" xfId="4" applyNumberFormat="1" applyFont="1" applyFill="1" applyBorder="1" applyAlignment="1">
      <alignment horizontal="center"/>
    </xf>
    <xf numFmtId="3" fontId="11" fillId="8" borderId="15" xfId="4" applyNumberFormat="1" applyFont="1" applyFill="1" applyBorder="1" applyAlignment="1">
      <alignment horizontal="center"/>
    </xf>
    <xf numFmtId="3" fontId="87" fillId="0" borderId="37" xfId="21" applyNumberFormat="1" applyFont="1" applyBorder="1" applyAlignment="1">
      <alignment horizontal="center"/>
    </xf>
    <xf numFmtId="3" fontId="87" fillId="0" borderId="8" xfId="21" applyNumberFormat="1" applyFont="1" applyBorder="1" applyAlignment="1">
      <alignment horizontal="center"/>
    </xf>
    <xf numFmtId="3" fontId="11" fillId="0" borderId="26" xfId="21" applyNumberFormat="1" applyFont="1" applyBorder="1" applyAlignment="1">
      <alignment horizontal="center"/>
    </xf>
    <xf numFmtId="3" fontId="10" fillId="7" borderId="32" xfId="3" applyNumberFormat="1" applyFont="1" applyFill="1" applyBorder="1" applyAlignment="1">
      <alignment horizontal="right" vertical="top"/>
    </xf>
    <xf numFmtId="3" fontId="10" fillId="7" borderId="33" xfId="3" applyNumberFormat="1" applyFont="1" applyFill="1" applyBorder="1" applyAlignment="1">
      <alignment horizontal="right" vertical="top"/>
    </xf>
    <xf numFmtId="3" fontId="10" fillId="7" borderId="34" xfId="3" applyNumberFormat="1" applyFont="1" applyFill="1" applyBorder="1" applyAlignment="1">
      <alignment horizontal="right" vertical="top"/>
    </xf>
    <xf numFmtId="3" fontId="10" fillId="7" borderId="35" xfId="3" applyNumberFormat="1" applyFont="1" applyFill="1" applyBorder="1" applyAlignment="1">
      <alignment horizontal="right" vertical="top"/>
    </xf>
    <xf numFmtId="3" fontId="10" fillId="0" borderId="34" xfId="3" applyNumberFormat="1" applyFont="1" applyFill="1" applyBorder="1" applyAlignment="1">
      <alignment horizontal="right" vertical="top"/>
    </xf>
    <xf numFmtId="3" fontId="10" fillId="0" borderId="33" xfId="3" applyNumberFormat="1" applyFont="1" applyFill="1" applyBorder="1" applyAlignment="1">
      <alignment horizontal="right" vertical="top"/>
    </xf>
    <xf numFmtId="3" fontId="10" fillId="0" borderId="35" xfId="3" applyNumberFormat="1" applyFont="1" applyFill="1" applyBorder="1" applyAlignment="1">
      <alignment horizontal="right" vertical="top"/>
    </xf>
    <xf numFmtId="3" fontId="13" fillId="3" borderId="14" xfId="0" applyNumberFormat="1" applyFont="1" applyFill="1" applyBorder="1" applyAlignment="1">
      <alignment horizontal="right" vertical="top"/>
    </xf>
    <xf numFmtId="3" fontId="10" fillId="0" borderId="32" xfId="3" applyNumberFormat="1" applyFont="1" applyFill="1" applyBorder="1" applyAlignment="1">
      <alignment horizontal="right" vertical="top"/>
    </xf>
    <xf numFmtId="3" fontId="13" fillId="9" borderId="14" xfId="0" applyNumberFormat="1" applyFont="1" applyFill="1" applyBorder="1" applyAlignment="1">
      <alignment horizontal="right" vertical="top"/>
    </xf>
    <xf numFmtId="3" fontId="10" fillId="0" borderId="23" xfId="4" applyNumberFormat="1" applyFont="1" applyFill="1" applyBorder="1" applyAlignment="1">
      <alignment horizontal="right" vertical="top"/>
    </xf>
    <xf numFmtId="3" fontId="10" fillId="0" borderId="15" xfId="4" applyNumberFormat="1" applyFont="1" applyFill="1" applyBorder="1" applyAlignment="1">
      <alignment horizontal="right" vertical="top"/>
    </xf>
    <xf numFmtId="3" fontId="10" fillId="0" borderId="8" xfId="4" applyNumberFormat="1" applyFont="1" applyFill="1" applyBorder="1" applyAlignment="1">
      <alignment horizontal="right" vertical="top"/>
    </xf>
    <xf numFmtId="3" fontId="13" fillId="9" borderId="21" xfId="0" applyNumberFormat="1" applyFont="1" applyFill="1" applyBorder="1" applyAlignment="1">
      <alignment horizontal="right"/>
    </xf>
    <xf numFmtId="3" fontId="11" fillId="7" borderId="8" xfId="4" applyNumberFormat="1" applyFont="1" applyFill="1" applyBorder="1" applyAlignment="1">
      <alignment horizontal="right"/>
    </xf>
    <xf numFmtId="3" fontId="11" fillId="7" borderId="26" xfId="4" applyNumberFormat="1" applyFont="1" applyFill="1" applyBorder="1" applyAlignment="1">
      <alignment horizontal="right"/>
    </xf>
    <xf numFmtId="3" fontId="11" fillId="7" borderId="14" xfId="4" applyNumberFormat="1" applyFont="1" applyFill="1" applyBorder="1" applyAlignment="1">
      <alignment horizontal="right"/>
    </xf>
    <xf numFmtId="3" fontId="8" fillId="0" borderId="8" xfId="3" applyNumberFormat="1" applyFont="1" applyFill="1" applyBorder="1" applyAlignment="1">
      <alignment horizontal="right" vertical="center"/>
    </xf>
    <xf numFmtId="3" fontId="8" fillId="0" borderId="26" xfId="3" applyNumberFormat="1" applyFont="1" applyFill="1" applyBorder="1" applyAlignment="1">
      <alignment horizontal="right" vertical="center"/>
    </xf>
    <xf numFmtId="3" fontId="8" fillId="0" borderId="14" xfId="3" applyNumberFormat="1" applyFont="1" applyFill="1" applyBorder="1" applyAlignment="1">
      <alignment horizontal="right" vertical="center"/>
    </xf>
    <xf numFmtId="3" fontId="11" fillId="0" borderId="43" xfId="1" applyNumberFormat="1" applyFont="1" applyFill="1" applyBorder="1"/>
    <xf numFmtId="3" fontId="13" fillId="9" borderId="20" xfId="0" applyNumberFormat="1" applyFont="1" applyFill="1" applyBorder="1" applyAlignment="1">
      <alignment horizontal="center"/>
    </xf>
    <xf numFmtId="3" fontId="13" fillId="9" borderId="23" xfId="0" applyNumberFormat="1" applyFont="1" applyFill="1" applyBorder="1" applyAlignment="1">
      <alignment horizontal="center"/>
    </xf>
    <xf numFmtId="3" fontId="13" fillId="9" borderId="15" xfId="0" applyNumberFormat="1" applyFont="1" applyFill="1" applyBorder="1" applyAlignment="1">
      <alignment horizontal="center"/>
    </xf>
    <xf numFmtId="3" fontId="11" fillId="0" borderId="21" xfId="1" applyNumberFormat="1" applyFont="1" applyFill="1" applyBorder="1" applyAlignment="1">
      <alignment horizontal="center"/>
    </xf>
    <xf numFmtId="3" fontId="11" fillId="7" borderId="43" xfId="1" applyNumberFormat="1" applyFont="1" applyFill="1" applyBorder="1" applyAlignment="1">
      <alignment vertical="center"/>
    </xf>
    <xf numFmtId="3" fontId="11" fillId="7" borderId="48" xfId="1" applyNumberFormat="1" applyFont="1" applyFill="1" applyBorder="1" applyAlignment="1">
      <alignment vertical="center"/>
    </xf>
    <xf numFmtId="3" fontId="11" fillId="7" borderId="49" xfId="1" applyNumberFormat="1" applyFont="1" applyFill="1" applyBorder="1" applyAlignment="1">
      <alignment vertical="center"/>
    </xf>
    <xf numFmtId="3" fontId="11" fillId="0" borderId="43" xfId="1" applyNumberFormat="1" applyFont="1" applyFill="1" applyBorder="1" applyAlignment="1">
      <alignment vertical="center"/>
    </xf>
    <xf numFmtId="3" fontId="10" fillId="0" borderId="26" xfId="3" applyNumberFormat="1" applyFont="1" applyBorder="1" applyAlignment="1">
      <alignment horizontal="center" vertical="center"/>
    </xf>
    <xf numFmtId="3" fontId="11" fillId="0" borderId="48" xfId="1" applyNumberFormat="1" applyFont="1" applyFill="1" applyBorder="1" applyAlignment="1">
      <alignment vertical="center"/>
    </xf>
    <xf numFmtId="3" fontId="10" fillId="0" borderId="14" xfId="3" applyNumberFormat="1" applyFont="1" applyBorder="1" applyAlignment="1">
      <alignment horizontal="center" vertical="center"/>
    </xf>
    <xf numFmtId="3" fontId="11" fillId="0" borderId="49" xfId="1" applyNumberFormat="1" applyFont="1" applyFill="1" applyBorder="1" applyAlignment="1">
      <alignment vertical="center"/>
    </xf>
    <xf numFmtId="3" fontId="11" fillId="0" borderId="21" xfId="1" applyNumberFormat="1" applyFont="1" applyFill="1" applyBorder="1"/>
    <xf numFmtId="3" fontId="13" fillId="3" borderId="36" xfId="0" applyNumberFormat="1" applyFont="1" applyFill="1" applyBorder="1"/>
    <xf numFmtId="3" fontId="10" fillId="0" borderId="8" xfId="3" applyNumberFormat="1" applyFont="1" applyBorder="1" applyAlignment="1">
      <alignment horizontal="right"/>
    </xf>
    <xf numFmtId="3" fontId="11" fillId="0" borderId="43" xfId="3" applyNumberFormat="1" applyFont="1" applyBorder="1" applyAlignment="1">
      <alignment horizontal="right"/>
    </xf>
    <xf numFmtId="3" fontId="10" fillId="0" borderId="26" xfId="3" applyNumberFormat="1" applyFont="1" applyBorder="1" applyAlignment="1">
      <alignment horizontal="right"/>
    </xf>
    <xf numFmtId="3" fontId="10" fillId="0" borderId="14" xfId="3" applyNumberFormat="1" applyFont="1" applyBorder="1" applyAlignment="1">
      <alignment horizontal="right"/>
    </xf>
    <xf numFmtId="3" fontId="11" fillId="0" borderId="21" xfId="1" applyNumberFormat="1" applyFont="1" applyFill="1" applyBorder="1" applyAlignment="1">
      <alignment horizontal="right"/>
    </xf>
    <xf numFmtId="3" fontId="11" fillId="0" borderId="48" xfId="1" applyNumberFormat="1" applyFont="1" applyFill="1" applyBorder="1" applyAlignment="1">
      <alignment horizontal="right"/>
    </xf>
    <xf numFmtId="3" fontId="11" fillId="0" borderId="26" xfId="1" applyNumberFormat="1" applyFont="1" applyFill="1" applyBorder="1" applyAlignment="1">
      <alignment horizontal="right"/>
    </xf>
    <xf numFmtId="3" fontId="11" fillId="0" borderId="49" xfId="1" applyNumberFormat="1" applyFont="1" applyFill="1" applyBorder="1" applyAlignment="1">
      <alignment horizontal="right"/>
    </xf>
    <xf numFmtId="3" fontId="11" fillId="0" borderId="14" xfId="1" applyNumberFormat="1" applyFont="1" applyFill="1" applyBorder="1" applyAlignment="1">
      <alignment horizontal="right"/>
    </xf>
    <xf numFmtId="3" fontId="10" fillId="0" borderId="43" xfId="1" applyNumberFormat="1" applyFont="1" applyFill="1" applyBorder="1" applyAlignment="1">
      <alignment horizontal="right"/>
    </xf>
    <xf numFmtId="3" fontId="10" fillId="0" borderId="48" xfId="1" applyNumberFormat="1" applyFont="1" applyFill="1" applyBorder="1" applyAlignment="1">
      <alignment horizontal="right"/>
    </xf>
    <xf numFmtId="3" fontId="10" fillId="0" borderId="49" xfId="1" applyNumberFormat="1" applyFont="1" applyFill="1" applyBorder="1" applyAlignment="1">
      <alignment horizontal="right"/>
    </xf>
    <xf numFmtId="3" fontId="11" fillId="0" borderId="33" xfId="1" applyNumberFormat="1" applyFont="1" applyFill="1" applyBorder="1" applyAlignment="1">
      <alignment horizontal="right"/>
    </xf>
    <xf numFmtId="3" fontId="10" fillId="0" borderId="23" xfId="1" applyNumberFormat="1" applyFont="1" applyFill="1" applyBorder="1" applyAlignment="1">
      <alignment horizontal="right"/>
    </xf>
    <xf numFmtId="3" fontId="10" fillId="0" borderId="21" xfId="1" applyNumberFormat="1" applyFont="1" applyFill="1" applyBorder="1" applyAlignment="1">
      <alignment horizontal="right"/>
    </xf>
    <xf numFmtId="3" fontId="11" fillId="0" borderId="30" xfId="1" applyNumberFormat="1" applyFont="1" applyFill="1" applyBorder="1" applyAlignment="1">
      <alignment horizontal="right"/>
    </xf>
    <xf numFmtId="3" fontId="11" fillId="0" borderId="31" xfId="1" applyNumberFormat="1" applyFont="1" applyFill="1" applyBorder="1" applyAlignment="1">
      <alignment horizontal="right"/>
    </xf>
    <xf numFmtId="3" fontId="10" fillId="0" borderId="15" xfId="1" applyNumberFormat="1" applyFont="1" applyFill="1" applyBorder="1" applyAlignment="1">
      <alignment horizontal="right"/>
    </xf>
    <xf numFmtId="3" fontId="11" fillId="7" borderId="21" xfId="3" applyNumberFormat="1" applyFont="1" applyFill="1" applyBorder="1" applyAlignment="1">
      <alignment horizontal="right"/>
    </xf>
    <xf numFmtId="3" fontId="28" fillId="9" borderId="20" xfId="1" applyNumberFormat="1" applyFont="1" applyFill="1" applyBorder="1" applyAlignment="1">
      <alignment horizontal="right"/>
    </xf>
    <xf numFmtId="3" fontId="11" fillId="7" borderId="8" xfId="1" applyNumberFormat="1" applyFont="1" applyFill="1" applyBorder="1" applyAlignment="1">
      <alignment horizontal="right"/>
    </xf>
    <xf numFmtId="3" fontId="11" fillId="7" borderId="26" xfId="3" applyNumberFormat="1" applyFont="1" applyFill="1" applyBorder="1" applyAlignment="1">
      <alignment horizontal="right"/>
    </xf>
    <xf numFmtId="3" fontId="13" fillId="9" borderId="8" xfId="0" applyNumberFormat="1" applyFont="1" applyFill="1" applyBorder="1" applyAlignment="1">
      <alignment horizontal="right"/>
    </xf>
    <xf numFmtId="3" fontId="28" fillId="9" borderId="23" xfId="1" applyNumberFormat="1" applyFont="1" applyFill="1" applyBorder="1" applyAlignment="1">
      <alignment horizontal="right"/>
    </xf>
    <xf numFmtId="3" fontId="11" fillId="7" borderId="14" xfId="3" applyNumberFormat="1" applyFont="1" applyFill="1" applyBorder="1" applyAlignment="1">
      <alignment horizontal="right"/>
    </xf>
    <xf numFmtId="3" fontId="13" fillId="9" borderId="13" xfId="0" applyNumberFormat="1" applyFont="1" applyFill="1" applyBorder="1" applyAlignment="1">
      <alignment horizontal="right"/>
    </xf>
    <xf numFmtId="3" fontId="28" fillId="9" borderId="15" xfId="1" applyNumberFormat="1" applyFont="1" applyFill="1" applyBorder="1" applyAlignment="1">
      <alignment horizontal="right"/>
    </xf>
    <xf numFmtId="3" fontId="11" fillId="0" borderId="8" xfId="3" applyNumberFormat="1" applyFont="1" applyBorder="1" applyAlignment="1">
      <alignment horizontal="right"/>
    </xf>
    <xf numFmtId="3" fontId="10" fillId="0" borderId="27" xfId="3" applyNumberFormat="1" applyFont="1" applyBorder="1" applyAlignment="1">
      <alignment horizontal="right"/>
    </xf>
    <xf numFmtId="3" fontId="10" fillId="0" borderId="28" xfId="3" applyNumberFormat="1" applyFont="1" applyBorder="1" applyAlignment="1">
      <alignment horizontal="right"/>
    </xf>
    <xf numFmtId="3" fontId="11" fillId="7" borderId="8" xfId="1" applyNumberFormat="1" applyFont="1" applyFill="1" applyBorder="1" applyAlignment="1">
      <alignment horizontal="right" vertical="center"/>
    </xf>
    <xf numFmtId="3" fontId="10" fillId="7" borderId="8" xfId="1" applyNumberFormat="1" applyFont="1" applyFill="1" applyBorder="1" applyAlignment="1">
      <alignment horizontal="right" vertical="center"/>
    </xf>
    <xf numFmtId="3" fontId="10" fillId="7" borderId="23" xfId="1" applyNumberFormat="1" applyFont="1" applyFill="1" applyBorder="1" applyAlignment="1">
      <alignment horizontal="right" vertical="center"/>
    </xf>
    <xf numFmtId="3" fontId="13" fillId="9" borderId="36" xfId="1" applyNumberFormat="1" applyFont="1" applyFill="1" applyBorder="1" applyAlignment="1">
      <alignment horizontal="right" vertical="center"/>
    </xf>
    <xf numFmtId="3" fontId="10" fillId="7" borderId="26" xfId="1" applyNumberFormat="1" applyFont="1" applyFill="1" applyBorder="1" applyAlignment="1">
      <alignment horizontal="right" vertical="center"/>
    </xf>
    <xf numFmtId="3" fontId="13" fillId="9" borderId="14" xfId="1" applyNumberFormat="1" applyFont="1" applyFill="1" applyBorder="1" applyAlignment="1">
      <alignment horizontal="right" vertical="center"/>
    </xf>
    <xf numFmtId="3" fontId="10" fillId="7" borderId="14" xfId="1" applyNumberFormat="1" applyFont="1" applyFill="1" applyBorder="1" applyAlignment="1">
      <alignment horizontal="right" vertical="center"/>
    </xf>
    <xf numFmtId="3" fontId="10" fillId="7" borderId="15" xfId="1" applyNumberFormat="1" applyFont="1" applyFill="1" applyBorder="1" applyAlignment="1">
      <alignment horizontal="right" vertical="center"/>
    </xf>
    <xf numFmtId="3" fontId="11" fillId="0" borderId="8" xfId="1" applyNumberFormat="1" applyFont="1" applyFill="1" applyBorder="1" applyAlignment="1">
      <alignment horizontal="right" vertical="center"/>
    </xf>
    <xf numFmtId="3" fontId="10" fillId="0" borderId="8" xfId="1" applyNumberFormat="1" applyFont="1" applyFill="1" applyBorder="1" applyAlignment="1">
      <alignment horizontal="right" vertical="center"/>
    </xf>
    <xf numFmtId="3" fontId="11" fillId="0" borderId="8" xfId="1" applyNumberFormat="1" applyFont="1" applyFill="1" applyBorder="1" applyAlignment="1">
      <alignment horizontal="right"/>
    </xf>
    <xf numFmtId="3" fontId="13" fillId="3" borderId="36" xfId="1" applyNumberFormat="1" applyFont="1" applyFill="1" applyBorder="1" applyAlignment="1">
      <alignment horizontal="right" vertical="center"/>
    </xf>
    <xf numFmtId="3" fontId="10" fillId="0" borderId="26" xfId="1" applyNumberFormat="1" applyFont="1" applyFill="1" applyBorder="1" applyAlignment="1">
      <alignment horizontal="right" vertical="center"/>
    </xf>
    <xf numFmtId="3" fontId="13" fillId="3" borderId="14" xfId="1" applyNumberFormat="1" applyFont="1" applyFill="1" applyBorder="1" applyAlignment="1">
      <alignment horizontal="right" vertical="center"/>
    </xf>
    <xf numFmtId="3" fontId="10" fillId="0" borderId="14" xfId="1" applyNumberFormat="1" applyFont="1" applyFill="1" applyBorder="1" applyAlignment="1">
      <alignment horizontal="right" vertical="center"/>
    </xf>
    <xf numFmtId="3" fontId="13" fillId="3" borderId="36" xfId="0" applyNumberFormat="1" applyFont="1" applyFill="1" applyBorder="1" applyAlignment="1">
      <alignment horizontal="right"/>
    </xf>
    <xf numFmtId="3" fontId="11" fillId="0" borderId="23" xfId="1" applyNumberFormat="1" applyFont="1" applyFill="1" applyBorder="1" applyAlignment="1">
      <alignment horizontal="right"/>
    </xf>
    <xf numFmtId="3" fontId="10" fillId="0" borderId="23" xfId="1" applyNumberFormat="1" applyFont="1" applyFill="1" applyBorder="1" applyAlignment="1">
      <alignment horizontal="right" vertical="top"/>
    </xf>
    <xf numFmtId="3" fontId="10" fillId="0" borderId="26" xfId="4" applyNumberFormat="1" applyFont="1" applyFill="1" applyBorder="1" applyAlignment="1">
      <alignment horizontal="right" vertical="top"/>
    </xf>
    <xf numFmtId="3" fontId="10" fillId="0" borderId="14" xfId="4" applyNumberFormat="1" applyFont="1" applyFill="1" applyBorder="1" applyAlignment="1">
      <alignment horizontal="right" vertical="top"/>
    </xf>
    <xf numFmtId="3" fontId="10" fillId="0" borderId="15" xfId="1" applyNumberFormat="1" applyFont="1" applyFill="1" applyBorder="1" applyAlignment="1">
      <alignment horizontal="right" vertical="top"/>
    </xf>
    <xf numFmtId="3" fontId="28" fillId="9" borderId="8" xfId="1" applyNumberFormat="1" applyFont="1" applyFill="1" applyBorder="1" applyAlignment="1">
      <alignment horizontal="center" vertical="center"/>
    </xf>
    <xf numFmtId="3" fontId="28" fillId="9" borderId="13" xfId="1" applyNumberFormat="1" applyFont="1" applyFill="1" applyBorder="1" applyAlignment="1">
      <alignment horizontal="center" vertical="center"/>
    </xf>
    <xf numFmtId="3" fontId="10" fillId="7" borderId="48" xfId="3" applyNumberFormat="1" applyFont="1" applyFill="1" applyBorder="1" applyAlignment="1">
      <alignment horizontal="center" vertical="center"/>
    </xf>
    <xf numFmtId="3" fontId="10" fillId="7" borderId="49" xfId="3" applyNumberFormat="1" applyFont="1" applyFill="1" applyBorder="1" applyAlignment="1">
      <alignment horizontal="center" vertical="center"/>
    </xf>
    <xf numFmtId="3" fontId="13" fillId="9" borderId="21" xfId="0" applyNumberFormat="1" applyFont="1" applyFill="1" applyBorder="1" applyAlignment="1">
      <alignment horizontal="right" vertical="center"/>
    </xf>
    <xf numFmtId="3" fontId="13" fillId="9" borderId="19" xfId="0" applyNumberFormat="1" applyFont="1" applyFill="1" applyBorder="1" applyAlignment="1">
      <alignment horizontal="right" vertical="center"/>
    </xf>
    <xf numFmtId="3" fontId="11" fillId="7" borderId="14" xfId="1" applyNumberFormat="1" applyFont="1" applyFill="1" applyBorder="1" applyAlignment="1">
      <alignment horizontal="center" vertical="center"/>
    </xf>
    <xf numFmtId="3" fontId="10" fillId="0" borderId="23" xfId="1" applyNumberFormat="1" applyFont="1" applyFill="1" applyBorder="1" applyAlignment="1">
      <alignment horizontal="center" vertical="center"/>
    </xf>
    <xf numFmtId="3" fontId="10" fillId="0" borderId="15" xfId="1" applyNumberFormat="1" applyFont="1" applyFill="1" applyBorder="1" applyAlignment="1">
      <alignment horizontal="center" vertical="center"/>
    </xf>
    <xf numFmtId="3" fontId="11" fillId="0" borderId="14" xfId="1" applyNumberFormat="1" applyFont="1" applyFill="1" applyBorder="1" applyAlignment="1">
      <alignment horizontal="center" vertical="center"/>
    </xf>
    <xf numFmtId="3" fontId="11" fillId="0" borderId="43" xfId="1" applyNumberFormat="1" applyFont="1" applyFill="1" applyBorder="1" applyAlignment="1">
      <alignment horizontal="center" vertical="center"/>
    </xf>
    <xf numFmtId="3" fontId="11" fillId="0" borderId="48" xfId="1" applyNumberFormat="1" applyFont="1" applyFill="1" applyBorder="1" applyAlignment="1">
      <alignment horizontal="center" vertical="center"/>
    </xf>
    <xf numFmtId="3" fontId="11" fillId="0" borderId="26" xfId="1" applyNumberFormat="1" applyFont="1" applyFill="1" applyBorder="1" applyAlignment="1">
      <alignment horizontal="center" vertical="center"/>
    </xf>
    <xf numFmtId="3" fontId="11" fillId="0" borderId="49" xfId="1" applyNumberFormat="1" applyFont="1" applyFill="1" applyBorder="1" applyAlignment="1">
      <alignment horizontal="center" vertical="center"/>
    </xf>
    <xf numFmtId="3" fontId="11" fillId="0" borderId="39" xfId="1" applyNumberFormat="1" applyFont="1" applyFill="1" applyBorder="1" applyAlignment="1">
      <alignment horizontal="right" vertical="center"/>
    </xf>
    <xf numFmtId="3" fontId="8" fillId="0" borderId="21" xfId="2" applyNumberFormat="1" applyFont="1" applyBorder="1" applyAlignment="1">
      <alignment horizontal="center"/>
    </xf>
    <xf numFmtId="3" fontId="10" fillId="0" borderId="20" xfId="1" applyNumberFormat="1" applyFont="1" applyBorder="1" applyAlignment="1">
      <alignment horizontal="center"/>
    </xf>
    <xf numFmtId="3" fontId="10" fillId="0" borderId="21" xfId="1" applyNumberFormat="1" applyFont="1" applyFill="1" applyBorder="1" applyAlignment="1">
      <alignment horizontal="center"/>
    </xf>
    <xf numFmtId="3" fontId="8" fillId="0" borderId="21" xfId="1" applyNumberFormat="1" applyFont="1" applyBorder="1" applyAlignment="1">
      <alignment horizontal="center" vertical="center"/>
    </xf>
    <xf numFmtId="3" fontId="10" fillId="0" borderId="22" xfId="1" applyNumberFormat="1" applyFont="1" applyBorder="1" applyAlignment="1">
      <alignment horizontal="center"/>
    </xf>
    <xf numFmtId="3" fontId="10" fillId="0" borderId="24" xfId="1" applyNumberFormat="1" applyFont="1" applyBorder="1" applyAlignment="1">
      <alignment horizontal="center"/>
    </xf>
    <xf numFmtId="3" fontId="10" fillId="0" borderId="13" xfId="1" applyNumberFormat="1" applyFont="1" applyFill="1" applyBorder="1" applyAlignment="1">
      <alignment horizontal="center"/>
    </xf>
    <xf numFmtId="3" fontId="8" fillId="0" borderId="23" xfId="2" applyNumberFormat="1" applyFont="1" applyFill="1" applyBorder="1" applyAlignment="1">
      <alignment horizontal="center" vertical="center"/>
    </xf>
    <xf numFmtId="3" fontId="8" fillId="0" borderId="22" xfId="2" applyNumberFormat="1" applyFont="1" applyFill="1" applyBorder="1" applyAlignment="1">
      <alignment horizontal="center" vertical="center"/>
    </xf>
    <xf numFmtId="3" fontId="8" fillId="0" borderId="24" xfId="2" applyNumberFormat="1" applyFont="1" applyFill="1" applyBorder="1" applyAlignment="1">
      <alignment horizontal="center" vertical="center"/>
    </xf>
    <xf numFmtId="166" fontId="11" fillId="0" borderId="43" xfId="3" applyNumberFormat="1" applyFont="1" applyBorder="1" applyAlignment="1">
      <alignment wrapText="1"/>
    </xf>
    <xf numFmtId="166" fontId="11" fillId="7" borderId="33" xfId="3" applyNumberFormat="1" applyFont="1" applyFill="1" applyBorder="1" applyAlignment="1">
      <alignment horizontal="center" wrapText="1"/>
    </xf>
    <xf numFmtId="3" fontId="11" fillId="0" borderId="27" xfId="1" applyNumberFormat="1" applyFont="1" applyFill="1" applyBorder="1" applyAlignment="1">
      <alignment horizontal="center" vertical="center"/>
    </xf>
    <xf numFmtId="3" fontId="11" fillId="0" borderId="28" xfId="1" applyNumberFormat="1" applyFont="1" applyFill="1" applyBorder="1" applyAlignment="1">
      <alignment horizontal="center" vertical="center"/>
    </xf>
    <xf numFmtId="3" fontId="11" fillId="0" borderId="44" xfId="1" applyNumberFormat="1" applyFont="1" applyFill="1" applyBorder="1" applyAlignment="1">
      <alignment horizontal="center" vertical="center"/>
    </xf>
    <xf numFmtId="3" fontId="11" fillId="0" borderId="36" xfId="1" applyNumberFormat="1" applyFont="1" applyFill="1" applyBorder="1" applyAlignment="1">
      <alignment horizontal="center" vertical="center"/>
    </xf>
    <xf numFmtId="3" fontId="11" fillId="0" borderId="22" xfId="4" applyNumberFormat="1" applyFont="1" applyFill="1" applyBorder="1" applyAlignment="1">
      <alignment horizontal="center"/>
    </xf>
    <xf numFmtId="3" fontId="11" fillId="0" borderId="24" xfId="4" applyNumberFormat="1" applyFont="1" applyFill="1" applyBorder="1" applyAlignment="1">
      <alignment horizontal="center"/>
    </xf>
    <xf numFmtId="3" fontId="11" fillId="0" borderId="36" xfId="4" applyNumberFormat="1" applyFont="1" applyFill="1" applyBorder="1" applyAlignment="1">
      <alignment horizontal="center"/>
    </xf>
    <xf numFmtId="3" fontId="11" fillId="0" borderId="63" xfId="4" applyNumberFormat="1" applyFont="1" applyFill="1" applyBorder="1" applyAlignment="1">
      <alignment horizontal="center"/>
    </xf>
    <xf numFmtId="3" fontId="11" fillId="0" borderId="36" xfId="3" applyNumberFormat="1" applyFont="1" applyFill="1" applyBorder="1" applyAlignment="1">
      <alignment horizontal="center"/>
    </xf>
    <xf numFmtId="3" fontId="11" fillId="0" borderId="7" xfId="4" applyNumberFormat="1" applyFont="1" applyFill="1" applyBorder="1" applyAlignment="1">
      <alignment horizontal="center"/>
    </xf>
    <xf numFmtId="0" fontId="11" fillId="0" borderId="7" xfId="1" applyNumberFormat="1" applyFont="1" applyFill="1" applyBorder="1" applyAlignment="1">
      <alignment horizontal="center" vertical="center"/>
    </xf>
    <xf numFmtId="0" fontId="11" fillId="0" borderId="13" xfId="1" applyNumberFormat="1" applyFont="1" applyFill="1" applyBorder="1" applyAlignment="1">
      <alignment horizontal="center" vertical="center"/>
    </xf>
    <xf numFmtId="0" fontId="10" fillId="0" borderId="13" xfId="1" applyNumberFormat="1" applyFont="1" applyFill="1" applyBorder="1" applyAlignment="1">
      <alignment horizontal="center" vertical="center"/>
    </xf>
    <xf numFmtId="3" fontId="11" fillId="7" borderId="48" xfId="1" applyNumberFormat="1" applyFont="1" applyFill="1" applyBorder="1"/>
    <xf numFmtId="3" fontId="11" fillId="7" borderId="49" xfId="1" applyNumberFormat="1" applyFont="1" applyFill="1" applyBorder="1"/>
    <xf numFmtId="169" fontId="10" fillId="7" borderId="21" xfId="1" applyNumberFormat="1" applyFont="1" applyFill="1" applyBorder="1" applyAlignment="1">
      <alignment horizontal="center" vertical="center"/>
    </xf>
    <xf numFmtId="3" fontId="11" fillId="7" borderId="21" xfId="3" applyNumberFormat="1" applyFont="1" applyFill="1" applyBorder="1" applyAlignment="1">
      <alignment horizontal="center"/>
    </xf>
    <xf numFmtId="3" fontId="11" fillId="7" borderId="40" xfId="3" applyNumberFormat="1" applyFont="1" applyFill="1" applyBorder="1"/>
    <xf numFmtId="3" fontId="11" fillId="7" borderId="22" xfId="4" applyNumberFormat="1" applyFont="1" applyFill="1" applyBorder="1" applyAlignment="1">
      <alignment horizontal="center"/>
    </xf>
    <xf numFmtId="3" fontId="23" fillId="7" borderId="27" xfId="0" applyNumberFormat="1" applyFont="1" applyFill="1" applyBorder="1"/>
    <xf numFmtId="3" fontId="10" fillId="7" borderId="8" xfId="2" applyNumberFormat="1" applyFont="1" applyFill="1" applyBorder="1" applyAlignment="1">
      <alignment horizontal="center" vertical="center"/>
    </xf>
    <xf numFmtId="3" fontId="11" fillId="7" borderId="8" xfId="2" applyNumberFormat="1" applyFont="1" applyFill="1" applyBorder="1" applyAlignment="1">
      <alignment horizontal="center" vertical="center"/>
    </xf>
    <xf numFmtId="3" fontId="10" fillId="7" borderId="22" xfId="4" applyNumberFormat="1" applyFont="1" applyFill="1" applyBorder="1" applyAlignment="1">
      <alignment horizontal="center"/>
    </xf>
    <xf numFmtId="3" fontId="26" fillId="7" borderId="23" xfId="2" applyNumberFormat="1" applyFont="1" applyFill="1" applyBorder="1" applyAlignment="1">
      <alignment horizontal="left" vertical="center" wrapText="1"/>
    </xf>
    <xf numFmtId="3" fontId="11" fillId="7" borderId="21" xfId="3" applyNumberFormat="1" applyFont="1" applyFill="1" applyBorder="1"/>
    <xf numFmtId="3" fontId="11" fillId="7" borderId="8" xfId="3" applyNumberFormat="1" applyFont="1" applyFill="1" applyBorder="1"/>
    <xf numFmtId="3" fontId="11" fillId="7" borderId="13" xfId="3" applyNumberFormat="1" applyFont="1" applyFill="1" applyBorder="1"/>
    <xf numFmtId="3" fontId="10" fillId="0" borderId="42" xfId="1" applyNumberFormat="1" applyFont="1" applyFill="1" applyBorder="1" applyAlignment="1">
      <alignment horizontal="center" vertical="center"/>
    </xf>
    <xf numFmtId="3" fontId="11" fillId="0" borderId="39" xfId="3" applyNumberFormat="1" applyFont="1" applyFill="1" applyBorder="1" applyAlignment="1">
      <alignment vertical="center"/>
    </xf>
    <xf numFmtId="3" fontId="11" fillId="0" borderId="13" xfId="3" applyNumberFormat="1" applyFont="1" applyFill="1" applyBorder="1" applyAlignment="1">
      <alignment horizontal="center"/>
    </xf>
    <xf numFmtId="3" fontId="10" fillId="0" borderId="37" xfId="2" applyNumberFormat="1" applyFont="1" applyBorder="1" applyAlignment="1">
      <alignment horizontal="center"/>
    </xf>
    <xf numFmtId="3" fontId="11" fillId="0" borderId="23" xfId="4" applyNumberFormat="1" applyFont="1" applyFill="1" applyBorder="1" applyAlignment="1">
      <alignment horizontal="center"/>
    </xf>
    <xf numFmtId="3" fontId="11" fillId="0" borderId="15" xfId="4" applyNumberFormat="1" applyFont="1" applyFill="1" applyBorder="1" applyAlignment="1">
      <alignment horizontal="center"/>
    </xf>
    <xf numFmtId="3" fontId="11" fillId="0" borderId="8" xfId="4" applyNumberFormat="1" applyFont="1" applyFill="1" applyBorder="1" applyAlignment="1">
      <alignment horizontal="center"/>
    </xf>
    <xf numFmtId="3" fontId="11" fillId="0" borderId="26" xfId="4" applyNumberFormat="1" applyFont="1" applyFill="1" applyBorder="1" applyAlignment="1">
      <alignment horizontal="center"/>
    </xf>
    <xf numFmtId="3" fontId="11" fillId="0" borderId="14" xfId="4" applyNumberFormat="1" applyFont="1" applyFill="1" applyBorder="1" applyAlignment="1">
      <alignment horizontal="center"/>
    </xf>
    <xf numFmtId="3" fontId="11" fillId="0" borderId="37" xfId="2" applyNumberFormat="1" applyFont="1" applyBorder="1" applyAlignment="1">
      <alignment horizontal="center" vertical="center"/>
    </xf>
    <xf numFmtId="3" fontId="10" fillId="0" borderId="43" xfId="3" applyNumberFormat="1" applyFont="1" applyBorder="1" applyAlignment="1">
      <alignment horizontal="center" vertical="center"/>
    </xf>
    <xf numFmtId="3" fontId="10" fillId="0" borderId="8" xfId="4" applyNumberFormat="1" applyFont="1" applyFill="1" applyBorder="1" applyAlignment="1">
      <alignment horizontal="center" vertical="center"/>
    </xf>
    <xf numFmtId="3" fontId="11" fillId="0" borderId="23" xfId="4" applyNumberFormat="1" applyFont="1" applyFill="1" applyBorder="1" applyAlignment="1">
      <alignment horizontal="center" vertical="center"/>
    </xf>
    <xf numFmtId="3" fontId="10" fillId="0" borderId="26" xfId="4" applyNumberFormat="1" applyFont="1" applyFill="1" applyBorder="1" applyAlignment="1">
      <alignment horizontal="center" vertical="center"/>
    </xf>
    <xf numFmtId="3" fontId="13" fillId="3" borderId="28" xfId="0" applyNumberFormat="1" applyFont="1" applyFill="1" applyBorder="1" applyAlignment="1">
      <alignment horizontal="center" vertical="center"/>
    </xf>
    <xf numFmtId="3" fontId="10" fillId="0" borderId="14" xfId="4" applyNumberFormat="1" applyFont="1" applyFill="1" applyBorder="1" applyAlignment="1">
      <alignment horizontal="center" vertical="center"/>
    </xf>
    <xf numFmtId="49" fontId="8" fillId="5" borderId="50" xfId="4" applyNumberFormat="1" applyFont="1" applyFill="1" applyBorder="1" applyAlignment="1">
      <alignment horizontal="center"/>
    </xf>
    <xf numFmtId="49" fontId="8" fillId="7" borderId="19" xfId="4" applyNumberFormat="1" applyFont="1" applyFill="1" applyBorder="1" applyAlignment="1">
      <alignment horizontal="center"/>
    </xf>
    <xf numFmtId="3" fontId="11" fillId="0" borderId="60" xfId="4" applyNumberFormat="1" applyFont="1" applyFill="1" applyBorder="1" applyAlignment="1">
      <alignment horizontal="center" vertical="center"/>
    </xf>
    <xf numFmtId="3" fontId="11" fillId="0" borderId="62" xfId="1" applyNumberFormat="1" applyFont="1" applyFill="1" applyBorder="1" applyAlignment="1">
      <alignment horizontal="center" vertical="center"/>
    </xf>
    <xf numFmtId="0" fontId="8" fillId="5" borderId="62" xfId="1" applyNumberFormat="1" applyFont="1" applyFill="1" applyBorder="1" applyAlignment="1">
      <alignment horizontal="left" vertical="center" wrapText="1"/>
    </xf>
    <xf numFmtId="3" fontId="11" fillId="0" borderId="61" xfId="4" applyNumberFormat="1" applyFont="1" applyFill="1" applyBorder="1" applyAlignment="1">
      <alignment horizontal="center" vertical="center"/>
    </xf>
    <xf numFmtId="3" fontId="11" fillId="7" borderId="61" xfId="4" applyNumberFormat="1" applyFont="1" applyFill="1" applyBorder="1" applyAlignment="1">
      <alignment horizontal="center" vertical="center"/>
    </xf>
    <xf numFmtId="3" fontId="22" fillId="0" borderId="107" xfId="4" applyNumberFormat="1" applyFont="1" applyFill="1" applyBorder="1" applyAlignment="1">
      <alignment horizontal="center"/>
    </xf>
    <xf numFmtId="3" fontId="22" fillId="0" borderId="108" xfId="4" applyNumberFormat="1" applyFont="1" applyFill="1" applyBorder="1" applyAlignment="1">
      <alignment horizontal="center" vertical="center"/>
    </xf>
    <xf numFmtId="3" fontId="22" fillId="0" borderId="21" xfId="1" applyNumberFormat="1" applyFont="1" applyFill="1" applyBorder="1" applyAlignment="1">
      <alignment horizontal="center" vertical="center"/>
    </xf>
    <xf numFmtId="3" fontId="22" fillId="0" borderId="13" xfId="1" applyNumberFormat="1" applyFont="1" applyFill="1" applyBorder="1" applyAlignment="1">
      <alignment horizontal="center" vertical="center"/>
    </xf>
    <xf numFmtId="166" fontId="11" fillId="7" borderId="58" xfId="3" applyNumberFormat="1" applyFont="1" applyFill="1" applyBorder="1" applyAlignment="1">
      <alignment horizontal="left" vertical="center" wrapText="1"/>
    </xf>
    <xf numFmtId="166" fontId="11" fillId="0" borderId="58" xfId="3" applyNumberFormat="1" applyFont="1" applyBorder="1" applyAlignment="1">
      <alignment horizontal="left" vertical="top" wrapText="1"/>
    </xf>
    <xf numFmtId="49" fontId="10" fillId="7" borderId="15" xfId="4" applyNumberFormat="1" applyFont="1" applyFill="1" applyBorder="1" applyAlignment="1">
      <alignment horizontal="right"/>
    </xf>
    <xf numFmtId="3" fontId="10" fillId="0" borderId="24" xfId="4" applyNumberFormat="1" applyFont="1" applyFill="1" applyBorder="1" applyAlignment="1">
      <alignment horizontal="right" vertical="top"/>
    </xf>
    <xf numFmtId="0" fontId="22" fillId="4" borderId="6" xfId="2" applyFont="1" applyFill="1" applyBorder="1"/>
    <xf numFmtId="0" fontId="10" fillId="2" borderId="6" xfId="2" applyFont="1" applyFill="1" applyBorder="1"/>
    <xf numFmtId="1" fontId="22" fillId="7" borderId="40" xfId="2" applyNumberFormat="1" applyFont="1" applyFill="1" applyBorder="1" applyAlignment="1">
      <alignment horizontal="center" vertical="center" wrapText="1"/>
    </xf>
    <xf numFmtId="1" fontId="22" fillId="7" borderId="27" xfId="2" applyNumberFormat="1" applyFont="1" applyFill="1" applyBorder="1" applyAlignment="1">
      <alignment horizontal="center" wrapText="1"/>
    </xf>
    <xf numFmtId="1" fontId="32" fillId="7" borderId="27" xfId="2" applyNumberFormat="1" applyFont="1" applyFill="1" applyBorder="1" applyAlignment="1">
      <alignment horizontal="left" vertical="center" wrapText="1"/>
    </xf>
    <xf numFmtId="3" fontId="26" fillId="7" borderId="40" xfId="2" applyNumberFormat="1" applyFont="1" applyFill="1" applyBorder="1" applyAlignment="1">
      <alignment horizontal="left" vertical="center" wrapText="1"/>
    </xf>
    <xf numFmtId="3" fontId="26" fillId="7" borderId="8" xfId="2" applyNumberFormat="1" applyFont="1" applyFill="1" applyBorder="1" applyAlignment="1">
      <alignment horizontal="left" vertical="center" wrapText="1"/>
    </xf>
    <xf numFmtId="1" fontId="22" fillId="0" borderId="42" xfId="2" applyNumberFormat="1" applyFont="1" applyFill="1" applyBorder="1" applyAlignment="1">
      <alignment horizontal="center"/>
    </xf>
    <xf numFmtId="1" fontId="22" fillId="0" borderId="41" xfId="2" applyNumberFormat="1" applyFont="1" applyFill="1" applyBorder="1" applyAlignment="1">
      <alignment horizontal="center"/>
    </xf>
    <xf numFmtId="0" fontId="22" fillId="2" borderId="6" xfId="2" applyFont="1" applyFill="1" applyBorder="1" applyAlignment="1">
      <alignment vertical="center"/>
    </xf>
    <xf numFmtId="0" fontId="22" fillId="2" borderId="6" xfId="2" applyFont="1" applyFill="1" applyBorder="1" applyAlignment="1">
      <alignment vertical="center" wrapText="1"/>
    </xf>
    <xf numFmtId="3" fontId="8" fillId="5" borderId="19" xfId="1" applyNumberFormat="1" applyFont="1" applyFill="1" applyBorder="1" applyAlignment="1">
      <alignment horizontal="center" vertical="center"/>
    </xf>
    <xf numFmtId="0" fontId="14" fillId="4" borderId="6" xfId="0" applyFont="1" applyFill="1" applyBorder="1" applyAlignment="1"/>
    <xf numFmtId="169" fontId="0" fillId="7" borderId="0" xfId="0" applyNumberFormat="1" applyFill="1"/>
    <xf numFmtId="0" fontId="4" fillId="7" borderId="0" xfId="0" applyFont="1" applyFill="1" applyAlignment="1">
      <alignment horizontal="center" vertical="center"/>
    </xf>
    <xf numFmtId="0" fontId="0" fillId="7" borderId="0" xfId="0" applyFill="1" applyAlignment="1">
      <alignment vertical="center"/>
    </xf>
    <xf numFmtId="0" fontId="31" fillId="7" borderId="0" xfId="0" applyFont="1" applyFill="1"/>
    <xf numFmtId="3" fontId="31" fillId="7" borderId="0" xfId="0" applyNumberFormat="1" applyFont="1" applyFill="1"/>
    <xf numFmtId="0" fontId="0" fillId="7" borderId="0" xfId="0" applyFill="1" applyBorder="1"/>
    <xf numFmtId="0" fontId="11" fillId="7" borderId="9" xfId="1" applyNumberFormat="1" applyFont="1" applyFill="1" applyBorder="1" applyAlignment="1">
      <alignment horizontal="center" vertical="center"/>
    </xf>
    <xf numFmtId="0" fontId="0" fillId="7" borderId="9" xfId="0" applyFill="1" applyBorder="1"/>
    <xf numFmtId="3" fontId="11" fillId="0" borderId="14" xfId="3" applyNumberFormat="1" applyFont="1" applyBorder="1"/>
    <xf numFmtId="3" fontId="11" fillId="0" borderId="8" xfId="3" applyNumberFormat="1" applyFont="1" applyBorder="1"/>
    <xf numFmtId="3" fontId="11" fillId="0" borderId="40" xfId="1" applyNumberFormat="1" applyFont="1" applyFill="1" applyBorder="1" applyAlignment="1">
      <alignment horizontal="right" vertical="center"/>
    </xf>
    <xf numFmtId="3" fontId="11" fillId="0" borderId="41" xfId="1" applyNumberFormat="1" applyFont="1" applyFill="1" applyBorder="1" applyAlignment="1">
      <alignment horizontal="right" vertical="center"/>
    </xf>
    <xf numFmtId="3" fontId="22" fillId="0" borderId="109" xfId="1" applyNumberFormat="1" applyFont="1" applyFill="1" applyBorder="1" applyAlignment="1">
      <alignment horizontal="center" vertical="center"/>
    </xf>
    <xf numFmtId="3" fontId="10" fillId="0" borderId="110" xfId="3" applyNumberFormat="1" applyFont="1" applyBorder="1" applyAlignment="1">
      <alignment horizontal="center"/>
    </xf>
    <xf numFmtId="3" fontId="10" fillId="0" borderId="110" xfId="3" applyNumberFormat="1" applyFont="1" applyBorder="1" applyAlignment="1">
      <alignment horizontal="center" vertical="center" wrapText="1"/>
    </xf>
    <xf numFmtId="3" fontId="22" fillId="0" borderId="110" xfId="4" applyNumberFormat="1" applyFont="1" applyFill="1" applyBorder="1" applyAlignment="1">
      <alignment horizontal="center"/>
    </xf>
    <xf numFmtId="3" fontId="22" fillId="0" borderId="111" xfId="1" applyNumberFormat="1" applyFont="1" applyFill="1" applyBorder="1" applyAlignment="1">
      <alignment horizontal="center" vertical="center"/>
    </xf>
    <xf numFmtId="3" fontId="10" fillId="0" borderId="112" xfId="3" applyNumberFormat="1" applyFont="1" applyBorder="1" applyAlignment="1">
      <alignment horizontal="center"/>
    </xf>
    <xf numFmtId="3" fontId="10" fillId="0" borderId="112" xfId="3" applyNumberFormat="1" applyFont="1" applyBorder="1" applyAlignment="1">
      <alignment horizontal="center" vertical="center" wrapText="1"/>
    </xf>
    <xf numFmtId="3" fontId="22" fillId="0" borderId="108" xfId="4" applyNumberFormat="1" applyFont="1" applyFill="1" applyBorder="1" applyAlignment="1">
      <alignment horizontal="center"/>
    </xf>
    <xf numFmtId="165" fontId="10" fillId="7" borderId="19" xfId="3" applyNumberFormat="1" applyFont="1" applyFill="1" applyBorder="1" applyAlignment="1">
      <alignment horizontal="left" vertical="top" wrapText="1"/>
    </xf>
    <xf numFmtId="3" fontId="11" fillId="0" borderId="21" xfId="3" applyNumberFormat="1" applyFont="1" applyBorder="1"/>
    <xf numFmtId="3" fontId="11" fillId="0" borderId="26" xfId="3" applyNumberFormat="1" applyFont="1" applyBorder="1"/>
    <xf numFmtId="1" fontId="8" fillId="7" borderId="21" xfId="2" applyNumberFormat="1" applyFont="1" applyFill="1" applyBorder="1" applyAlignment="1">
      <alignment horizontal="center"/>
    </xf>
    <xf numFmtId="3" fontId="10" fillId="7" borderId="37" xfId="2" applyNumberFormat="1" applyFont="1" applyFill="1" applyBorder="1" applyAlignment="1">
      <alignment horizontal="center"/>
    </xf>
    <xf numFmtId="3" fontId="11" fillId="7" borderId="37" xfId="2" applyNumberFormat="1" applyFont="1" applyFill="1" applyBorder="1" applyAlignment="1">
      <alignment horizontal="center"/>
    </xf>
    <xf numFmtId="1" fontId="8" fillId="7" borderId="8" xfId="2" applyNumberFormat="1" applyFont="1" applyFill="1" applyBorder="1" applyAlignment="1">
      <alignment horizontal="center"/>
    </xf>
    <xf numFmtId="3" fontId="10" fillId="7" borderId="45" xfId="2" applyNumberFormat="1" applyFont="1" applyFill="1" applyBorder="1" applyAlignment="1">
      <alignment horizontal="center"/>
    </xf>
    <xf numFmtId="3" fontId="10" fillId="7" borderId="45" xfId="2" applyNumberFormat="1" applyFont="1" applyFill="1" applyBorder="1" applyAlignment="1">
      <alignment horizontal="center" vertical="center"/>
    </xf>
    <xf numFmtId="3" fontId="11" fillId="7" borderId="45" xfId="2" applyNumberFormat="1" applyFont="1" applyFill="1" applyBorder="1" applyAlignment="1">
      <alignment horizontal="center"/>
    </xf>
    <xf numFmtId="3" fontId="11" fillId="7" borderId="21" xfId="1" applyNumberFormat="1" applyFont="1" applyFill="1" applyBorder="1" applyAlignment="1">
      <alignment horizontal="center" vertical="center"/>
    </xf>
    <xf numFmtId="3" fontId="11" fillId="7" borderId="13" xfId="1" applyNumberFormat="1" applyFont="1" applyFill="1" applyBorder="1" applyAlignment="1">
      <alignment horizontal="center" vertical="center"/>
    </xf>
    <xf numFmtId="1" fontId="8" fillId="7" borderId="37" xfId="2" applyNumberFormat="1" applyFont="1" applyFill="1" applyBorder="1" applyAlignment="1">
      <alignment horizontal="center"/>
    </xf>
    <xf numFmtId="169" fontId="10" fillId="7" borderId="80" xfId="1" applyNumberFormat="1" applyFont="1" applyFill="1" applyBorder="1" applyAlignment="1">
      <alignment horizontal="center"/>
    </xf>
    <xf numFmtId="169" fontId="10" fillId="7" borderId="80" xfId="1" applyNumberFormat="1" applyFont="1" applyFill="1" applyBorder="1" applyAlignment="1">
      <alignment horizontal="center" vertical="center"/>
    </xf>
    <xf numFmtId="3" fontId="11" fillId="7" borderId="21" xfId="2" applyNumberFormat="1" applyFont="1" applyFill="1" applyBorder="1" applyAlignment="1">
      <alignment horizontal="center"/>
    </xf>
    <xf numFmtId="0" fontId="11" fillId="7" borderId="21" xfId="1" applyNumberFormat="1" applyFont="1" applyFill="1" applyBorder="1" applyAlignment="1">
      <alignment horizontal="center" vertical="center"/>
    </xf>
    <xf numFmtId="169" fontId="10" fillId="7" borderId="37" xfId="1" applyNumberFormat="1" applyFont="1" applyFill="1" applyBorder="1" applyAlignment="1">
      <alignment horizontal="center"/>
    </xf>
    <xf numFmtId="169" fontId="10" fillId="7" borderId="37" xfId="1" applyNumberFormat="1" applyFont="1" applyFill="1" applyBorder="1" applyAlignment="1">
      <alignment horizontal="center" vertical="center"/>
    </xf>
    <xf numFmtId="3" fontId="11" fillId="7" borderId="8" xfId="2" applyNumberFormat="1" applyFont="1" applyFill="1" applyBorder="1" applyAlignment="1">
      <alignment horizontal="center"/>
    </xf>
    <xf numFmtId="0" fontId="11" fillId="7" borderId="8" xfId="1" applyNumberFormat="1" applyFont="1" applyFill="1" applyBorder="1" applyAlignment="1">
      <alignment horizontal="center" vertical="center"/>
    </xf>
    <xf numFmtId="169" fontId="10" fillId="7" borderId="45" xfId="1" applyNumberFormat="1" applyFont="1" applyFill="1" applyBorder="1" applyAlignment="1">
      <alignment horizontal="center"/>
    </xf>
    <xf numFmtId="169" fontId="10" fillId="7" borderId="45" xfId="1" applyNumberFormat="1" applyFont="1" applyFill="1" applyBorder="1" applyAlignment="1">
      <alignment horizontal="center" vertical="center"/>
    </xf>
    <xf numFmtId="3" fontId="11" fillId="7" borderId="13" xfId="2" applyNumberFormat="1" applyFont="1" applyFill="1" applyBorder="1" applyAlignment="1">
      <alignment horizontal="center"/>
    </xf>
    <xf numFmtId="0" fontId="11" fillId="7" borderId="13" xfId="1" applyNumberFormat="1" applyFont="1" applyFill="1" applyBorder="1" applyAlignment="1">
      <alignment horizontal="center" vertical="center"/>
    </xf>
    <xf numFmtId="3" fontId="11" fillId="7" borderId="7" xfId="2" applyNumberFormat="1" applyFont="1" applyFill="1" applyBorder="1" applyAlignment="1">
      <alignment horizontal="center"/>
    </xf>
    <xf numFmtId="0" fontId="59" fillId="7" borderId="42" xfId="0" applyFont="1" applyFill="1" applyBorder="1" applyAlignment="1">
      <alignment horizontal="center" vertical="top" wrapText="1"/>
    </xf>
    <xf numFmtId="0" fontId="11" fillId="7" borderId="7" xfId="1" applyNumberFormat="1" applyFont="1" applyFill="1" applyBorder="1" applyAlignment="1">
      <alignment horizontal="center" vertical="center"/>
    </xf>
    <xf numFmtId="3" fontId="11" fillId="0" borderId="21" xfId="3" applyNumberFormat="1" applyFont="1" applyFill="1" applyBorder="1" applyAlignment="1">
      <alignment horizontal="center" vertical="center"/>
    </xf>
    <xf numFmtId="3" fontId="11" fillId="0" borderId="26" xfId="3" applyNumberFormat="1" applyFont="1" applyFill="1" applyBorder="1" applyAlignment="1">
      <alignment horizontal="center" vertical="center"/>
    </xf>
    <xf numFmtId="3" fontId="11" fillId="0" borderId="14" xfId="3" applyNumberFormat="1" applyFont="1" applyFill="1" applyBorder="1" applyAlignment="1">
      <alignment horizontal="center" vertical="center"/>
    </xf>
    <xf numFmtId="3" fontId="11" fillId="7" borderId="8" xfId="3" applyNumberFormat="1" applyFont="1" applyFill="1" applyBorder="1" applyAlignment="1">
      <alignment horizontal="center" vertical="center"/>
    </xf>
    <xf numFmtId="3" fontId="11" fillId="0" borderId="26" xfId="3" applyNumberFormat="1" applyFont="1" applyBorder="1" applyAlignment="1">
      <alignment horizontal="center" vertical="center"/>
    </xf>
    <xf numFmtId="3" fontId="11" fillId="0" borderId="14" xfId="3" applyNumberFormat="1" applyFont="1" applyBorder="1" applyAlignment="1">
      <alignment horizontal="center" vertical="center"/>
    </xf>
    <xf numFmtId="169" fontId="11" fillId="0" borderId="25" xfId="1" applyNumberFormat="1" applyFont="1" applyFill="1" applyBorder="1" applyAlignment="1">
      <alignment vertical="center"/>
    </xf>
    <xf numFmtId="3" fontId="11" fillId="0" borderId="26" xfId="4" applyNumberFormat="1" applyFont="1" applyFill="1" applyBorder="1" applyAlignment="1">
      <alignment horizontal="center" vertical="center"/>
    </xf>
    <xf numFmtId="169" fontId="11" fillId="0" borderId="26" xfId="1" applyNumberFormat="1" applyFont="1" applyFill="1" applyBorder="1" applyAlignment="1">
      <alignment vertical="center"/>
    </xf>
    <xf numFmtId="169" fontId="11" fillId="0" borderId="48" xfId="1" applyNumberFormat="1" applyFont="1" applyFill="1" applyBorder="1" applyAlignment="1">
      <alignment vertical="center"/>
    </xf>
    <xf numFmtId="169" fontId="11" fillId="0" borderId="26" xfId="1" applyNumberFormat="1" applyFont="1" applyFill="1" applyBorder="1" applyAlignment="1">
      <alignment horizontal="right" vertical="center"/>
    </xf>
    <xf numFmtId="3" fontId="11" fillId="0" borderId="14" xfId="4" applyNumberFormat="1" applyFont="1" applyFill="1" applyBorder="1" applyAlignment="1">
      <alignment horizontal="center" vertical="center"/>
    </xf>
    <xf numFmtId="169" fontId="11" fillId="0" borderId="14" xfId="1" applyNumberFormat="1" applyFont="1" applyFill="1" applyBorder="1" applyAlignment="1">
      <alignment vertical="center"/>
    </xf>
    <xf numFmtId="169" fontId="11" fillId="0" borderId="49" xfId="1" applyNumberFormat="1" applyFont="1" applyFill="1" applyBorder="1" applyAlignment="1">
      <alignment vertical="center"/>
    </xf>
    <xf numFmtId="166" fontId="30" fillId="0" borderId="38" xfId="3" applyNumberFormat="1" applyFont="1" applyBorder="1" applyAlignment="1">
      <alignment horizontal="center" wrapText="1"/>
    </xf>
    <xf numFmtId="166" fontId="30" fillId="0" borderId="7" xfId="3" applyNumberFormat="1" applyFont="1" applyBorder="1" applyAlignment="1">
      <alignment horizontal="center"/>
    </xf>
    <xf numFmtId="166" fontId="30" fillId="0" borderId="13" xfId="3" applyNumberFormat="1" applyFont="1" applyBorder="1" applyAlignment="1">
      <alignment horizontal="center"/>
    </xf>
    <xf numFmtId="166" fontId="5" fillId="7" borderId="38" xfId="3" applyNumberFormat="1" applyFont="1" applyFill="1" applyBorder="1" applyAlignment="1">
      <alignment horizontal="left" vertical="top" wrapText="1"/>
    </xf>
    <xf numFmtId="166" fontId="5" fillId="7" borderId="7" xfId="3" applyNumberFormat="1" applyFont="1" applyFill="1" applyBorder="1" applyAlignment="1">
      <alignment horizontal="left" vertical="top" wrapText="1"/>
    </xf>
    <xf numFmtId="166" fontId="5" fillId="7" borderId="13" xfId="3" applyNumberFormat="1" applyFont="1" applyFill="1" applyBorder="1" applyAlignment="1">
      <alignment horizontal="left" vertical="top" wrapText="1"/>
    </xf>
    <xf numFmtId="49" fontId="10" fillId="0" borderId="8" xfId="2" applyNumberFormat="1" applyFont="1" applyFill="1" applyBorder="1" applyAlignment="1">
      <alignment horizontal="center" vertical="center"/>
    </xf>
    <xf numFmtId="49" fontId="10" fillId="0" borderId="26" xfId="2" applyNumberFormat="1" applyFont="1" applyFill="1" applyBorder="1" applyAlignment="1">
      <alignment horizontal="center" vertical="center"/>
    </xf>
    <xf numFmtId="49" fontId="10" fillId="0" borderId="36" xfId="2" applyNumberFormat="1" applyFont="1" applyFill="1" applyBorder="1" applyAlignment="1">
      <alignment horizontal="center" vertical="center"/>
    </xf>
    <xf numFmtId="3" fontId="10" fillId="0" borderId="8" xfId="2" applyNumberFormat="1" applyFont="1" applyFill="1" applyBorder="1" applyAlignment="1">
      <alignment horizontal="center" vertical="center"/>
    </xf>
    <xf numFmtId="3" fontId="10" fillId="0" borderId="26" xfId="2" applyNumberFormat="1" applyFont="1" applyFill="1" applyBorder="1" applyAlignment="1">
      <alignment horizontal="center" vertical="center"/>
    </xf>
    <xf numFmtId="3" fontId="10" fillId="0" borderId="36" xfId="2" applyNumberFormat="1" applyFont="1" applyFill="1" applyBorder="1" applyAlignment="1">
      <alignment horizontal="center" vertical="center"/>
    </xf>
    <xf numFmtId="49" fontId="10" fillId="0" borderId="8" xfId="2" applyNumberFormat="1" applyFont="1" applyBorder="1" applyAlignment="1">
      <alignment horizontal="left" vertical="top" wrapText="1"/>
    </xf>
    <xf numFmtId="49" fontId="10" fillId="0" borderId="26" xfId="2" applyNumberFormat="1" applyFont="1" applyBorder="1" applyAlignment="1">
      <alignment horizontal="left" vertical="top" wrapText="1"/>
    </xf>
    <xf numFmtId="49" fontId="10" fillId="0" borderId="36" xfId="2" applyNumberFormat="1" applyFont="1" applyBorder="1" applyAlignment="1">
      <alignment horizontal="left" vertical="top" wrapText="1"/>
    </xf>
    <xf numFmtId="3" fontId="10" fillId="0" borderId="8" xfId="2" applyNumberFormat="1" applyFont="1" applyBorder="1" applyAlignment="1">
      <alignment horizontal="center" vertical="center" wrapText="1"/>
    </xf>
    <xf numFmtId="3" fontId="10" fillId="0" borderId="26" xfId="2" applyNumberFormat="1" applyFont="1" applyBorder="1" applyAlignment="1">
      <alignment horizontal="center" vertical="center" wrapText="1"/>
    </xf>
    <xf numFmtId="3" fontId="10" fillId="0" borderId="36" xfId="2" applyNumberFormat="1" applyFont="1" applyBorder="1" applyAlignment="1">
      <alignment horizontal="center" vertical="center" wrapText="1"/>
    </xf>
    <xf numFmtId="166" fontId="11" fillId="7" borderId="7" xfId="3" applyNumberFormat="1" applyFont="1" applyFill="1" applyBorder="1" applyAlignment="1">
      <alignment horizontal="left" vertical="center" wrapText="1"/>
    </xf>
    <xf numFmtId="166" fontId="11" fillId="7" borderId="93" xfId="3" applyNumberFormat="1" applyFont="1" applyFill="1" applyBorder="1" applyAlignment="1">
      <alignment horizontal="left" vertical="center" wrapText="1"/>
    </xf>
    <xf numFmtId="166" fontId="11" fillId="7" borderId="38" xfId="3" applyNumberFormat="1" applyFont="1" applyFill="1" applyBorder="1" applyAlignment="1">
      <alignment horizontal="center" vertical="top" wrapText="1"/>
    </xf>
    <xf numFmtId="166" fontId="11" fillId="7" borderId="7" xfId="3" applyNumberFormat="1" applyFont="1" applyFill="1" applyBorder="1" applyAlignment="1">
      <alignment horizontal="center" vertical="top" wrapText="1"/>
    </xf>
    <xf numFmtId="166" fontId="11" fillId="7" borderId="13" xfId="3" applyNumberFormat="1" applyFont="1" applyFill="1" applyBorder="1" applyAlignment="1">
      <alignment horizontal="center" vertical="top" wrapText="1"/>
    </xf>
    <xf numFmtId="166" fontId="26" fillId="0" borderId="38" xfId="3" applyNumberFormat="1" applyFont="1" applyBorder="1" applyAlignment="1">
      <alignment horizontal="left" vertical="top" wrapText="1"/>
    </xf>
    <xf numFmtId="166" fontId="26" fillId="0" borderId="7" xfId="3" applyNumberFormat="1" applyFont="1" applyBorder="1" applyAlignment="1">
      <alignment horizontal="left" vertical="top" wrapText="1"/>
    </xf>
    <xf numFmtId="166" fontId="26" fillId="0" borderId="13" xfId="3" applyNumberFormat="1" applyFont="1" applyBorder="1" applyAlignment="1">
      <alignment horizontal="left" vertical="top" wrapText="1"/>
    </xf>
    <xf numFmtId="165" fontId="10" fillId="7" borderId="67" xfId="3" applyNumberFormat="1" applyFont="1" applyFill="1" applyBorder="1" applyAlignment="1">
      <alignment horizontal="left" vertical="top" wrapText="1"/>
    </xf>
    <xf numFmtId="165" fontId="10" fillId="7" borderId="68" xfId="3" applyNumberFormat="1" applyFont="1" applyFill="1" applyBorder="1" applyAlignment="1">
      <alignment horizontal="left" vertical="top" wrapText="1"/>
    </xf>
    <xf numFmtId="165" fontId="10" fillId="7" borderId="69" xfId="3" applyNumberFormat="1" applyFont="1" applyFill="1" applyBorder="1" applyAlignment="1">
      <alignment horizontal="left" vertical="top" wrapText="1"/>
    </xf>
    <xf numFmtId="166" fontId="10" fillId="7" borderId="64" xfId="3" applyNumberFormat="1" applyFont="1" applyFill="1" applyBorder="1" applyAlignment="1">
      <alignment horizontal="center" wrapText="1"/>
    </xf>
    <xf numFmtId="166" fontId="10" fillId="7" borderId="65" xfId="3" applyNumberFormat="1" applyFont="1" applyFill="1" applyBorder="1" applyAlignment="1">
      <alignment horizontal="center" wrapText="1"/>
    </xf>
    <xf numFmtId="166" fontId="10" fillId="7" borderId="66" xfId="3" applyNumberFormat="1" applyFont="1" applyFill="1" applyBorder="1" applyAlignment="1">
      <alignment horizontal="center" wrapText="1"/>
    </xf>
    <xf numFmtId="3" fontId="10" fillId="0" borderId="21" xfId="2" applyNumberFormat="1" applyFont="1" applyFill="1" applyBorder="1" applyAlignment="1">
      <alignment horizontal="center" vertical="center"/>
    </xf>
    <xf numFmtId="3" fontId="10" fillId="0" borderId="14" xfId="2" applyNumberFormat="1" applyFont="1" applyFill="1" applyBorder="1" applyAlignment="1">
      <alignment horizontal="center" vertical="center"/>
    </xf>
    <xf numFmtId="49" fontId="10" fillId="0" borderId="21" xfId="2" applyNumberFormat="1" applyFont="1" applyFill="1" applyBorder="1" applyAlignment="1">
      <alignment horizontal="center" vertical="center"/>
    </xf>
    <xf numFmtId="49" fontId="10" fillId="0" borderId="14" xfId="2" applyNumberFormat="1" applyFont="1" applyFill="1" applyBorder="1" applyAlignment="1">
      <alignment horizontal="center" vertical="center"/>
    </xf>
    <xf numFmtId="49" fontId="10" fillId="0" borderId="21" xfId="2" applyNumberFormat="1" applyFont="1" applyBorder="1" applyAlignment="1">
      <alignment horizontal="left" vertical="top" wrapText="1"/>
    </xf>
    <xf numFmtId="49" fontId="10" fillId="0" borderId="14" xfId="2" applyNumberFormat="1" applyFont="1" applyBorder="1" applyAlignment="1">
      <alignment horizontal="left" vertical="top" wrapText="1"/>
    </xf>
    <xf numFmtId="3" fontId="10" fillId="0" borderId="21" xfId="2" applyNumberFormat="1" applyFont="1" applyBorder="1" applyAlignment="1">
      <alignment horizontal="left" vertical="top" wrapText="1"/>
    </xf>
    <xf numFmtId="3" fontId="10" fillId="0" borderId="26" xfId="2" applyNumberFormat="1" applyFont="1" applyBorder="1" applyAlignment="1">
      <alignment horizontal="left" vertical="top" wrapText="1"/>
    </xf>
    <xf numFmtId="3" fontId="10" fillId="0" borderId="14" xfId="2" applyNumberFormat="1" applyFont="1" applyBorder="1" applyAlignment="1">
      <alignment horizontal="left" vertical="top" wrapText="1"/>
    </xf>
    <xf numFmtId="49" fontId="10" fillId="0" borderId="38" xfId="2" applyNumberFormat="1" applyFont="1" applyFill="1" applyBorder="1" applyAlignment="1">
      <alignment horizontal="center" vertical="center"/>
    </xf>
    <xf numFmtId="49" fontId="10" fillId="0" borderId="7" xfId="2" applyNumberFormat="1" applyFont="1" applyFill="1" applyBorder="1" applyAlignment="1">
      <alignment horizontal="center" vertical="center"/>
    </xf>
    <xf numFmtId="49" fontId="10" fillId="0" borderId="13" xfId="2" applyNumberFormat="1" applyFont="1" applyFill="1" applyBorder="1" applyAlignment="1">
      <alignment horizontal="center" vertical="center"/>
    </xf>
    <xf numFmtId="3" fontId="10" fillId="0" borderId="38" xfId="2" applyNumberFormat="1" applyFont="1" applyFill="1" applyBorder="1" applyAlignment="1">
      <alignment horizontal="center" vertical="center" wrapText="1"/>
    </xf>
    <xf numFmtId="3" fontId="10" fillId="0" borderId="7" xfId="2" applyNumberFormat="1" applyFont="1" applyFill="1" applyBorder="1" applyAlignment="1">
      <alignment horizontal="center" vertical="center" wrapText="1"/>
    </xf>
    <xf numFmtId="3" fontId="10" fillId="0" borderId="13" xfId="2" applyNumberFormat="1" applyFont="1" applyFill="1" applyBorder="1" applyAlignment="1">
      <alignment horizontal="center" vertical="center" wrapText="1"/>
    </xf>
    <xf numFmtId="49" fontId="26" fillId="0" borderId="38" xfId="2" applyNumberFormat="1" applyFont="1" applyBorder="1" applyAlignment="1">
      <alignment horizontal="center" vertical="center" wrapText="1"/>
    </xf>
    <xf numFmtId="49" fontId="26" fillId="0" borderId="7" xfId="2" applyNumberFormat="1" applyFont="1" applyBorder="1" applyAlignment="1">
      <alignment horizontal="center" vertical="center" wrapText="1"/>
    </xf>
    <xf numFmtId="49" fontId="26" fillId="0" borderId="13" xfId="2" applyNumberFormat="1" applyFont="1" applyBorder="1" applyAlignment="1">
      <alignment horizontal="center" vertical="center" wrapText="1"/>
    </xf>
    <xf numFmtId="3" fontId="10" fillId="0" borderId="38" xfId="2" applyNumberFormat="1" applyFont="1" applyBorder="1" applyAlignment="1">
      <alignment horizontal="center" vertical="center" wrapText="1"/>
    </xf>
    <xf numFmtId="3" fontId="10" fillId="0" borderId="7" xfId="2" applyNumberFormat="1" applyFont="1" applyBorder="1" applyAlignment="1">
      <alignment horizontal="center" vertical="center" wrapText="1"/>
    </xf>
    <xf numFmtId="3" fontId="10" fillId="0" borderId="13" xfId="2" applyNumberFormat="1" applyFont="1" applyBorder="1" applyAlignment="1">
      <alignment horizontal="center" vertical="center" wrapText="1"/>
    </xf>
    <xf numFmtId="49" fontId="26" fillId="0" borderId="38" xfId="2" applyNumberFormat="1" applyFont="1" applyBorder="1" applyAlignment="1">
      <alignment horizontal="left" vertical="center" wrapText="1"/>
    </xf>
    <xf numFmtId="49" fontId="26" fillId="0" borderId="7" xfId="2" applyNumberFormat="1" applyFont="1" applyBorder="1" applyAlignment="1">
      <alignment horizontal="left" vertical="center" wrapText="1"/>
    </xf>
    <xf numFmtId="49" fontId="26" fillId="0" borderId="13" xfId="2" applyNumberFormat="1" applyFont="1" applyBorder="1" applyAlignment="1">
      <alignment horizontal="left" vertical="center" wrapText="1"/>
    </xf>
    <xf numFmtId="166" fontId="11" fillId="7" borderId="38" xfId="3" applyNumberFormat="1" applyFont="1" applyFill="1" applyBorder="1" applyAlignment="1">
      <alignment horizontal="left" vertical="top" wrapText="1"/>
    </xf>
    <xf numFmtId="166" fontId="11" fillId="7" borderId="7" xfId="3" applyNumberFormat="1" applyFont="1" applyFill="1" applyBorder="1" applyAlignment="1">
      <alignment horizontal="left" vertical="top" wrapText="1"/>
    </xf>
    <xf numFmtId="166" fontId="11" fillId="7" borderId="13" xfId="3" applyNumberFormat="1" applyFont="1" applyFill="1" applyBorder="1" applyAlignment="1">
      <alignment horizontal="left" vertical="top" wrapText="1"/>
    </xf>
    <xf numFmtId="166" fontId="11" fillId="7" borderId="8" xfId="3" applyNumberFormat="1" applyFont="1" applyFill="1" applyBorder="1" applyAlignment="1">
      <alignment horizontal="left" vertical="top" wrapText="1"/>
    </xf>
    <xf numFmtId="166" fontId="11" fillId="7" borderId="26" xfId="3" applyNumberFormat="1" applyFont="1" applyFill="1" applyBorder="1" applyAlignment="1">
      <alignment horizontal="left" vertical="top" wrapText="1"/>
    </xf>
    <xf numFmtId="166" fontId="11" fillId="7" borderId="14" xfId="3" applyNumberFormat="1" applyFont="1" applyFill="1" applyBorder="1" applyAlignment="1">
      <alignment horizontal="left" vertical="top" wrapText="1"/>
    </xf>
    <xf numFmtId="166" fontId="11" fillId="7" borderId="38" xfId="3" applyNumberFormat="1" applyFont="1" applyFill="1" applyBorder="1" applyAlignment="1">
      <alignment horizontal="left" vertical="center" wrapText="1"/>
    </xf>
    <xf numFmtId="166" fontId="11" fillId="7" borderId="13" xfId="3" applyNumberFormat="1" applyFont="1" applyFill="1" applyBorder="1" applyAlignment="1">
      <alignment horizontal="left" vertical="center" wrapText="1"/>
    </xf>
    <xf numFmtId="166" fontId="30" fillId="7" borderId="38" xfId="3" applyNumberFormat="1" applyFont="1" applyFill="1" applyBorder="1" applyAlignment="1">
      <alignment horizontal="left" vertical="top" wrapText="1"/>
    </xf>
    <xf numFmtId="166" fontId="30" fillId="7" borderId="7" xfId="3" applyNumberFormat="1" applyFont="1" applyFill="1" applyBorder="1" applyAlignment="1">
      <alignment horizontal="left" vertical="top" wrapText="1"/>
    </xf>
    <xf numFmtId="166" fontId="30" fillId="7" borderId="13" xfId="3" applyNumberFormat="1" applyFont="1" applyFill="1" applyBorder="1" applyAlignment="1">
      <alignment horizontal="left" vertical="top" wrapText="1"/>
    </xf>
    <xf numFmtId="49" fontId="30" fillId="0" borderId="38" xfId="3" applyNumberFormat="1" applyFont="1" applyBorder="1" applyAlignment="1">
      <alignment horizontal="left" vertical="top" wrapText="1"/>
    </xf>
    <xf numFmtId="49" fontId="30" fillId="0" borderId="7" xfId="3" applyNumberFormat="1" applyFont="1" applyBorder="1" applyAlignment="1">
      <alignment horizontal="left" vertical="top" wrapText="1"/>
    </xf>
    <xf numFmtId="49" fontId="30" fillId="0" borderId="13" xfId="3" applyNumberFormat="1" applyFont="1" applyBorder="1" applyAlignment="1">
      <alignment horizontal="left" vertical="top" wrapText="1"/>
    </xf>
    <xf numFmtId="166" fontId="5" fillId="0" borderId="38" xfId="3" applyNumberFormat="1" applyFont="1" applyBorder="1" applyAlignment="1">
      <alignment horizontal="left" vertical="top" wrapText="1"/>
    </xf>
    <xf numFmtId="166" fontId="5" fillId="0" borderId="7" xfId="3" applyNumberFormat="1" applyFont="1" applyBorder="1" applyAlignment="1">
      <alignment horizontal="left" vertical="top" wrapText="1"/>
    </xf>
    <xf numFmtId="166" fontId="5" fillId="0" borderId="13" xfId="3" applyNumberFormat="1" applyFont="1" applyBorder="1" applyAlignment="1">
      <alignment horizontal="left" vertical="top" wrapText="1"/>
    </xf>
    <xf numFmtId="166" fontId="30" fillId="7" borderId="64" xfId="3" applyNumberFormat="1" applyFont="1" applyFill="1" applyBorder="1" applyAlignment="1">
      <alignment horizontal="left" vertical="top" wrapText="1"/>
    </xf>
    <xf numFmtId="166" fontId="30" fillId="7" borderId="65" xfId="3" applyNumberFormat="1" applyFont="1" applyFill="1" applyBorder="1" applyAlignment="1">
      <alignment horizontal="left" vertical="top" wrapText="1"/>
    </xf>
    <xf numFmtId="166" fontId="30" fillId="7" borderId="66" xfId="3" applyNumberFormat="1" applyFont="1" applyFill="1" applyBorder="1" applyAlignment="1">
      <alignment horizontal="left" vertical="top" wrapText="1"/>
    </xf>
    <xf numFmtId="165" fontId="5" fillId="0" borderId="67" xfId="3" applyNumberFormat="1" applyFont="1" applyBorder="1" applyAlignment="1">
      <alignment horizontal="left" vertical="top" wrapText="1"/>
    </xf>
    <xf numFmtId="165" fontId="5" fillId="0" borderId="68" xfId="3" applyNumberFormat="1" applyFont="1" applyBorder="1" applyAlignment="1">
      <alignment horizontal="left" vertical="top" wrapText="1"/>
    </xf>
    <xf numFmtId="165" fontId="5" fillId="0" borderId="69" xfId="3" applyNumberFormat="1" applyFont="1" applyBorder="1" applyAlignment="1">
      <alignment horizontal="left" vertical="top" wrapText="1"/>
    </xf>
    <xf numFmtId="165" fontId="30" fillId="7" borderId="67" xfId="3" applyNumberFormat="1" applyFont="1" applyFill="1" applyBorder="1" applyAlignment="1">
      <alignment horizontal="left" vertical="top" wrapText="1"/>
    </xf>
    <xf numFmtId="165" fontId="30" fillId="7" borderId="68" xfId="3" applyNumberFormat="1" applyFont="1" applyFill="1" applyBorder="1" applyAlignment="1">
      <alignment horizontal="left" vertical="top" wrapText="1"/>
    </xf>
    <xf numFmtId="165" fontId="30" fillId="7" borderId="69" xfId="3" applyNumberFormat="1" applyFont="1" applyFill="1" applyBorder="1" applyAlignment="1">
      <alignment horizontal="left" vertical="top" wrapText="1"/>
    </xf>
    <xf numFmtId="165" fontId="30" fillId="7" borderId="38" xfId="3" applyNumberFormat="1" applyFont="1" applyFill="1" applyBorder="1" applyAlignment="1">
      <alignment horizontal="left" vertical="top" wrapText="1"/>
    </xf>
    <xf numFmtId="165" fontId="30" fillId="7" borderId="7" xfId="3" applyNumberFormat="1" applyFont="1" applyFill="1" applyBorder="1" applyAlignment="1">
      <alignment horizontal="left" vertical="top" wrapText="1"/>
    </xf>
    <xf numFmtId="165" fontId="30" fillId="7" borderId="13" xfId="3" applyNumberFormat="1" applyFont="1" applyFill="1" applyBorder="1" applyAlignment="1">
      <alignment horizontal="left" vertical="top" wrapText="1"/>
    </xf>
    <xf numFmtId="165" fontId="30" fillId="0" borderId="38" xfId="3" applyNumberFormat="1" applyFont="1" applyBorder="1" applyAlignment="1">
      <alignment horizontal="left" vertical="top" wrapText="1"/>
    </xf>
    <xf numFmtId="165" fontId="30" fillId="0" borderId="7" xfId="3" applyNumberFormat="1" applyFont="1" applyBorder="1" applyAlignment="1">
      <alignment horizontal="left" vertical="top" wrapText="1"/>
    </xf>
    <xf numFmtId="165" fontId="30" fillId="0" borderId="13" xfId="3" applyNumberFormat="1" applyFont="1" applyBorder="1" applyAlignment="1">
      <alignment horizontal="left" vertical="top" wrapText="1"/>
    </xf>
    <xf numFmtId="165" fontId="10" fillId="7" borderId="38" xfId="3" applyNumberFormat="1" applyFont="1" applyFill="1" applyBorder="1" applyAlignment="1">
      <alignment horizontal="left" vertical="top" wrapText="1"/>
    </xf>
    <xf numFmtId="165" fontId="10" fillId="7" borderId="7" xfId="3" applyNumberFormat="1" applyFont="1" applyFill="1" applyBorder="1" applyAlignment="1">
      <alignment horizontal="left" vertical="top" wrapText="1"/>
    </xf>
    <xf numFmtId="165" fontId="10" fillId="7" borderId="13" xfId="3" applyNumberFormat="1" applyFont="1" applyFill="1" applyBorder="1" applyAlignment="1">
      <alignment horizontal="left" vertical="top" wrapText="1"/>
    </xf>
    <xf numFmtId="165" fontId="10" fillId="0" borderId="38" xfId="3" applyNumberFormat="1" applyFont="1" applyBorder="1" applyAlignment="1">
      <alignment horizontal="left" vertical="top" wrapText="1"/>
    </xf>
    <xf numFmtId="165" fontId="10" fillId="0" borderId="7" xfId="3" applyNumberFormat="1" applyFont="1" applyBorder="1" applyAlignment="1">
      <alignment horizontal="left" vertical="top" wrapText="1"/>
    </xf>
    <xf numFmtId="165" fontId="10" fillId="0" borderId="13" xfId="3" applyNumberFormat="1" applyFont="1" applyBorder="1" applyAlignment="1">
      <alignment horizontal="left" vertical="top" wrapText="1"/>
    </xf>
    <xf numFmtId="165" fontId="10" fillId="0" borderId="38" xfId="3" applyNumberFormat="1" applyFont="1" applyFill="1" applyBorder="1" applyAlignment="1">
      <alignment horizontal="left" vertical="center" wrapText="1"/>
    </xf>
    <xf numFmtId="165" fontId="10" fillId="0" borderId="7" xfId="3" applyNumberFormat="1" applyFont="1" applyFill="1" applyBorder="1" applyAlignment="1">
      <alignment horizontal="left" vertical="center" wrapText="1"/>
    </xf>
    <xf numFmtId="165" fontId="10" fillId="0" borderId="13" xfId="3" applyNumberFormat="1" applyFont="1" applyFill="1" applyBorder="1" applyAlignment="1">
      <alignment horizontal="left" vertical="center" wrapText="1"/>
    </xf>
    <xf numFmtId="165" fontId="5" fillId="7" borderId="38" xfId="3" applyNumberFormat="1" applyFont="1" applyFill="1" applyBorder="1" applyAlignment="1">
      <alignment horizontal="left" vertical="top" wrapText="1"/>
    </xf>
    <xf numFmtId="165" fontId="5" fillId="7" borderId="7" xfId="3" applyNumberFormat="1" applyFont="1" applyFill="1" applyBorder="1" applyAlignment="1">
      <alignment horizontal="left" vertical="top" wrapText="1"/>
    </xf>
    <xf numFmtId="165" fontId="5" fillId="7" borderId="13" xfId="3" applyNumberFormat="1" applyFont="1" applyFill="1" applyBorder="1" applyAlignment="1">
      <alignment horizontal="left" vertical="top" wrapText="1"/>
    </xf>
    <xf numFmtId="165" fontId="5" fillId="7" borderId="38" xfId="3" applyNumberFormat="1" applyFont="1" applyFill="1" applyBorder="1" applyAlignment="1">
      <alignment horizontal="left" vertical="center" wrapText="1"/>
    </xf>
    <xf numFmtId="165" fontId="5" fillId="7" borderId="7" xfId="3" applyNumberFormat="1" applyFont="1" applyFill="1" applyBorder="1" applyAlignment="1">
      <alignment horizontal="left" vertical="center" wrapText="1"/>
    </xf>
    <xf numFmtId="165" fontId="5" fillId="7" borderId="13" xfId="3" applyNumberFormat="1" applyFont="1" applyFill="1" applyBorder="1" applyAlignment="1">
      <alignment horizontal="left" vertical="center" wrapText="1"/>
    </xf>
    <xf numFmtId="3" fontId="10" fillId="0" borderId="38" xfId="2" applyNumberFormat="1" applyFont="1" applyBorder="1" applyAlignment="1">
      <alignment horizontal="left" vertical="top" wrapText="1"/>
    </xf>
    <xf numFmtId="3" fontId="10" fillId="0" borderId="7" xfId="2" applyNumberFormat="1" applyFont="1" applyBorder="1" applyAlignment="1">
      <alignment horizontal="left" vertical="top" wrapText="1"/>
    </xf>
    <xf numFmtId="3" fontId="10" fillId="0" borderId="13" xfId="2" applyNumberFormat="1" applyFont="1" applyBorder="1" applyAlignment="1">
      <alignment horizontal="left" vertical="top" wrapText="1"/>
    </xf>
    <xf numFmtId="3" fontId="10" fillId="0" borderId="38" xfId="2" applyNumberFormat="1" applyFont="1" applyBorder="1" applyAlignment="1">
      <alignment horizontal="center" vertical="top" wrapText="1"/>
    </xf>
    <xf numFmtId="3" fontId="10" fillId="0" borderId="7" xfId="2" applyNumberFormat="1" applyFont="1" applyBorder="1" applyAlignment="1">
      <alignment horizontal="center" vertical="top" wrapText="1"/>
    </xf>
    <xf numFmtId="3" fontId="10" fillId="0" borderId="13" xfId="2" applyNumberFormat="1" applyFont="1" applyBorder="1" applyAlignment="1">
      <alignment horizontal="center" vertical="top" wrapText="1"/>
    </xf>
    <xf numFmtId="49" fontId="10" fillId="0" borderId="38" xfId="2" applyNumberFormat="1" applyFont="1" applyBorder="1" applyAlignment="1">
      <alignment horizontal="left" vertical="center" wrapText="1"/>
    </xf>
    <xf numFmtId="49" fontId="10" fillId="0" borderId="7" xfId="2" applyNumberFormat="1" applyFont="1" applyBorder="1" applyAlignment="1">
      <alignment horizontal="left" vertical="center" wrapText="1"/>
    </xf>
    <xf numFmtId="49" fontId="10" fillId="0" borderId="13" xfId="2" applyNumberFormat="1" applyFont="1" applyBorder="1" applyAlignment="1">
      <alignment horizontal="left" vertical="center" wrapText="1"/>
    </xf>
    <xf numFmtId="49" fontId="10" fillId="7" borderId="38" xfId="2" applyNumberFormat="1" applyFont="1" applyFill="1" applyBorder="1" applyAlignment="1">
      <alignment horizontal="left" vertical="top" wrapText="1"/>
    </xf>
    <xf numFmtId="49" fontId="10" fillId="7" borderId="7" xfId="2" applyNumberFormat="1" applyFont="1" applyFill="1" applyBorder="1" applyAlignment="1">
      <alignment horizontal="left" vertical="top" wrapText="1"/>
    </xf>
    <xf numFmtId="49" fontId="26" fillId="0" borderId="38" xfId="2" applyNumberFormat="1" applyFont="1" applyBorder="1" applyAlignment="1">
      <alignment horizontal="left" vertical="top" wrapText="1"/>
    </xf>
    <xf numFmtId="49" fontId="26" fillId="0" borderId="7" xfId="2" applyNumberFormat="1" applyFont="1" applyBorder="1" applyAlignment="1">
      <alignment horizontal="left" vertical="top" wrapText="1"/>
    </xf>
    <xf numFmtId="49" fontId="26" fillId="0" borderId="13" xfId="2" applyNumberFormat="1" applyFont="1" applyBorder="1" applyAlignment="1">
      <alignment horizontal="left" vertical="top" wrapText="1"/>
    </xf>
    <xf numFmtId="165" fontId="10" fillId="7" borderId="67" xfId="3" applyNumberFormat="1" applyFont="1" applyFill="1" applyBorder="1" applyAlignment="1">
      <alignment horizontal="left" vertical="center" wrapText="1"/>
    </xf>
    <xf numFmtId="165" fontId="10" fillId="7" borderId="68" xfId="3" applyNumberFormat="1" applyFont="1" applyFill="1" applyBorder="1" applyAlignment="1">
      <alignment horizontal="left" vertical="center" wrapText="1"/>
    </xf>
    <xf numFmtId="165" fontId="10" fillId="7" borderId="69" xfId="3" applyNumberFormat="1" applyFont="1" applyFill="1" applyBorder="1" applyAlignment="1">
      <alignment horizontal="left" vertical="center" wrapText="1"/>
    </xf>
    <xf numFmtId="49" fontId="10" fillId="0" borderId="38" xfId="2" applyNumberFormat="1" applyFont="1" applyFill="1" applyBorder="1" applyAlignment="1">
      <alignment horizontal="left" vertical="top" wrapText="1"/>
    </xf>
    <xf numFmtId="49" fontId="10" fillId="0" borderId="7" xfId="2" applyNumberFormat="1" applyFont="1" applyFill="1" applyBorder="1" applyAlignment="1">
      <alignment horizontal="left" vertical="top" wrapText="1"/>
    </xf>
    <xf numFmtId="49" fontId="10" fillId="0" borderId="13" xfId="2" applyNumberFormat="1" applyFont="1" applyFill="1" applyBorder="1" applyAlignment="1">
      <alignment horizontal="left" vertical="top" wrapText="1"/>
    </xf>
    <xf numFmtId="3" fontId="10" fillId="0" borderId="8" xfId="2" applyNumberFormat="1" applyFont="1" applyFill="1" applyBorder="1" applyAlignment="1">
      <alignment horizontal="center" vertical="center" wrapText="1"/>
    </xf>
    <xf numFmtId="3" fontId="10" fillId="0" borderId="26" xfId="2" applyNumberFormat="1" applyFont="1" applyFill="1" applyBorder="1" applyAlignment="1">
      <alignment horizontal="center" vertical="center" wrapText="1"/>
    </xf>
    <xf numFmtId="3" fontId="10" fillId="0" borderId="36" xfId="2" applyNumberFormat="1" applyFont="1" applyFill="1" applyBorder="1" applyAlignment="1">
      <alignment horizontal="center" vertical="center" wrapText="1"/>
    </xf>
    <xf numFmtId="1" fontId="22" fillId="0" borderId="38" xfId="2" applyNumberFormat="1" applyFont="1" applyBorder="1" applyAlignment="1">
      <alignment horizontal="center" wrapText="1"/>
    </xf>
    <xf numFmtId="1" fontId="22" fillId="0" borderId="7" xfId="2" applyNumberFormat="1" applyFont="1" applyBorder="1" applyAlignment="1">
      <alignment horizontal="center" wrapText="1"/>
    </xf>
    <xf numFmtId="1" fontId="22" fillId="0" borderId="13" xfId="2" applyNumberFormat="1" applyFont="1" applyBorder="1" applyAlignment="1">
      <alignment horizontal="center" wrapText="1"/>
    </xf>
    <xf numFmtId="3" fontId="10" fillId="0" borderId="3" xfId="2" applyNumberFormat="1" applyFont="1" applyBorder="1" applyAlignment="1">
      <alignment horizontal="left" vertical="top" wrapText="1"/>
    </xf>
    <xf numFmtId="3" fontId="10" fillId="0" borderId="9" xfId="2" applyNumberFormat="1" applyFont="1" applyBorder="1" applyAlignment="1">
      <alignment horizontal="left" vertical="top" wrapText="1"/>
    </xf>
    <xf numFmtId="3" fontId="10" fillId="0" borderId="15" xfId="2" applyNumberFormat="1" applyFont="1" applyBorder="1" applyAlignment="1">
      <alignment horizontal="left" vertical="top" wrapText="1"/>
    </xf>
    <xf numFmtId="1" fontId="22" fillId="0" borderId="38" xfId="2" applyNumberFormat="1" applyFont="1" applyBorder="1" applyAlignment="1">
      <alignment horizontal="center" vertical="top" wrapText="1"/>
    </xf>
    <xf numFmtId="1" fontId="22" fillId="0" borderId="7" xfId="2" applyNumberFormat="1" applyFont="1" applyBorder="1" applyAlignment="1">
      <alignment horizontal="center" vertical="top" wrapText="1"/>
    </xf>
    <xf numFmtId="1" fontId="22" fillId="0" borderId="13" xfId="2" applyNumberFormat="1" applyFont="1" applyBorder="1" applyAlignment="1">
      <alignment horizontal="center" vertical="top" wrapText="1"/>
    </xf>
    <xf numFmtId="1" fontId="22" fillId="0" borderId="38" xfId="2" applyNumberFormat="1" applyFont="1" applyBorder="1" applyAlignment="1">
      <alignment horizontal="center"/>
    </xf>
    <xf numFmtId="1" fontId="22" fillId="0" borderId="7" xfId="2" applyNumberFormat="1" applyFont="1" applyBorder="1" applyAlignment="1">
      <alignment horizontal="center"/>
    </xf>
    <xf numFmtId="1" fontId="22" fillId="0" borderId="13" xfId="2" applyNumberFormat="1" applyFont="1" applyBorder="1" applyAlignment="1">
      <alignment horizontal="center"/>
    </xf>
    <xf numFmtId="3" fontId="10" fillId="0" borderId="38" xfId="2" applyNumberFormat="1" applyFont="1" applyBorder="1" applyAlignment="1">
      <alignment horizontal="center" vertical="center"/>
    </xf>
    <xf numFmtId="3" fontId="10" fillId="0" borderId="7" xfId="2" applyNumberFormat="1" applyFont="1" applyBorder="1" applyAlignment="1">
      <alignment horizontal="center" vertical="center"/>
    </xf>
    <xf numFmtId="3" fontId="10" fillId="0" borderId="13" xfId="2" applyNumberFormat="1" applyFont="1" applyBorder="1" applyAlignment="1">
      <alignment horizontal="center" vertical="center"/>
    </xf>
    <xf numFmtId="166" fontId="10" fillId="0" borderId="38" xfId="3" applyNumberFormat="1" applyFont="1" applyBorder="1" applyAlignment="1">
      <alignment horizontal="left" vertical="center" wrapText="1"/>
    </xf>
    <xf numFmtId="166" fontId="10" fillId="0" borderId="7" xfId="3" applyNumberFormat="1" applyFont="1" applyBorder="1" applyAlignment="1">
      <alignment horizontal="left" vertical="center" wrapText="1"/>
    </xf>
    <xf numFmtId="166" fontId="10" fillId="0" borderId="13" xfId="3" applyNumberFormat="1" applyFont="1" applyBorder="1" applyAlignment="1">
      <alignment horizontal="left" vertical="center" wrapText="1"/>
    </xf>
    <xf numFmtId="166" fontId="10" fillId="7" borderId="64" xfId="3" applyNumberFormat="1" applyFont="1" applyFill="1" applyBorder="1" applyAlignment="1">
      <alignment horizontal="left" vertical="top" wrapText="1"/>
    </xf>
    <xf numFmtId="166" fontId="10" fillId="7" borderId="65" xfId="3" applyNumberFormat="1" applyFont="1" applyFill="1" applyBorder="1" applyAlignment="1">
      <alignment horizontal="left" vertical="top" wrapText="1"/>
    </xf>
    <xf numFmtId="166" fontId="10" fillId="7" borderId="66" xfId="3" applyNumberFormat="1" applyFont="1" applyFill="1" applyBorder="1" applyAlignment="1">
      <alignment horizontal="left" vertical="top" wrapText="1"/>
    </xf>
    <xf numFmtId="166" fontId="10" fillId="7" borderId="64" xfId="3" applyNumberFormat="1" applyFont="1" applyFill="1" applyBorder="1" applyAlignment="1">
      <alignment horizontal="center"/>
    </xf>
    <xf numFmtId="166" fontId="10" fillId="7" borderId="65" xfId="3" applyNumberFormat="1" applyFont="1" applyFill="1" applyBorder="1" applyAlignment="1">
      <alignment horizontal="center"/>
    </xf>
    <xf numFmtId="166" fontId="10" fillId="7" borderId="66" xfId="3" applyNumberFormat="1" applyFont="1" applyFill="1" applyBorder="1" applyAlignment="1">
      <alignment horizontal="center"/>
    </xf>
    <xf numFmtId="0" fontId="59" fillId="0" borderId="5" xfId="0" applyFont="1" applyBorder="1" applyAlignment="1">
      <alignment horizontal="center" vertical="center" wrapText="1"/>
    </xf>
    <xf numFmtId="0" fontId="59" fillId="0" borderId="42" xfId="0" applyFont="1" applyBorder="1" applyAlignment="1">
      <alignment horizontal="center" vertical="center" wrapText="1"/>
    </xf>
    <xf numFmtId="0" fontId="59" fillId="0" borderId="41" xfId="0" applyFont="1" applyBorder="1" applyAlignment="1">
      <alignment horizontal="center" vertical="center" wrapText="1"/>
    </xf>
    <xf numFmtId="3" fontId="65" fillId="0" borderId="38" xfId="2" applyNumberFormat="1" applyFont="1" applyBorder="1" applyAlignment="1">
      <alignment horizontal="left" vertical="top" wrapText="1"/>
    </xf>
    <xf numFmtId="3" fontId="65" fillId="0" borderId="7" xfId="2" applyNumberFormat="1" applyFont="1" applyBorder="1" applyAlignment="1">
      <alignment horizontal="left" vertical="top" wrapText="1"/>
    </xf>
    <xf numFmtId="3" fontId="65" fillId="0" borderId="13" xfId="2" applyNumberFormat="1" applyFont="1" applyBorder="1" applyAlignment="1">
      <alignment horizontal="left" vertical="top" wrapText="1"/>
    </xf>
    <xf numFmtId="3" fontId="10" fillId="0" borderId="21" xfId="2" applyNumberFormat="1" applyFont="1" applyFill="1" applyBorder="1" applyAlignment="1">
      <alignment horizontal="center" vertical="center" wrapText="1"/>
    </xf>
    <xf numFmtId="3" fontId="10" fillId="0" borderId="14" xfId="2" applyNumberFormat="1" applyFont="1" applyFill="1" applyBorder="1" applyAlignment="1">
      <alignment horizontal="center" vertical="center" wrapText="1"/>
    </xf>
    <xf numFmtId="0" fontId="11" fillId="0" borderId="38" xfId="1" applyNumberFormat="1" applyFont="1" applyFill="1" applyBorder="1" applyAlignment="1">
      <alignment horizontal="center" vertical="center"/>
    </xf>
    <xf numFmtId="0" fontId="11" fillId="0" borderId="7" xfId="1" applyNumberFormat="1" applyFont="1" applyFill="1" applyBorder="1" applyAlignment="1">
      <alignment horizontal="center" vertical="center"/>
    </xf>
    <xf numFmtId="0" fontId="11" fillId="0" borderId="13" xfId="1" applyNumberFormat="1" applyFont="1" applyFill="1" applyBorder="1" applyAlignment="1">
      <alignment horizontal="center" vertical="center"/>
    </xf>
    <xf numFmtId="49" fontId="10" fillId="0" borderId="21" xfId="2" applyNumberFormat="1" applyFont="1" applyBorder="1" applyAlignment="1">
      <alignment horizontal="center" vertical="center" wrapText="1"/>
    </xf>
    <xf numFmtId="49" fontId="10" fillId="0" borderId="26" xfId="2" applyNumberFormat="1" applyFont="1" applyBorder="1" applyAlignment="1">
      <alignment horizontal="center" vertical="center" wrapText="1"/>
    </xf>
    <xf numFmtId="49" fontId="10" fillId="0" borderId="14" xfId="2" applyNumberFormat="1" applyFont="1" applyBorder="1" applyAlignment="1">
      <alignment horizontal="center" vertical="center" wrapText="1"/>
    </xf>
    <xf numFmtId="3" fontId="10" fillId="0" borderId="21" xfId="2" applyNumberFormat="1" applyFont="1" applyBorder="1" applyAlignment="1">
      <alignment horizontal="center" vertical="center" wrapText="1"/>
    </xf>
    <xf numFmtId="3" fontId="10" fillId="0" borderId="14" xfId="2" applyNumberFormat="1" applyFont="1" applyBorder="1" applyAlignment="1">
      <alignment horizontal="center" vertical="center" wrapText="1"/>
    </xf>
    <xf numFmtId="3" fontId="10" fillId="0" borderId="38" xfId="2" applyNumberFormat="1" applyFont="1" applyFill="1" applyBorder="1" applyAlignment="1">
      <alignment horizontal="center" vertical="center"/>
    </xf>
    <xf numFmtId="3" fontId="10" fillId="0" borderId="7" xfId="2" applyNumberFormat="1" applyFont="1" applyFill="1" applyBorder="1" applyAlignment="1">
      <alignment horizontal="center" vertical="center"/>
    </xf>
    <xf numFmtId="3" fontId="10" fillId="0" borderId="13" xfId="2" applyNumberFormat="1" applyFont="1" applyFill="1" applyBorder="1" applyAlignment="1">
      <alignment horizontal="center" vertical="center"/>
    </xf>
    <xf numFmtId="3" fontId="10" fillId="0" borderId="38" xfId="2" applyNumberFormat="1" applyFont="1" applyFill="1" applyBorder="1" applyAlignment="1">
      <alignment horizontal="left" vertical="top" wrapText="1"/>
    </xf>
    <xf numFmtId="3" fontId="10" fillId="0" borderId="7" xfId="2" applyNumberFormat="1" applyFont="1" applyFill="1" applyBorder="1" applyAlignment="1">
      <alignment horizontal="left" vertical="top" wrapText="1"/>
    </xf>
    <xf numFmtId="3" fontId="10" fillId="0" borderId="13" xfId="2" applyNumberFormat="1" applyFont="1" applyFill="1" applyBorder="1" applyAlignment="1">
      <alignment horizontal="left" vertical="top" wrapText="1"/>
    </xf>
    <xf numFmtId="49" fontId="10" fillId="0" borderId="38" xfId="2" applyNumberFormat="1" applyFont="1" applyFill="1" applyBorder="1" applyAlignment="1">
      <alignment horizontal="left" vertical="center" wrapText="1"/>
    </xf>
    <xf numFmtId="49" fontId="10" fillId="0" borderId="7" xfId="2" applyNumberFormat="1" applyFont="1" applyFill="1" applyBorder="1" applyAlignment="1">
      <alignment horizontal="left" vertical="center" wrapText="1"/>
    </xf>
    <xf numFmtId="49" fontId="10" fillId="0" borderId="13" xfId="2" applyNumberFormat="1" applyFont="1" applyFill="1" applyBorder="1" applyAlignment="1">
      <alignment horizontal="left" vertical="center" wrapText="1"/>
    </xf>
    <xf numFmtId="3" fontId="10" fillId="0" borderId="55" xfId="2" applyNumberFormat="1" applyFont="1" applyBorder="1" applyAlignment="1">
      <alignment horizontal="left" vertical="top" wrapText="1"/>
    </xf>
    <xf numFmtId="3" fontId="10" fillId="0" borderId="54" xfId="2" applyNumberFormat="1" applyFont="1" applyBorder="1" applyAlignment="1">
      <alignment horizontal="left" vertical="top" wrapText="1"/>
    </xf>
    <xf numFmtId="3" fontId="10" fillId="0" borderId="45" xfId="2" applyNumberFormat="1" applyFont="1" applyBorder="1" applyAlignment="1">
      <alignment horizontal="left" vertical="top" wrapText="1"/>
    </xf>
    <xf numFmtId="49" fontId="11" fillId="7" borderId="38" xfId="2" applyNumberFormat="1" applyFont="1" applyFill="1" applyBorder="1" applyAlignment="1">
      <alignment horizontal="left" vertical="center" wrapText="1"/>
    </xf>
    <xf numFmtId="49" fontId="11" fillId="7" borderId="7" xfId="2" applyNumberFormat="1" applyFont="1" applyFill="1" applyBorder="1" applyAlignment="1">
      <alignment horizontal="left" vertical="center" wrapText="1"/>
    </xf>
    <xf numFmtId="49" fontId="11" fillId="7" borderId="13" xfId="2" applyNumberFormat="1" applyFont="1" applyFill="1" applyBorder="1" applyAlignment="1">
      <alignment horizontal="left" vertical="center" wrapText="1"/>
    </xf>
    <xf numFmtId="49" fontId="10" fillId="7" borderId="38" xfId="2" applyNumberFormat="1" applyFont="1" applyFill="1" applyBorder="1" applyAlignment="1">
      <alignment horizontal="left" vertical="center" wrapText="1"/>
    </xf>
    <xf numFmtId="49" fontId="10" fillId="7" borderId="7" xfId="2" applyNumberFormat="1" applyFont="1" applyFill="1" applyBorder="1" applyAlignment="1">
      <alignment horizontal="left" vertical="center"/>
    </xf>
    <xf numFmtId="49" fontId="10" fillId="7" borderId="13" xfId="2" applyNumberFormat="1" applyFont="1" applyFill="1" applyBorder="1" applyAlignment="1">
      <alignment horizontal="left" vertical="center"/>
    </xf>
    <xf numFmtId="3" fontId="26" fillId="7" borderId="38" xfId="2" applyNumberFormat="1" applyFont="1" applyFill="1" applyBorder="1" applyAlignment="1">
      <alignment horizontal="left" vertical="top" wrapText="1"/>
    </xf>
    <xf numFmtId="3" fontId="26" fillId="7" borderId="7" xfId="2" applyNumberFormat="1" applyFont="1" applyFill="1" applyBorder="1" applyAlignment="1">
      <alignment horizontal="left" vertical="top" wrapText="1"/>
    </xf>
    <xf numFmtId="49" fontId="90" fillId="0" borderId="38" xfId="2" applyNumberFormat="1" applyFont="1" applyBorder="1" applyAlignment="1">
      <alignment horizontal="center" vertical="center" wrapText="1"/>
    </xf>
    <xf numFmtId="49" fontId="90" fillId="0" borderId="7" xfId="2" applyNumberFormat="1" applyFont="1" applyBorder="1" applyAlignment="1">
      <alignment horizontal="center" vertical="center" wrapText="1"/>
    </xf>
    <xf numFmtId="49" fontId="90" fillId="0" borderId="13" xfId="2" applyNumberFormat="1" applyFont="1" applyBorder="1" applyAlignment="1">
      <alignment horizontal="center" vertical="center" wrapText="1"/>
    </xf>
    <xf numFmtId="166" fontId="30" fillId="0" borderId="38" xfId="3" applyNumberFormat="1" applyFont="1" applyFill="1" applyBorder="1" applyAlignment="1">
      <alignment horizontal="left" vertical="top" wrapText="1"/>
    </xf>
    <xf numFmtId="166" fontId="30" fillId="0" borderId="7" xfId="3" applyNumberFormat="1" applyFont="1" applyFill="1" applyBorder="1" applyAlignment="1">
      <alignment horizontal="left" vertical="top" wrapText="1"/>
    </xf>
    <xf numFmtId="166" fontId="30" fillId="0" borderId="13" xfId="3" applyNumberFormat="1" applyFont="1" applyFill="1" applyBorder="1" applyAlignment="1">
      <alignment horizontal="left" vertical="top" wrapText="1"/>
    </xf>
    <xf numFmtId="166" fontId="30" fillId="0" borderId="38" xfId="3" applyNumberFormat="1" applyFont="1" applyBorder="1" applyAlignment="1">
      <alignment horizontal="left" vertical="top" wrapText="1"/>
    </xf>
    <xf numFmtId="166" fontId="30" fillId="0" borderId="7" xfId="3" applyNumberFormat="1" applyFont="1" applyBorder="1" applyAlignment="1">
      <alignment horizontal="left" vertical="top" wrapText="1"/>
    </xf>
    <xf numFmtId="166" fontId="30" fillId="0" borderId="13" xfId="3" applyNumberFormat="1" applyFont="1" applyBorder="1" applyAlignment="1">
      <alignment horizontal="left" vertical="top" wrapText="1"/>
    </xf>
    <xf numFmtId="0" fontId="59" fillId="0" borderId="87" xfId="0" applyFont="1" applyBorder="1" applyAlignment="1">
      <alignment horizontal="center" vertical="top" wrapText="1"/>
    </xf>
    <xf numFmtId="0" fontId="59" fillId="0" borderId="88" xfId="0" applyFont="1" applyBorder="1" applyAlignment="1">
      <alignment horizontal="center" vertical="top" wrapText="1"/>
    </xf>
    <xf numFmtId="0" fontId="59" fillId="0" borderId="89" xfId="0" applyFont="1" applyBorder="1" applyAlignment="1">
      <alignment horizontal="center" vertical="top" wrapText="1"/>
    </xf>
    <xf numFmtId="0" fontId="59" fillId="0" borderId="38" xfId="0" applyFont="1" applyBorder="1" applyAlignment="1">
      <alignment horizontal="left" vertical="center" wrapText="1"/>
    </xf>
    <xf numFmtId="0" fontId="59" fillId="0" borderId="7" xfId="0" applyFont="1" applyBorder="1" applyAlignment="1">
      <alignment horizontal="left" vertical="center" wrapText="1"/>
    </xf>
    <xf numFmtId="0" fontId="59" fillId="0" borderId="13" xfId="0" applyFont="1" applyBorder="1" applyAlignment="1">
      <alignment horizontal="left" vertical="center" wrapText="1"/>
    </xf>
    <xf numFmtId="3" fontId="28" fillId="0" borderId="38" xfId="2" applyNumberFormat="1" applyFont="1" applyBorder="1" applyAlignment="1">
      <alignment horizontal="left" vertical="center" wrapText="1"/>
    </xf>
    <xf numFmtId="3" fontId="10" fillId="0" borderId="7" xfId="2" applyNumberFormat="1" applyFont="1" applyBorder="1" applyAlignment="1">
      <alignment horizontal="left" vertical="center" wrapText="1"/>
    </xf>
    <xf numFmtId="3" fontId="10" fillId="0" borderId="13" xfId="2" applyNumberFormat="1" applyFont="1" applyBorder="1" applyAlignment="1">
      <alignment horizontal="left" vertical="center" wrapText="1"/>
    </xf>
    <xf numFmtId="0" fontId="59" fillId="0" borderId="38" xfId="0" applyFont="1" applyBorder="1" applyAlignment="1">
      <alignment horizontal="center" vertical="center" wrapText="1"/>
    </xf>
    <xf numFmtId="0" fontId="59" fillId="0" borderId="7" xfId="0" applyFont="1" applyBorder="1" applyAlignment="1">
      <alignment horizontal="center" vertical="center" wrapText="1"/>
    </xf>
    <xf numFmtId="0" fontId="59" fillId="0" borderId="13" xfId="0" applyFont="1" applyBorder="1" applyAlignment="1">
      <alignment horizontal="center" vertical="center" wrapText="1"/>
    </xf>
    <xf numFmtId="0" fontId="10" fillId="0" borderId="38" xfId="1" applyNumberFormat="1" applyFont="1" applyFill="1" applyBorder="1" applyAlignment="1">
      <alignment horizontal="left" vertical="center" wrapText="1"/>
    </xf>
    <xf numFmtId="0" fontId="10" fillId="0" borderId="7" xfId="1" applyNumberFormat="1" applyFont="1" applyFill="1" applyBorder="1" applyAlignment="1">
      <alignment horizontal="left" vertical="center" wrapText="1"/>
    </xf>
    <xf numFmtId="0" fontId="10" fillId="0" borderId="13" xfId="1" applyNumberFormat="1" applyFont="1" applyFill="1" applyBorder="1" applyAlignment="1">
      <alignment horizontal="left" vertical="center" wrapText="1"/>
    </xf>
    <xf numFmtId="3" fontId="26" fillId="0" borderId="38" xfId="2" applyNumberFormat="1" applyFont="1" applyBorder="1" applyAlignment="1">
      <alignment horizontal="left" vertical="top" wrapText="1"/>
    </xf>
    <xf numFmtId="3" fontId="26" fillId="0" borderId="7" xfId="2" applyNumberFormat="1" applyFont="1" applyBorder="1" applyAlignment="1">
      <alignment horizontal="left" vertical="top" wrapText="1"/>
    </xf>
    <xf numFmtId="3" fontId="26" fillId="0" borderId="13" xfId="2" applyNumberFormat="1" applyFont="1" applyBorder="1" applyAlignment="1">
      <alignment horizontal="left" vertical="top" wrapText="1"/>
    </xf>
    <xf numFmtId="0" fontId="59" fillId="0" borderId="4" xfId="0" applyFont="1" applyBorder="1" applyAlignment="1">
      <alignment horizontal="center" vertical="center" wrapText="1"/>
    </xf>
    <xf numFmtId="0" fontId="59" fillId="0" borderId="0" xfId="0" applyFont="1" applyBorder="1" applyAlignment="1">
      <alignment horizontal="center" vertical="center" wrapText="1"/>
    </xf>
    <xf numFmtId="0" fontId="59" fillId="0" borderId="46" xfId="0" applyFont="1" applyBorder="1" applyAlignment="1">
      <alignment horizontal="center" vertical="center" wrapText="1"/>
    </xf>
    <xf numFmtId="1" fontId="22" fillId="0" borderId="38" xfId="2" applyNumberFormat="1" applyFont="1" applyFill="1" applyBorder="1" applyAlignment="1">
      <alignment horizontal="center" wrapText="1"/>
    </xf>
    <xf numFmtId="1" fontId="22" fillId="0" borderId="7" xfId="2" applyNumberFormat="1" applyFont="1" applyFill="1" applyBorder="1" applyAlignment="1">
      <alignment horizontal="center" wrapText="1"/>
    </xf>
    <xf numFmtId="1" fontId="22" fillId="0" borderId="13" xfId="2" applyNumberFormat="1" applyFont="1" applyFill="1" applyBorder="1" applyAlignment="1">
      <alignment horizontal="center" wrapText="1"/>
    </xf>
    <xf numFmtId="3" fontId="11" fillId="0" borderId="38" xfId="2" applyNumberFormat="1" applyFont="1" applyBorder="1" applyAlignment="1">
      <alignment horizontal="center" vertical="top" wrapText="1"/>
    </xf>
    <xf numFmtId="3" fontId="11" fillId="0" borderId="7" xfId="2" applyNumberFormat="1" applyFont="1" applyBorder="1" applyAlignment="1">
      <alignment horizontal="center" vertical="top" wrapText="1"/>
    </xf>
    <xf numFmtId="3" fontId="11" fillId="0" borderId="13" xfId="2" applyNumberFormat="1" applyFont="1" applyBorder="1" applyAlignment="1">
      <alignment horizontal="center" vertical="top" wrapText="1"/>
    </xf>
    <xf numFmtId="0" fontId="59" fillId="0" borderId="5" xfId="0" applyFont="1" applyBorder="1" applyAlignment="1">
      <alignment horizontal="center" vertical="top" wrapText="1"/>
    </xf>
    <xf numFmtId="0" fontId="59" fillId="0" borderId="42" xfId="0" applyFont="1" applyBorder="1" applyAlignment="1">
      <alignment horizontal="center" vertical="top" wrapText="1"/>
    </xf>
    <xf numFmtId="0" fontId="59" fillId="0" borderId="41" xfId="0" applyFont="1" applyBorder="1" applyAlignment="1">
      <alignment horizontal="center" vertical="top" wrapText="1"/>
    </xf>
    <xf numFmtId="0" fontId="59" fillId="7" borderId="5" xfId="0" applyFont="1" applyFill="1" applyBorder="1" applyAlignment="1">
      <alignment horizontal="center" vertical="top" wrapText="1"/>
    </xf>
    <xf numFmtId="0" fontId="59" fillId="7" borderId="42" xfId="0" applyFont="1" applyFill="1" applyBorder="1" applyAlignment="1">
      <alignment horizontal="center" vertical="top" wrapText="1"/>
    </xf>
    <xf numFmtId="0" fontId="59" fillId="7" borderId="41" xfId="0" applyFont="1" applyFill="1" applyBorder="1" applyAlignment="1">
      <alignment horizontal="center" vertical="top" wrapText="1"/>
    </xf>
    <xf numFmtId="1" fontId="10" fillId="7" borderId="38" xfId="2" applyNumberFormat="1" applyFont="1" applyFill="1" applyBorder="1" applyAlignment="1">
      <alignment horizontal="center" vertical="center" wrapText="1"/>
    </xf>
    <xf numFmtId="1" fontId="10" fillId="7" borderId="7" xfId="2" applyNumberFormat="1" applyFont="1" applyFill="1" applyBorder="1" applyAlignment="1">
      <alignment horizontal="center" vertical="center" wrapText="1"/>
    </xf>
    <xf numFmtId="1" fontId="10" fillId="7" borderId="13" xfId="2" applyNumberFormat="1" applyFont="1" applyFill="1" applyBorder="1" applyAlignment="1">
      <alignment horizontal="center" vertical="center" wrapText="1"/>
    </xf>
    <xf numFmtId="165" fontId="10" fillId="0" borderId="3" xfId="0" applyNumberFormat="1" applyFont="1" applyFill="1" applyBorder="1" applyAlignment="1">
      <alignment horizontal="center" vertical="center"/>
    </xf>
    <xf numFmtId="165" fontId="10" fillId="0" borderId="9" xfId="0" applyNumberFormat="1" applyFont="1" applyFill="1" applyBorder="1" applyAlignment="1">
      <alignment horizontal="center" vertical="center"/>
    </xf>
    <xf numFmtId="165" fontId="10" fillId="0" borderId="15" xfId="0" applyNumberFormat="1" applyFont="1" applyFill="1" applyBorder="1" applyAlignment="1">
      <alignment horizontal="center" vertical="center"/>
    </xf>
    <xf numFmtId="165" fontId="10" fillId="7" borderId="38" xfId="3" applyNumberFormat="1" applyFont="1" applyFill="1" applyBorder="1" applyAlignment="1">
      <alignment horizontal="center"/>
    </xf>
    <xf numFmtId="165" fontId="10" fillId="7" borderId="7" xfId="3" applyNumberFormat="1" applyFont="1" applyFill="1" applyBorder="1" applyAlignment="1">
      <alignment horizontal="center"/>
    </xf>
    <xf numFmtId="165" fontId="10" fillId="7" borderId="13" xfId="3" applyNumberFormat="1" applyFont="1" applyFill="1" applyBorder="1" applyAlignment="1">
      <alignment horizontal="center"/>
    </xf>
    <xf numFmtId="49" fontId="10" fillId="0" borderId="38" xfId="2" applyNumberFormat="1" applyFont="1" applyBorder="1" applyAlignment="1">
      <alignment horizontal="center" vertical="center"/>
    </xf>
    <xf numFmtId="49" fontId="10" fillId="0" borderId="7" xfId="2" applyNumberFormat="1" applyFont="1" applyBorder="1" applyAlignment="1">
      <alignment horizontal="center" vertical="center"/>
    </xf>
    <xf numFmtId="49" fontId="10" fillId="0" borderId="13" xfId="2" applyNumberFormat="1" applyFont="1" applyBorder="1" applyAlignment="1">
      <alignment horizontal="center" vertical="center"/>
    </xf>
    <xf numFmtId="0" fontId="59" fillId="0" borderId="0" xfId="0" applyFont="1" applyAlignment="1">
      <alignment horizontal="center" vertical="center" wrapText="1"/>
    </xf>
    <xf numFmtId="0" fontId="60" fillId="0" borderId="3" xfId="0" applyFont="1" applyBorder="1" applyAlignment="1">
      <alignment horizontal="center" wrapText="1"/>
    </xf>
    <xf numFmtId="0" fontId="60" fillId="0" borderId="4" xfId="0" applyFont="1" applyBorder="1" applyAlignment="1">
      <alignment horizontal="center" wrapText="1"/>
    </xf>
    <xf numFmtId="0" fontId="60" fillId="0" borderId="5" xfId="0" applyFont="1" applyBorder="1" applyAlignment="1">
      <alignment horizontal="center" wrapText="1"/>
    </xf>
    <xf numFmtId="0" fontId="60" fillId="0" borderId="3" xfId="0" applyFont="1" applyBorder="1" applyAlignment="1">
      <alignment horizontal="center" vertical="center"/>
    </xf>
    <xf numFmtId="0" fontId="60" fillId="0" borderId="4" xfId="0" applyFont="1" applyBorder="1" applyAlignment="1">
      <alignment horizontal="center" vertical="center"/>
    </xf>
    <xf numFmtId="0" fontId="60" fillId="0" borderId="5"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6" xfId="0" applyFont="1" applyBorder="1" applyAlignment="1">
      <alignment horizontal="center" vertical="center" wrapText="1"/>
    </xf>
    <xf numFmtId="0" fontId="6" fillId="0" borderId="7" xfId="2" applyFont="1" applyBorder="1" applyAlignment="1">
      <alignment horizontal="center" wrapText="1"/>
    </xf>
    <xf numFmtId="0" fontId="6" fillId="0" borderId="13" xfId="2" applyFont="1" applyBorder="1" applyAlignment="1">
      <alignment horizontal="center" wrapText="1"/>
    </xf>
    <xf numFmtId="0" fontId="6" fillId="0" borderId="7" xfId="2" applyFont="1" applyBorder="1" applyAlignment="1">
      <alignment horizontal="center" vertical="center"/>
    </xf>
    <xf numFmtId="0" fontId="6" fillId="0" borderId="13" xfId="2" applyFont="1" applyBorder="1" applyAlignment="1">
      <alignment horizontal="center" vertical="center"/>
    </xf>
    <xf numFmtId="0" fontId="6" fillId="0" borderId="9" xfId="2" applyFont="1" applyBorder="1" applyAlignment="1">
      <alignment horizontal="center" vertical="top" wrapText="1"/>
    </xf>
    <xf numFmtId="0" fontId="6" fillId="0" borderId="15" xfId="2" applyFont="1" applyBorder="1" applyAlignment="1">
      <alignment horizontal="center" vertical="top" wrapText="1"/>
    </xf>
    <xf numFmtId="0" fontId="4" fillId="0" borderId="10" xfId="0" applyFont="1" applyBorder="1" applyAlignment="1">
      <alignment horizontal="center" vertical="center"/>
    </xf>
    <xf numFmtId="0" fontId="4" fillId="0" borderId="16" xfId="0" applyFont="1" applyBorder="1" applyAlignment="1">
      <alignment horizontal="center" vertical="center"/>
    </xf>
    <xf numFmtId="0" fontId="4" fillId="0" borderId="11" xfId="0" applyFont="1" applyBorder="1" applyAlignment="1">
      <alignment horizontal="center" vertical="center"/>
    </xf>
    <xf numFmtId="0" fontId="4" fillId="0" borderId="17" xfId="0" applyFont="1" applyBorder="1" applyAlignment="1">
      <alignment horizontal="center" vertical="center"/>
    </xf>
    <xf numFmtId="3" fontId="4" fillId="0" borderId="11" xfId="0" applyNumberFormat="1" applyFont="1" applyBorder="1" applyAlignment="1">
      <alignment horizontal="center" vertical="center"/>
    </xf>
    <xf numFmtId="3" fontId="4" fillId="0" borderId="17" xfId="0" applyNumberFormat="1" applyFont="1" applyBorder="1" applyAlignment="1">
      <alignment horizontal="center" vertical="center"/>
    </xf>
    <xf numFmtId="3" fontId="0" fillId="0" borderId="10" xfId="0" applyNumberFormat="1" applyFont="1" applyBorder="1" applyAlignment="1">
      <alignment horizontal="center" vertical="center"/>
    </xf>
    <xf numFmtId="3" fontId="0" fillId="0" borderId="16" xfId="0" applyNumberFormat="1" applyFont="1" applyBorder="1" applyAlignment="1">
      <alignment horizontal="center" vertical="center"/>
    </xf>
    <xf numFmtId="3" fontId="0" fillId="0" borderId="11" xfId="0" applyNumberFormat="1" applyFont="1" applyBorder="1" applyAlignment="1">
      <alignment horizontal="center" vertical="center"/>
    </xf>
    <xf numFmtId="3" fontId="0" fillId="0" borderId="17" xfId="0" applyNumberFormat="1" applyFont="1" applyBorder="1" applyAlignment="1">
      <alignment horizontal="center" vertical="center"/>
    </xf>
    <xf numFmtId="0" fontId="0" fillId="0" borderId="12" xfId="0" applyFont="1" applyBorder="1" applyAlignment="1">
      <alignment horizontal="center" vertical="center"/>
    </xf>
    <xf numFmtId="0" fontId="0" fillId="0" borderId="18" xfId="0" applyFont="1" applyBorder="1" applyAlignment="1">
      <alignment horizontal="center" vertical="center"/>
    </xf>
    <xf numFmtId="166" fontId="30" fillId="0" borderId="38" xfId="3" applyNumberFormat="1" applyFont="1" applyBorder="1" applyAlignment="1">
      <alignment horizontal="left" vertical="center" wrapText="1"/>
    </xf>
    <xf numFmtId="166" fontId="30" fillId="0" borderId="7" xfId="3" applyNumberFormat="1" applyFont="1" applyBorder="1" applyAlignment="1">
      <alignment horizontal="left" vertical="center" wrapText="1"/>
    </xf>
    <xf numFmtId="166" fontId="30" fillId="0" borderId="13" xfId="3" applyNumberFormat="1" applyFont="1" applyBorder="1" applyAlignment="1">
      <alignment horizontal="left" vertical="center" wrapText="1"/>
    </xf>
    <xf numFmtId="166" fontId="89" fillId="0" borderId="38" xfId="3" applyNumberFormat="1" applyFont="1" applyBorder="1" applyAlignment="1">
      <alignment horizontal="left" vertical="top" wrapText="1"/>
    </xf>
    <xf numFmtId="166" fontId="89" fillId="0" borderId="7" xfId="3" applyNumberFormat="1" applyFont="1" applyBorder="1" applyAlignment="1">
      <alignment horizontal="left" vertical="top" wrapText="1"/>
    </xf>
    <xf numFmtId="166" fontId="89" fillId="0" borderId="13" xfId="3" applyNumberFormat="1" applyFont="1" applyBorder="1" applyAlignment="1">
      <alignment horizontal="left" vertical="top" wrapText="1"/>
    </xf>
    <xf numFmtId="166" fontId="10" fillId="0" borderId="38" xfId="3" applyNumberFormat="1" applyFont="1" applyBorder="1" applyAlignment="1">
      <alignment horizontal="left" vertical="top" wrapText="1"/>
    </xf>
    <xf numFmtId="166" fontId="10" fillId="0" borderId="7" xfId="3" applyNumberFormat="1" applyFont="1" applyBorder="1" applyAlignment="1">
      <alignment horizontal="left" vertical="top" wrapText="1"/>
    </xf>
    <xf numFmtId="166" fontId="10" fillId="0" borderId="13" xfId="3" applyNumberFormat="1" applyFont="1" applyBorder="1" applyAlignment="1">
      <alignment horizontal="left" vertical="top" wrapText="1"/>
    </xf>
    <xf numFmtId="166" fontId="89" fillId="0" borderId="38" xfId="3" applyNumberFormat="1" applyFont="1" applyBorder="1" applyAlignment="1">
      <alignment horizontal="left" vertical="center" wrapText="1"/>
    </xf>
    <xf numFmtId="166" fontId="89" fillId="0" borderId="7" xfId="3" applyNumberFormat="1" applyFont="1" applyBorder="1" applyAlignment="1">
      <alignment horizontal="left" vertical="center" wrapText="1"/>
    </xf>
    <xf numFmtId="166" fontId="89" fillId="0" borderId="13" xfId="3" applyNumberFormat="1" applyFont="1" applyBorder="1" applyAlignment="1">
      <alignment horizontal="left" vertical="center" wrapText="1"/>
    </xf>
    <xf numFmtId="49" fontId="11" fillId="0" borderId="38" xfId="3" applyNumberFormat="1" applyFont="1" applyBorder="1" applyAlignment="1">
      <alignment horizontal="left" vertical="top" wrapText="1"/>
    </xf>
    <xf numFmtId="49" fontId="11" fillId="0" borderId="7" xfId="3" applyNumberFormat="1" applyFont="1" applyBorder="1" applyAlignment="1">
      <alignment horizontal="left" vertical="top" wrapText="1"/>
    </xf>
    <xf numFmtId="49" fontId="11" fillId="0" borderId="13" xfId="3" applyNumberFormat="1" applyFont="1" applyBorder="1" applyAlignment="1">
      <alignment horizontal="left" vertical="top" wrapText="1"/>
    </xf>
    <xf numFmtId="165" fontId="5" fillId="0" borderId="38" xfId="3" applyNumberFormat="1" applyFont="1" applyBorder="1" applyAlignment="1">
      <alignment horizontal="left" vertical="top" wrapText="1"/>
    </xf>
    <xf numFmtId="165" fontId="5" fillId="0" borderId="7" xfId="3" applyNumberFormat="1" applyFont="1" applyBorder="1" applyAlignment="1">
      <alignment horizontal="left" vertical="top" wrapText="1"/>
    </xf>
    <xf numFmtId="165" fontId="5" fillId="0" borderId="13" xfId="3" applyNumberFormat="1" applyFont="1" applyBorder="1" applyAlignment="1">
      <alignment horizontal="left" vertical="top" wrapText="1"/>
    </xf>
    <xf numFmtId="165" fontId="30" fillId="0" borderId="5" xfId="3" applyNumberFormat="1" applyFont="1" applyBorder="1" applyAlignment="1">
      <alignment horizontal="left" vertical="top" wrapText="1"/>
    </xf>
    <xf numFmtId="165" fontId="30" fillId="0" borderId="42" xfId="3" applyNumberFormat="1" applyFont="1" applyBorder="1" applyAlignment="1">
      <alignment horizontal="left" vertical="top" wrapText="1"/>
    </xf>
    <xf numFmtId="165" fontId="30" fillId="0" borderId="41" xfId="3" applyNumberFormat="1" applyFont="1" applyBorder="1" applyAlignment="1">
      <alignment horizontal="left" vertical="top" wrapText="1"/>
    </xf>
    <xf numFmtId="3" fontId="30" fillId="0" borderId="38" xfId="3" applyNumberFormat="1" applyFont="1" applyBorder="1" applyAlignment="1">
      <alignment horizontal="left" vertical="top" wrapText="1"/>
    </xf>
    <xf numFmtId="3" fontId="30" fillId="0" borderId="7" xfId="3" applyNumberFormat="1" applyFont="1" applyBorder="1" applyAlignment="1">
      <alignment horizontal="left" vertical="top" wrapText="1"/>
    </xf>
    <xf numFmtId="3" fontId="30" fillId="0" borderId="13" xfId="3" applyNumberFormat="1" applyFont="1" applyBorder="1" applyAlignment="1">
      <alignment horizontal="left" vertical="top" wrapText="1"/>
    </xf>
    <xf numFmtId="3" fontId="30" fillId="0" borderId="5" xfId="3" applyNumberFormat="1" applyFont="1" applyFill="1" applyBorder="1" applyAlignment="1">
      <alignment horizontal="left" vertical="top" wrapText="1"/>
    </xf>
    <xf numFmtId="3" fontId="30" fillId="0" borderId="42" xfId="3" applyNumberFormat="1" applyFont="1" applyFill="1" applyBorder="1" applyAlignment="1">
      <alignment horizontal="left" vertical="top" wrapText="1"/>
    </xf>
    <xf numFmtId="3" fontId="30" fillId="0" borderId="41" xfId="3" applyNumberFormat="1" applyFont="1" applyFill="1" applyBorder="1" applyAlignment="1">
      <alignment horizontal="left" vertical="top" wrapText="1"/>
    </xf>
    <xf numFmtId="3" fontId="11" fillId="7" borderId="38" xfId="3" applyNumberFormat="1" applyFont="1" applyFill="1" applyBorder="1" applyAlignment="1">
      <alignment horizontal="center" wrapText="1"/>
    </xf>
    <xf numFmtId="3" fontId="11" fillId="7" borderId="7" xfId="3" applyNumberFormat="1" applyFont="1" applyFill="1" applyBorder="1" applyAlignment="1">
      <alignment horizontal="center" wrapText="1"/>
    </xf>
    <xf numFmtId="3" fontId="11" fillId="7" borderId="13" xfId="3" applyNumberFormat="1" applyFont="1" applyFill="1" applyBorder="1" applyAlignment="1">
      <alignment horizontal="center" wrapText="1"/>
    </xf>
    <xf numFmtId="3" fontId="11" fillId="0" borderId="38" xfId="2" applyNumberFormat="1" applyFont="1" applyBorder="1" applyAlignment="1">
      <alignment horizontal="left" vertical="top" wrapText="1"/>
    </xf>
    <xf numFmtId="3" fontId="11" fillId="0" borderId="7" xfId="2" applyNumberFormat="1" applyFont="1" applyBorder="1" applyAlignment="1">
      <alignment horizontal="left" vertical="top" wrapText="1"/>
    </xf>
    <xf numFmtId="3" fontId="11" fillId="0" borderId="13" xfId="2" applyNumberFormat="1" applyFont="1" applyBorder="1" applyAlignment="1">
      <alignment horizontal="left" vertical="top" wrapText="1"/>
    </xf>
    <xf numFmtId="166" fontId="11" fillId="7" borderId="94" xfId="3" applyNumberFormat="1" applyFont="1" applyFill="1" applyBorder="1" applyAlignment="1">
      <alignment horizontal="left" vertical="center" wrapText="1"/>
    </xf>
    <xf numFmtId="165" fontId="5" fillId="0" borderId="5" xfId="3" applyNumberFormat="1" applyFont="1" applyBorder="1" applyAlignment="1">
      <alignment horizontal="left" vertical="top" wrapText="1"/>
    </xf>
    <xf numFmtId="165" fontId="5" fillId="0" borderId="42" xfId="3" applyNumberFormat="1" applyFont="1" applyBorder="1" applyAlignment="1">
      <alignment horizontal="left" vertical="top" wrapText="1"/>
    </xf>
    <xf numFmtId="165" fontId="5" fillId="0" borderId="41" xfId="3" applyNumberFormat="1" applyFont="1" applyBorder="1" applyAlignment="1">
      <alignment horizontal="left" vertical="top" wrapText="1"/>
    </xf>
    <xf numFmtId="165" fontId="5" fillId="0" borderId="3" xfId="3" applyNumberFormat="1" applyFont="1" applyBorder="1" applyAlignment="1">
      <alignment horizontal="left" vertical="top" wrapText="1"/>
    </xf>
    <xf numFmtId="165" fontId="5" fillId="0" borderId="9" xfId="3" applyNumberFormat="1" applyFont="1" applyBorder="1" applyAlignment="1">
      <alignment horizontal="left" vertical="top" wrapText="1"/>
    </xf>
    <xf numFmtId="165" fontId="5" fillId="0" borderId="15" xfId="3" applyNumberFormat="1" applyFont="1" applyBorder="1" applyAlignment="1">
      <alignment horizontal="left" vertical="top" wrapText="1"/>
    </xf>
    <xf numFmtId="3" fontId="88" fillId="0" borderId="7" xfId="2" applyNumberFormat="1" applyFont="1" applyBorder="1" applyAlignment="1">
      <alignment horizontal="left" vertical="top" wrapText="1"/>
    </xf>
    <xf numFmtId="3" fontId="88" fillId="0" borderId="13" xfId="2" applyNumberFormat="1" applyFont="1" applyBorder="1" applyAlignment="1">
      <alignment horizontal="left" vertical="top" wrapText="1"/>
    </xf>
    <xf numFmtId="166" fontId="10" fillId="0" borderId="38" xfId="0" applyNumberFormat="1" applyFont="1" applyFill="1" applyBorder="1" applyAlignment="1">
      <alignment horizontal="center" vertical="center"/>
    </xf>
    <xf numFmtId="166" fontId="10" fillId="0" borderId="7" xfId="0" applyNumberFormat="1" applyFont="1" applyFill="1" applyBorder="1" applyAlignment="1">
      <alignment horizontal="center" vertical="center"/>
    </xf>
    <xf numFmtId="166" fontId="10" fillId="0" borderId="13" xfId="0" applyNumberFormat="1" applyFont="1" applyFill="1" applyBorder="1" applyAlignment="1">
      <alignment horizontal="center" vertical="center"/>
    </xf>
    <xf numFmtId="0" fontId="15" fillId="8" borderId="3" xfId="0" applyFont="1" applyFill="1" applyBorder="1" applyAlignment="1">
      <alignment horizontal="center" vertical="center"/>
    </xf>
    <xf numFmtId="0" fontId="15" fillId="8" borderId="5" xfId="0" applyFont="1" applyFill="1" applyBorder="1" applyAlignment="1">
      <alignment horizontal="center" vertical="center"/>
    </xf>
    <xf numFmtId="0" fontId="15" fillId="8" borderId="9" xfId="0" applyFont="1" applyFill="1" applyBorder="1" applyAlignment="1">
      <alignment horizontal="center" vertical="center"/>
    </xf>
    <xf numFmtId="0" fontId="15" fillId="8" borderId="42" xfId="0" applyFont="1" applyFill="1" applyBorder="1" applyAlignment="1">
      <alignment horizontal="center" vertical="center"/>
    </xf>
    <xf numFmtId="0" fontId="15" fillId="8" borderId="15" xfId="0" applyFont="1" applyFill="1" applyBorder="1" applyAlignment="1">
      <alignment horizontal="center" vertical="center"/>
    </xf>
    <xf numFmtId="0" fontId="15" fillId="8" borderId="41" xfId="0" applyFont="1" applyFill="1" applyBorder="1" applyAlignment="1">
      <alignment horizontal="center" vertical="center"/>
    </xf>
    <xf numFmtId="166" fontId="11" fillId="0" borderId="38" xfId="3" applyNumberFormat="1" applyFont="1" applyFill="1" applyBorder="1" applyAlignment="1">
      <alignment horizontal="left" vertical="top" wrapText="1"/>
    </xf>
    <xf numFmtId="166" fontId="11" fillId="0" borderId="7" xfId="3" applyNumberFormat="1" applyFont="1" applyFill="1" applyBorder="1" applyAlignment="1">
      <alignment horizontal="left" vertical="top" wrapText="1"/>
    </xf>
    <xf numFmtId="166" fontId="11" fillId="0" borderId="13" xfId="3" applyNumberFormat="1" applyFont="1" applyFill="1" applyBorder="1" applyAlignment="1">
      <alignment horizontal="left" vertical="top" wrapText="1"/>
    </xf>
    <xf numFmtId="165" fontId="30" fillId="0" borderId="38" xfId="3" applyNumberFormat="1" applyFont="1" applyFill="1" applyBorder="1" applyAlignment="1">
      <alignment horizontal="left" vertical="top" wrapText="1"/>
    </xf>
    <xf numFmtId="165" fontId="30" fillId="0" borderId="7" xfId="3" applyNumberFormat="1" applyFont="1" applyFill="1" applyBorder="1" applyAlignment="1">
      <alignment horizontal="left" vertical="top"/>
    </xf>
    <xf numFmtId="0" fontId="10" fillId="7" borderId="38" xfId="1" applyNumberFormat="1" applyFont="1" applyFill="1" applyBorder="1" applyAlignment="1">
      <alignment horizontal="center" vertical="center"/>
    </xf>
    <xf numFmtId="0" fontId="10" fillId="7" borderId="7" xfId="1" applyNumberFormat="1" applyFont="1" applyFill="1" applyBorder="1" applyAlignment="1">
      <alignment horizontal="center" vertical="center"/>
    </xf>
    <xf numFmtId="0" fontId="10" fillId="7" borderId="13" xfId="1" applyNumberFormat="1" applyFont="1" applyFill="1" applyBorder="1" applyAlignment="1">
      <alignment horizontal="center" vertical="center"/>
    </xf>
    <xf numFmtId="3" fontId="26" fillId="0" borderId="38" xfId="2" applyNumberFormat="1" applyFont="1" applyBorder="1" applyAlignment="1">
      <alignment horizontal="center" vertical="center" wrapText="1"/>
    </xf>
    <xf numFmtId="3" fontId="26" fillId="0" borderId="7" xfId="2" applyNumberFormat="1" applyFont="1" applyBorder="1" applyAlignment="1">
      <alignment horizontal="center" vertical="center" wrapText="1"/>
    </xf>
    <xf numFmtId="3" fontId="26" fillId="0" borderId="13" xfId="2" applyNumberFormat="1" applyFont="1" applyBorder="1" applyAlignment="1">
      <alignment horizontal="center" vertical="center" wrapText="1"/>
    </xf>
    <xf numFmtId="0" fontId="10" fillId="0" borderId="38" xfId="1" applyNumberFormat="1" applyFont="1" applyFill="1" applyBorder="1" applyAlignment="1">
      <alignment horizontal="center" vertical="center"/>
    </xf>
    <xf numFmtId="0" fontId="10" fillId="0" borderId="7" xfId="1" applyNumberFormat="1" applyFont="1" applyFill="1" applyBorder="1" applyAlignment="1">
      <alignment horizontal="center" vertical="center"/>
    </xf>
    <xf numFmtId="0" fontId="10" fillId="0" borderId="13" xfId="1" applyNumberFormat="1" applyFont="1" applyFill="1" applyBorder="1" applyAlignment="1">
      <alignment horizontal="center" vertical="center"/>
    </xf>
    <xf numFmtId="166" fontId="63" fillId="7" borderId="38" xfId="3" applyNumberFormat="1" applyFont="1" applyFill="1" applyBorder="1" applyAlignment="1">
      <alignment horizontal="left" vertical="top" wrapText="1"/>
    </xf>
    <xf numFmtId="166" fontId="63" fillId="7" borderId="7" xfId="3" applyNumberFormat="1" applyFont="1" applyFill="1" applyBorder="1" applyAlignment="1">
      <alignment horizontal="left" vertical="top" wrapText="1"/>
    </xf>
    <xf numFmtId="166" fontId="63" fillId="7" borderId="13" xfId="3" applyNumberFormat="1" applyFont="1" applyFill="1" applyBorder="1" applyAlignment="1">
      <alignment horizontal="left" vertical="top" wrapText="1"/>
    </xf>
    <xf numFmtId="3" fontId="11" fillId="0" borderId="38" xfId="2" applyNumberFormat="1" applyFont="1" applyBorder="1" applyAlignment="1">
      <alignment horizontal="center" vertical="center" wrapText="1"/>
    </xf>
    <xf numFmtId="3" fontId="11" fillId="0" borderId="7" xfId="2" applyNumberFormat="1" applyFont="1" applyBorder="1" applyAlignment="1">
      <alignment horizontal="center" vertical="center" wrapText="1"/>
    </xf>
    <xf numFmtId="3" fontId="11" fillId="0" borderId="13" xfId="2" applyNumberFormat="1" applyFont="1" applyBorder="1" applyAlignment="1">
      <alignment horizontal="center" vertical="center" wrapText="1"/>
    </xf>
    <xf numFmtId="165" fontId="10" fillId="0" borderId="3" xfId="0" applyNumberFormat="1" applyFont="1" applyBorder="1" applyAlignment="1">
      <alignment horizontal="left" vertical="center" wrapText="1"/>
    </xf>
    <xf numFmtId="165" fontId="10" fillId="0" borderId="9" xfId="0" applyNumberFormat="1" applyFont="1" applyBorder="1" applyAlignment="1">
      <alignment horizontal="left" vertical="center" wrapText="1"/>
    </xf>
    <xf numFmtId="165" fontId="10" fillId="0" borderId="15" xfId="0" applyNumberFormat="1" applyFont="1" applyBorder="1" applyAlignment="1">
      <alignment horizontal="left" vertical="center" wrapText="1"/>
    </xf>
    <xf numFmtId="0" fontId="11" fillId="0" borderId="38" xfId="1" applyNumberFormat="1" applyFont="1" applyFill="1" applyBorder="1" applyAlignment="1">
      <alignment horizontal="left" vertical="center" wrapText="1"/>
    </xf>
    <xf numFmtId="166" fontId="30" fillId="0" borderId="38" xfId="3" applyNumberFormat="1" applyFont="1" applyFill="1" applyBorder="1" applyAlignment="1">
      <alignment horizontal="left" vertical="center" wrapText="1"/>
    </xf>
    <xf numFmtId="166" fontId="30" fillId="0" borderId="7" xfId="3" applyNumberFormat="1" applyFont="1" applyFill="1" applyBorder="1" applyAlignment="1">
      <alignment horizontal="left" vertical="center" wrapText="1"/>
    </xf>
    <xf numFmtId="166" fontId="30" fillId="0" borderId="13" xfId="3" applyNumberFormat="1" applyFont="1" applyFill="1" applyBorder="1" applyAlignment="1">
      <alignment horizontal="left" vertical="center" wrapText="1"/>
    </xf>
    <xf numFmtId="49" fontId="26" fillId="0" borderId="38" xfId="2" applyNumberFormat="1" applyFont="1" applyBorder="1" applyAlignment="1">
      <alignment horizontal="center" vertical="center"/>
    </xf>
    <xf numFmtId="49" fontId="26" fillId="0" borderId="7" xfId="2" applyNumberFormat="1" applyFont="1" applyBorder="1" applyAlignment="1">
      <alignment horizontal="center" vertical="center"/>
    </xf>
    <xf numFmtId="49" fontId="26" fillId="0" borderId="13" xfId="2" applyNumberFormat="1" applyFont="1" applyBorder="1" applyAlignment="1">
      <alignment horizontal="center" vertical="center"/>
    </xf>
    <xf numFmtId="166" fontId="26" fillId="7" borderId="38" xfId="3" applyNumberFormat="1" applyFont="1" applyFill="1" applyBorder="1" applyAlignment="1">
      <alignment horizontal="center" vertical="center"/>
    </xf>
    <xf numFmtId="166" fontId="26" fillId="7" borderId="7" xfId="3" applyNumberFormat="1" applyFont="1" applyFill="1" applyBorder="1" applyAlignment="1">
      <alignment horizontal="center" vertical="center"/>
    </xf>
    <xf numFmtId="166" fontId="26" fillId="7" borderId="13" xfId="3" applyNumberFormat="1" applyFont="1" applyFill="1" applyBorder="1" applyAlignment="1">
      <alignment horizontal="center" vertical="center"/>
    </xf>
    <xf numFmtId="3" fontId="26" fillId="7" borderId="38" xfId="2" applyNumberFormat="1" applyFont="1" applyFill="1" applyBorder="1" applyAlignment="1">
      <alignment horizontal="center" vertical="center"/>
    </xf>
    <xf numFmtId="3" fontId="26" fillId="7" borderId="7" xfId="2" applyNumberFormat="1" applyFont="1" applyFill="1" applyBorder="1" applyAlignment="1">
      <alignment horizontal="center" vertical="center"/>
    </xf>
    <xf numFmtId="3" fontId="26" fillId="7" borderId="13" xfId="2" applyNumberFormat="1" applyFont="1" applyFill="1" applyBorder="1" applyAlignment="1">
      <alignment horizontal="center" vertical="center"/>
    </xf>
    <xf numFmtId="49" fontId="27" fillId="0" borderId="38" xfId="2" applyNumberFormat="1" applyFont="1" applyBorder="1" applyAlignment="1">
      <alignment horizontal="left" vertical="center" wrapText="1"/>
    </xf>
    <xf numFmtId="49" fontId="27" fillId="0" borderId="7" xfId="2" applyNumberFormat="1" applyFont="1" applyBorder="1" applyAlignment="1">
      <alignment horizontal="left" vertical="center" wrapText="1"/>
    </xf>
    <xf numFmtId="49" fontId="27" fillId="0" borderId="13" xfId="2" applyNumberFormat="1" applyFont="1" applyBorder="1" applyAlignment="1">
      <alignment horizontal="left" vertical="center" wrapText="1"/>
    </xf>
    <xf numFmtId="0" fontId="17" fillId="6" borderId="1" xfId="0" applyFont="1" applyFill="1" applyBorder="1" applyAlignment="1">
      <alignment horizontal="center"/>
    </xf>
    <xf numFmtId="0" fontId="17" fillId="6" borderId="2" xfId="0" applyFont="1" applyFill="1" applyBorder="1" applyAlignment="1">
      <alignment horizontal="center"/>
    </xf>
    <xf numFmtId="0" fontId="17" fillId="6" borderId="6" xfId="0" applyFont="1" applyFill="1" applyBorder="1" applyAlignment="1">
      <alignment horizontal="center"/>
    </xf>
    <xf numFmtId="0" fontId="59" fillId="0" borderId="38" xfId="0" applyFont="1" applyBorder="1" applyAlignment="1">
      <alignment horizontal="left" vertical="top" wrapText="1"/>
    </xf>
    <xf numFmtId="0" fontId="59" fillId="0" borderId="7" xfId="0" applyFont="1" applyBorder="1" applyAlignment="1">
      <alignment horizontal="left" vertical="top" wrapText="1"/>
    </xf>
    <xf numFmtId="0" fontId="59" fillId="0" borderId="13" xfId="0" applyFont="1" applyBorder="1" applyAlignment="1">
      <alignment horizontal="left" vertical="top" wrapText="1"/>
    </xf>
    <xf numFmtId="49" fontId="26" fillId="0" borderId="38" xfId="2" applyNumberFormat="1" applyFont="1" applyFill="1" applyBorder="1" applyAlignment="1">
      <alignment horizontal="center" vertical="center"/>
    </xf>
    <xf numFmtId="49" fontId="26" fillId="0" borderId="7" xfId="2" applyNumberFormat="1" applyFont="1" applyFill="1" applyBorder="1" applyAlignment="1">
      <alignment horizontal="center" vertical="center"/>
    </xf>
    <xf numFmtId="49" fontId="26" fillId="0" borderId="13" xfId="2" applyNumberFormat="1" applyFont="1" applyFill="1" applyBorder="1" applyAlignment="1">
      <alignment horizontal="center" vertical="center"/>
    </xf>
    <xf numFmtId="3" fontId="26" fillId="0" borderId="38" xfId="2" applyNumberFormat="1" applyFont="1" applyFill="1" applyBorder="1" applyAlignment="1">
      <alignment horizontal="center" vertical="center"/>
    </xf>
    <xf numFmtId="3" fontId="26" fillId="0" borderId="7" xfId="2" applyNumberFormat="1" applyFont="1" applyFill="1" applyBorder="1" applyAlignment="1">
      <alignment horizontal="center" vertical="center"/>
    </xf>
    <xf numFmtId="3" fontId="26" fillId="0" borderId="13" xfId="2" applyNumberFormat="1" applyFont="1" applyFill="1" applyBorder="1" applyAlignment="1">
      <alignment horizontal="center" vertical="center"/>
    </xf>
  </cellXfs>
  <cellStyles count="338">
    <cellStyle name="_ALB content sheet" xfId="47"/>
    <cellStyle name="_ALB content sheet 2" xfId="198"/>
    <cellStyle name="_ALB content sheet_Projekt_Buxhet_2012" xfId="199"/>
    <cellStyle name="_ALB_StructPC tables" xfId="48"/>
    <cellStyle name="_Output to team May 12 2008 10pm" xfId="49"/>
    <cellStyle name="_PC Table Summary fror Gramoz May 13 2008" xfId="50"/>
    <cellStyle name="1 indent" xfId="51"/>
    <cellStyle name="2 indents" xfId="52"/>
    <cellStyle name="20% - Accent1 2" xfId="200"/>
    <cellStyle name="20% - Accent2 2" xfId="201"/>
    <cellStyle name="20% - Accent3 2" xfId="202"/>
    <cellStyle name="20% - Accent4 2" xfId="203"/>
    <cellStyle name="20% - Accent5 2" xfId="53"/>
    <cellStyle name="20% - Accent5 2 2" xfId="204"/>
    <cellStyle name="20% - Accent6 2" xfId="205"/>
    <cellStyle name="3 indents" xfId="54"/>
    <cellStyle name="4 indents" xfId="55"/>
    <cellStyle name="40% - Accent1 2" xfId="206"/>
    <cellStyle name="40% - Accent2 2" xfId="207"/>
    <cellStyle name="40% - Accent3 2" xfId="208"/>
    <cellStyle name="40% - Accent4 2" xfId="209"/>
    <cellStyle name="40% - Accent5 2" xfId="210"/>
    <cellStyle name="40% - Accent6 2" xfId="211"/>
    <cellStyle name="5 indents" xfId="56"/>
    <cellStyle name="60% - Accent1 2" xfId="212"/>
    <cellStyle name="60% - Accent2 2" xfId="213"/>
    <cellStyle name="60% - Accent3 2" xfId="214"/>
    <cellStyle name="60% - Accent4 2" xfId="215"/>
    <cellStyle name="60% - Accent5 2" xfId="216"/>
    <cellStyle name="60% - Accent6 2" xfId="217"/>
    <cellStyle name="Accent1 2" xfId="218"/>
    <cellStyle name="Accent2 2" xfId="219"/>
    <cellStyle name="Accent3 2" xfId="220"/>
    <cellStyle name="Accent4 2" xfId="221"/>
    <cellStyle name="Accent5 2" xfId="222"/>
    <cellStyle name="Accent6 2" xfId="223"/>
    <cellStyle name="Bad 2" xfId="224"/>
    <cellStyle name="BoA" xfId="57"/>
    <cellStyle name="BoA 2" xfId="278"/>
    <cellStyle name="BoA 3" xfId="225"/>
    <cellStyle name="Calculation 2" xfId="226"/>
    <cellStyle name="Celkem" xfId="58"/>
    <cellStyle name="Check Cell 2" xfId="227"/>
    <cellStyle name="Comma" xfId="1" builtinId="3"/>
    <cellStyle name="Comma  - Style1" xfId="59"/>
    <cellStyle name="Comma  - Style1 2" xfId="228"/>
    <cellStyle name="Comma 2" xfId="5"/>
    <cellStyle name="Comma 2 2" xfId="6"/>
    <cellStyle name="Comma 2 2 2" xfId="174"/>
    <cellStyle name="Comma 2 2 2 2" xfId="316"/>
    <cellStyle name="Comma 2 2 3" xfId="294"/>
    <cellStyle name="Comma 2 2 3 3" xfId="7"/>
    <cellStyle name="Comma 2 2 3 3 2" xfId="175"/>
    <cellStyle name="Comma 2 2 3 3 2 2" xfId="317"/>
    <cellStyle name="Comma 2 2 3 3 3" xfId="295"/>
    <cellStyle name="Comma 2 3" xfId="8"/>
    <cellStyle name="Comma 2 3 2" xfId="9"/>
    <cellStyle name="Comma 2 3 3" xfId="10"/>
    <cellStyle name="Comma 2 3 4" xfId="229"/>
    <cellStyle name="Comma 2 4" xfId="60"/>
    <cellStyle name="Comma 2 4 2" xfId="61"/>
    <cellStyle name="Comma 2 5" xfId="62"/>
    <cellStyle name="Comma 3" xfId="11"/>
    <cellStyle name="Comma 3 2" xfId="12"/>
    <cellStyle name="Comma 3 3" xfId="63"/>
    <cellStyle name="Comma 3 4" xfId="230"/>
    <cellStyle name="Comma 4" xfId="13"/>
    <cellStyle name="Comma 4 2" xfId="64"/>
    <cellStyle name="Comma 4 3" xfId="65"/>
    <cellStyle name="Comma 4 4" xfId="231"/>
    <cellStyle name="Comma 5" xfId="14"/>
    <cellStyle name="Comma 5 2" xfId="66"/>
    <cellStyle name="Comma 5 3" xfId="232"/>
    <cellStyle name="Comma 6" xfId="233"/>
    <cellStyle name="Comma 8" xfId="4"/>
    <cellStyle name="Comma(3)" xfId="67"/>
    <cellStyle name="Comma(3) 2" xfId="234"/>
    <cellStyle name="Comma0" xfId="15"/>
    <cellStyle name="Curren - Style3" xfId="68"/>
    <cellStyle name="Curren - Style3 2" xfId="235"/>
    <cellStyle name="Curren - Style4" xfId="69"/>
    <cellStyle name="Curren - Style4 2" xfId="236"/>
    <cellStyle name="Currency0" xfId="16"/>
    <cellStyle name="Date" xfId="17"/>
    <cellStyle name="Datum" xfId="70"/>
    <cellStyle name="Defl/Infl" xfId="71"/>
    <cellStyle name="Defl/Infl 2" xfId="279"/>
    <cellStyle name="Defl/Infl 3" xfId="237"/>
    <cellStyle name="Euro" xfId="72"/>
    <cellStyle name="Euro 2" xfId="280"/>
    <cellStyle name="Euro 3" xfId="238"/>
    <cellStyle name="Exogenous" xfId="73"/>
    <cellStyle name="Explanatory Text 2" xfId="239"/>
    <cellStyle name="Finanční0" xfId="74"/>
    <cellStyle name="Finanèní0" xfId="75"/>
    <cellStyle name="Fixed" xfId="18"/>
    <cellStyle name="Good 2" xfId="240"/>
    <cellStyle name="Grey" xfId="76"/>
    <cellStyle name="Grey 2" xfId="241"/>
    <cellStyle name="Heading 1 2" xfId="19"/>
    <cellStyle name="Heading 1 2 2" xfId="242"/>
    <cellStyle name="Heading 2 2" xfId="20"/>
    <cellStyle name="Heading 2 2 2" xfId="243"/>
    <cellStyle name="Heading 3 2" xfId="244"/>
    <cellStyle name="Heading 4 2" xfId="245"/>
    <cellStyle name="Hipervínculo_IIF" xfId="77"/>
    <cellStyle name="IMF" xfId="78"/>
    <cellStyle name="IMF 2" xfId="281"/>
    <cellStyle name="IMF 3" xfId="246"/>
    <cellStyle name="imf-one decimal" xfId="79"/>
    <cellStyle name="imf-zero decimal" xfId="80"/>
    <cellStyle name="Input [yellow]" xfId="81"/>
    <cellStyle name="Input [yellow] 2" xfId="248"/>
    <cellStyle name="Input 2" xfId="247"/>
    <cellStyle name="Input 3" xfId="275"/>
    <cellStyle name="Input 4" xfId="276"/>
    <cellStyle name="Input 5" xfId="282"/>
    <cellStyle name="Input 6" xfId="284"/>
    <cellStyle name="INSTAT" xfId="82"/>
    <cellStyle name="INSTAT 2" xfId="283"/>
    <cellStyle name="INSTAT 3" xfId="249"/>
    <cellStyle name="Label" xfId="83"/>
    <cellStyle name="Linked Cell 2" xfId="250"/>
    <cellStyle name="Měna0" xfId="84"/>
    <cellStyle name="Millares [0]_BALPROGRAMA2001R" xfId="85"/>
    <cellStyle name="Millares_BALPROGRAMA2001R" xfId="86"/>
    <cellStyle name="Milliers [0]_Encours - Apr rééch" xfId="87"/>
    <cellStyle name="Milliers_Encours - Apr rééch" xfId="88"/>
    <cellStyle name="Mìna0" xfId="89"/>
    <cellStyle name="Model" xfId="90"/>
    <cellStyle name="Model 2" xfId="285"/>
    <cellStyle name="Model 3" xfId="251"/>
    <cellStyle name="MoF" xfId="91"/>
    <cellStyle name="MoF 2" xfId="286"/>
    <cellStyle name="MoF 3" xfId="252"/>
    <cellStyle name="Moneda [0]_BALPROGRAMA2001R" xfId="92"/>
    <cellStyle name="Moneda_BALPROGRAMA2001R" xfId="93"/>
    <cellStyle name="Monétaire [0]_Encours - Apr rééch" xfId="94"/>
    <cellStyle name="Monétaire_Encours - Apr rééch" xfId="95"/>
    <cellStyle name="Neutral 2" xfId="253"/>
    <cellStyle name="Normal" xfId="0" builtinId="0"/>
    <cellStyle name="Normal - Style1" xfId="96"/>
    <cellStyle name="Normal - Style2" xfId="97"/>
    <cellStyle name="Normal - Style5" xfId="98"/>
    <cellStyle name="Normal - Style5 2" xfId="254"/>
    <cellStyle name="Normal - Style6" xfId="99"/>
    <cellStyle name="Normal - Style6 2" xfId="255"/>
    <cellStyle name="Normal - Style7" xfId="100"/>
    <cellStyle name="Normal - Style7 2" xfId="256"/>
    <cellStyle name="Normal - Style8" xfId="101"/>
    <cellStyle name="Normal - Style8 2" xfId="257"/>
    <cellStyle name="Normal 10" xfId="21"/>
    <cellStyle name="Normal 11" xfId="22"/>
    <cellStyle name="Normal 11 2" xfId="23"/>
    <cellStyle name="Normal 11 3" xfId="258"/>
    <cellStyle name="Normal 12" xfId="24"/>
    <cellStyle name="Normal 12 2" xfId="103"/>
    <cellStyle name="Normal 12 3" xfId="277"/>
    <cellStyle name="Normal 13" xfId="2"/>
    <cellStyle name="Normal 13 2" xfId="104"/>
    <cellStyle name="Normal 13 2 2" xfId="181"/>
    <cellStyle name="Normal 13 2 2 2" xfId="322"/>
    <cellStyle name="Normal 13 2 3" xfId="300"/>
    <cellStyle name="Normal 14" xfId="3"/>
    <cellStyle name="Normal 14 2" xfId="290"/>
    <cellStyle name="Normal 15" xfId="125"/>
    <cellStyle name="Normal 15 2" xfId="183"/>
    <cellStyle name="Normal 15 2 2" xfId="324"/>
    <cellStyle name="Normal 15 3" xfId="302"/>
    <cellStyle name="Normal 16" xfId="166"/>
    <cellStyle name="Normal 16 2" xfId="189"/>
    <cellStyle name="Normal 16 2 2" xfId="330"/>
    <cellStyle name="Normal 16 3" xfId="308"/>
    <cellStyle name="Normal 17" xfId="102"/>
    <cellStyle name="Normal 17 2" xfId="180"/>
    <cellStyle name="Normal 17 2 2" xfId="321"/>
    <cellStyle name="Normal 17 3" xfId="299"/>
    <cellStyle name="Normal 18" xfId="165"/>
    <cellStyle name="Normal 18 2" xfId="188"/>
    <cellStyle name="Normal 18 2 2" xfId="329"/>
    <cellStyle name="Normal 18 3" xfId="307"/>
    <cellStyle name="Normal 19" xfId="162"/>
    <cellStyle name="Normal 19 2" xfId="185"/>
    <cellStyle name="Normal 19 2 2" xfId="326"/>
    <cellStyle name="Normal 19 3" xfId="304"/>
    <cellStyle name="Normal 2" xfId="25"/>
    <cellStyle name="Normal 2 2" xfId="26"/>
    <cellStyle name="Normal 2 3" xfId="27"/>
    <cellStyle name="Normal 2 3 2" xfId="176"/>
    <cellStyle name="Normal 2 3 2 2" xfId="318"/>
    <cellStyle name="Normal 2 3 3" xfId="296"/>
    <cellStyle name="Normal 2 4" xfId="105"/>
    <cellStyle name="Normal 2 4 2" xfId="106"/>
    <cellStyle name="Normal 2 4 3" xfId="107"/>
    <cellStyle name="normal 2 5" xfId="259"/>
    <cellStyle name="normal 2 6" xfId="292"/>
    <cellStyle name="normal 2 7" xfId="293"/>
    <cellStyle name="Normal 20" xfId="164"/>
    <cellStyle name="Normal 20 2" xfId="187"/>
    <cellStyle name="Normal 20 2 2" xfId="328"/>
    <cellStyle name="Normal 20 3" xfId="306"/>
    <cellStyle name="Normal 21" xfId="163"/>
    <cellStyle name="Normal 21 2" xfId="186"/>
    <cellStyle name="Normal 21 2 2" xfId="327"/>
    <cellStyle name="Normal 21 3" xfId="305"/>
    <cellStyle name="Normal 28" xfId="291"/>
    <cellStyle name="Normal 3" xfId="28"/>
    <cellStyle name="Normal 3 2" xfId="29"/>
    <cellStyle name="Normal 3 2 2" xfId="30"/>
    <cellStyle name="Normal 3 2 3" xfId="260"/>
    <cellStyle name="Normal 3 3" xfId="108"/>
    <cellStyle name="Normal 3 4" xfId="46"/>
    <cellStyle name="Normal 3 4 2" xfId="179"/>
    <cellStyle name="Normal 4" xfId="31"/>
    <cellStyle name="Normal 4 2" xfId="32"/>
    <cellStyle name="Normal 4 3" xfId="109"/>
    <cellStyle name="Normal 4 3 2" xfId="159"/>
    <cellStyle name="Normal 5" xfId="33"/>
    <cellStyle name="Normal 5 2" xfId="34"/>
    <cellStyle name="Normal 5 3" xfId="110"/>
    <cellStyle name="Normal 5 3 2" xfId="261"/>
    <cellStyle name="Normal 6" xfId="35"/>
    <cellStyle name="Normal 6 2" xfId="36"/>
    <cellStyle name="Normal 6 3" xfId="37"/>
    <cellStyle name="Normal 6 3 2" xfId="178"/>
    <cellStyle name="Normal 6 3 2 2" xfId="320"/>
    <cellStyle name="Normal 6 3 3" xfId="298"/>
    <cellStyle name="Normal 6 4" xfId="177"/>
    <cellStyle name="Normal 6 4 2" xfId="319"/>
    <cellStyle name="Normal 6 5" xfId="297"/>
    <cellStyle name="Normal 7" xfId="38"/>
    <cellStyle name="Normal 7 2" xfId="197"/>
    <cellStyle name="Normal 8" xfId="39"/>
    <cellStyle name="Normal 8 2" xfId="40"/>
    <cellStyle name="Normal 8 3" xfId="262"/>
    <cellStyle name="Normal 9" xfId="41"/>
    <cellStyle name="Normal 9 2" xfId="111"/>
    <cellStyle name="Normal 9 2 2" xfId="182"/>
    <cellStyle name="Normal 9 2 2 2" xfId="323"/>
    <cellStyle name="Normal 9 2 3" xfId="301"/>
    <cellStyle name="Normal 9 3" xfId="263"/>
    <cellStyle name="Normal Table" xfId="112"/>
    <cellStyle name="normálne__1_NDARJA  BUXHETIT Universiteteve _2007-2008 sipas Formulës.xls_Flori_PM" xfId="264"/>
    <cellStyle name="Note 2" xfId="265"/>
    <cellStyle name="Output 2" xfId="266"/>
    <cellStyle name="Output Amounts" xfId="113"/>
    <cellStyle name="Percent [2]" xfId="42"/>
    <cellStyle name="Percent [2] 2" xfId="287"/>
    <cellStyle name="Percent [2] 3" xfId="267"/>
    <cellStyle name="Percent 10" xfId="170"/>
    <cellStyle name="Percent 10 2" xfId="193"/>
    <cellStyle name="Percent 10 2 2" xfId="334"/>
    <cellStyle name="Percent 10 3" xfId="312"/>
    <cellStyle name="Percent 11" xfId="171"/>
    <cellStyle name="Percent 11 2" xfId="194"/>
    <cellStyle name="Percent 11 2 2" xfId="335"/>
    <cellStyle name="Percent 11 3" xfId="313"/>
    <cellStyle name="Percent 12" xfId="172"/>
    <cellStyle name="Percent 12 2" xfId="195"/>
    <cellStyle name="Percent 12 2 2" xfId="336"/>
    <cellStyle name="Percent 12 3" xfId="314"/>
    <cellStyle name="Percent 13" xfId="173"/>
    <cellStyle name="Percent 13 2" xfId="196"/>
    <cellStyle name="Percent 13 2 2" xfId="337"/>
    <cellStyle name="Percent 13 3" xfId="315"/>
    <cellStyle name="Percent 2" xfId="43"/>
    <cellStyle name="Percent 2 2" xfId="114"/>
    <cellStyle name="Percent 3" xfId="115"/>
    <cellStyle name="Percent 4" xfId="116"/>
    <cellStyle name="Percent 5" xfId="160"/>
    <cellStyle name="Percent 6" xfId="161"/>
    <cellStyle name="Percent 6 2" xfId="184"/>
    <cellStyle name="Percent 6 2 2" xfId="325"/>
    <cellStyle name="Percent 6 3" xfId="303"/>
    <cellStyle name="Percent 7" xfId="167"/>
    <cellStyle name="Percent 7 2" xfId="190"/>
    <cellStyle name="Percent 7 2 2" xfId="331"/>
    <cellStyle name="Percent 7 3" xfId="309"/>
    <cellStyle name="Percent 8" xfId="168"/>
    <cellStyle name="Percent 8 2" xfId="191"/>
    <cellStyle name="Percent 8 2 2" xfId="332"/>
    <cellStyle name="Percent 8 3" xfId="310"/>
    <cellStyle name="Percent 9" xfId="169"/>
    <cellStyle name="Percent 9 2" xfId="192"/>
    <cellStyle name="Percent 9 2 2" xfId="333"/>
    <cellStyle name="Percent 9 3" xfId="311"/>
    <cellStyle name="percentage difference" xfId="117"/>
    <cellStyle name="percentage difference one decimal" xfId="118"/>
    <cellStyle name="percentage difference zero decimal" xfId="119"/>
    <cellStyle name="Pevný" xfId="120"/>
    <cellStyle name="Presentation" xfId="121"/>
    <cellStyle name="Proj" xfId="122"/>
    <cellStyle name="Proj 2" xfId="288"/>
    <cellStyle name="Proj 3" xfId="268"/>
    <cellStyle name="Publication" xfId="123"/>
    <cellStyle name="STYL1 - Style1" xfId="124"/>
    <cellStyle name="Style 1" xfId="44"/>
    <cellStyle name="Style 1 2" xfId="126"/>
    <cellStyle name="Style 1 3" xfId="269"/>
    <cellStyle name="Text" xfId="127"/>
    <cellStyle name="Text 2" xfId="289"/>
    <cellStyle name="Text 3" xfId="270"/>
    <cellStyle name="Title 2" xfId="271"/>
    <cellStyle name="Total 2" xfId="45"/>
    <cellStyle name="Total 2 2" xfId="272"/>
    <cellStyle name="Warning Text 2" xfId="273"/>
    <cellStyle name="WebAnchor1" xfId="128"/>
    <cellStyle name="WebAnchor2" xfId="129"/>
    <cellStyle name="WebAnchor3" xfId="130"/>
    <cellStyle name="WebAnchor4" xfId="131"/>
    <cellStyle name="WebAnchor5" xfId="132"/>
    <cellStyle name="WebAnchor6" xfId="133"/>
    <cellStyle name="WebAnchor7" xfId="134"/>
    <cellStyle name="Webexclude" xfId="135"/>
    <cellStyle name="WebFN" xfId="136"/>
    <cellStyle name="WebFN1" xfId="137"/>
    <cellStyle name="WebFN2" xfId="138"/>
    <cellStyle name="WebFN3" xfId="139"/>
    <cellStyle name="WebFN4" xfId="140"/>
    <cellStyle name="WebHR" xfId="141"/>
    <cellStyle name="WebIndent1" xfId="142"/>
    <cellStyle name="WebIndent1wFN3" xfId="143"/>
    <cellStyle name="WebIndent2" xfId="144"/>
    <cellStyle name="WebNoBR" xfId="145"/>
    <cellStyle name="Záhlaví 1" xfId="146"/>
    <cellStyle name="Záhlaví 2" xfId="147"/>
    <cellStyle name="zero" xfId="148"/>
    <cellStyle name="zero 2" xfId="274"/>
    <cellStyle name="ДАТА" xfId="149"/>
    <cellStyle name="ДЕНЕЖНЫЙ_BOPENGC" xfId="150"/>
    <cellStyle name="ЗАГОЛОВОК1" xfId="151"/>
    <cellStyle name="ЗАГОЛОВОК2" xfId="152"/>
    <cellStyle name="ИТОГОВЫЙ" xfId="153"/>
    <cellStyle name="Обычный_BOPENGC" xfId="154"/>
    <cellStyle name="ПРОЦЕНТНЫЙ_BOPENGC" xfId="155"/>
    <cellStyle name="ТЕКСТ" xfId="156"/>
    <cellStyle name="ФИКСИРОВАННЫЙ" xfId="157"/>
    <cellStyle name="ФИНАНСОВЫЙ_BOPENGC" xfId="1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493"/>
  <sheetViews>
    <sheetView tabSelected="1" zoomScale="70" zoomScaleNormal="70" workbookViewId="0">
      <pane ySplit="4" topLeftCell="A5" activePane="bottomLeft" state="frozen"/>
      <selection pane="bottomLeft" activeCell="M334" sqref="M334"/>
    </sheetView>
  </sheetViews>
  <sheetFormatPr defaultRowHeight="15"/>
  <cols>
    <col min="1" max="1" width="14.140625" customWidth="1"/>
    <col min="2" max="2" width="53.140625" customWidth="1"/>
    <col min="4" max="4" width="10.7109375" customWidth="1"/>
    <col min="5" max="6" width="17" customWidth="1"/>
    <col min="7" max="7" width="23.140625" style="268" customWidth="1"/>
    <col min="8" max="8" width="23.140625" style="170" customWidth="1"/>
    <col min="9" max="9" width="72.28515625" style="171" customWidth="1"/>
    <col min="10" max="10" width="22.42578125" style="185" customWidth="1"/>
    <col min="11" max="11" width="17" style="185" customWidth="1"/>
    <col min="12" max="12" width="19" style="185" customWidth="1"/>
    <col min="13" max="13" width="18.7109375" style="187" customWidth="1"/>
    <col min="14" max="14" width="67.7109375" style="171" customWidth="1"/>
    <col min="15" max="16" width="17" style="185" customWidth="1"/>
    <col min="17" max="17" width="23.140625" style="185" customWidth="1"/>
    <col min="18" max="18" width="23.140625" style="187" customWidth="1"/>
    <col min="19" max="19" width="44.140625" style="171" customWidth="1"/>
    <col min="20" max="20" width="9.140625" style="194"/>
    <col min="21" max="21" width="17.28515625" style="194" customWidth="1"/>
    <col min="22" max="23" width="17" style="194" bestFit="1" customWidth="1"/>
    <col min="24" max="25" width="18.28515625" style="194" bestFit="1" customWidth="1"/>
    <col min="26" max="56" width="9.140625" style="194"/>
  </cols>
  <sheetData>
    <row r="1" spans="1:19" ht="15.75" thickBot="1"/>
    <row r="2" spans="1:19" ht="48.75" customHeight="1" thickBot="1">
      <c r="A2" s="1"/>
      <c r="B2" s="2"/>
      <c r="C2" s="2"/>
      <c r="D2" s="2"/>
      <c r="E2" s="1499" t="s">
        <v>0</v>
      </c>
      <c r="F2" s="1500"/>
      <c r="G2" s="1500"/>
      <c r="H2" s="1500"/>
      <c r="I2" s="1501"/>
      <c r="J2" s="1502" t="s">
        <v>1</v>
      </c>
      <c r="K2" s="1503"/>
      <c r="L2" s="1503"/>
      <c r="M2" s="1503"/>
      <c r="N2" s="1504"/>
      <c r="O2" s="1505" t="s">
        <v>2</v>
      </c>
      <c r="P2" s="1506"/>
      <c r="Q2" s="1506"/>
      <c r="R2" s="1506"/>
      <c r="S2" s="1507"/>
    </row>
    <row r="3" spans="1:19" ht="15.75">
      <c r="A3" s="1508" t="s">
        <v>3</v>
      </c>
      <c r="B3" s="3" t="s">
        <v>4</v>
      </c>
      <c r="C3" s="1510" t="s">
        <v>5</v>
      </c>
      <c r="D3" s="1512" t="s">
        <v>6</v>
      </c>
      <c r="E3" s="1514" t="s">
        <v>7</v>
      </c>
      <c r="F3" s="1516" t="s">
        <v>8</v>
      </c>
      <c r="G3" s="1518" t="s">
        <v>9</v>
      </c>
      <c r="H3" s="1516" t="s">
        <v>10</v>
      </c>
      <c r="I3" s="1524" t="s">
        <v>11</v>
      </c>
      <c r="J3" s="1520" t="s">
        <v>7</v>
      </c>
      <c r="K3" s="1522" t="s">
        <v>8</v>
      </c>
      <c r="L3" s="1522" t="s">
        <v>9</v>
      </c>
      <c r="M3" s="1518" t="s">
        <v>10</v>
      </c>
      <c r="N3" s="1524" t="s">
        <v>11</v>
      </c>
      <c r="O3" s="1520" t="s">
        <v>7</v>
      </c>
      <c r="P3" s="1522" t="s">
        <v>8</v>
      </c>
      <c r="Q3" s="1522" t="s">
        <v>9</v>
      </c>
      <c r="R3" s="1518" t="s">
        <v>10</v>
      </c>
      <c r="S3" s="1524" t="s">
        <v>11</v>
      </c>
    </row>
    <row r="4" spans="1:19" ht="16.5" thickBot="1">
      <c r="A4" s="1509"/>
      <c r="B4" s="4" t="s">
        <v>12</v>
      </c>
      <c r="C4" s="1511"/>
      <c r="D4" s="1513"/>
      <c r="E4" s="1515"/>
      <c r="F4" s="1517"/>
      <c r="G4" s="1519"/>
      <c r="H4" s="1517"/>
      <c r="I4" s="1525"/>
      <c r="J4" s="1521"/>
      <c r="K4" s="1523"/>
      <c r="L4" s="1523"/>
      <c r="M4" s="1519"/>
      <c r="N4" s="1525"/>
      <c r="O4" s="1521"/>
      <c r="P4" s="1523"/>
      <c r="Q4" s="1523"/>
      <c r="R4" s="1519"/>
      <c r="S4" s="1525"/>
    </row>
    <row r="5" spans="1:19" ht="16.5" thickBot="1">
      <c r="A5" s="5" t="s">
        <v>13</v>
      </c>
      <c r="B5" s="17" t="s">
        <v>14</v>
      </c>
      <c r="C5" s="18"/>
      <c r="D5" s="153"/>
      <c r="E5" s="592"/>
      <c r="F5" s="592"/>
      <c r="G5" s="592"/>
      <c r="H5" s="592"/>
      <c r="I5" s="173"/>
      <c r="J5" s="146"/>
      <c r="K5" s="147"/>
      <c r="L5" s="153"/>
      <c r="M5" s="102"/>
      <c r="N5" s="174"/>
      <c r="O5" s="147"/>
      <c r="P5" s="950"/>
      <c r="Q5" s="145"/>
      <c r="R5" s="103"/>
      <c r="S5" s="175"/>
    </row>
    <row r="6" spans="1:19" ht="42.75" customHeight="1">
      <c r="A6" s="8">
        <v>1120</v>
      </c>
      <c r="B6" s="9" t="s">
        <v>15</v>
      </c>
      <c r="C6" s="190">
        <v>2026</v>
      </c>
      <c r="D6" s="91"/>
      <c r="E6" s="92"/>
      <c r="F6" s="143"/>
      <c r="G6" s="94"/>
      <c r="H6" s="118">
        <f>SUM(E6:G6)</f>
        <v>0</v>
      </c>
      <c r="I6" s="1352"/>
      <c r="J6" s="934"/>
      <c r="K6" s="935"/>
      <c r="L6" s="949">
        <v>30000</v>
      </c>
      <c r="M6" s="946">
        <f>SUM(J6:L6)</f>
        <v>30000</v>
      </c>
      <c r="N6" s="1450" t="s">
        <v>290</v>
      </c>
      <c r="O6" s="143">
        <f>J6+E6</f>
        <v>0</v>
      </c>
      <c r="P6" s="143">
        <f t="shared" ref="P6:Q6" si="0">K6+F6</f>
        <v>0</v>
      </c>
      <c r="Q6" s="143">
        <f t="shared" si="0"/>
        <v>30000</v>
      </c>
      <c r="R6" s="1158">
        <f>SUM(O6:Q6)</f>
        <v>30000</v>
      </c>
      <c r="S6" s="176"/>
    </row>
    <row r="7" spans="1:19" ht="57.75" customHeight="1">
      <c r="A7" s="11">
        <v>1120</v>
      </c>
      <c r="B7" s="12"/>
      <c r="C7" s="191">
        <v>2027</v>
      </c>
      <c r="D7" s="91"/>
      <c r="E7" s="92"/>
      <c r="F7" s="143"/>
      <c r="G7" s="96"/>
      <c r="H7" s="118">
        <f t="shared" ref="H7:H8" si="1">SUM(E7:G7)</f>
        <v>0</v>
      </c>
      <c r="I7" s="1353"/>
      <c r="J7" s="934"/>
      <c r="K7" s="937"/>
      <c r="L7" s="949"/>
      <c r="M7" s="947">
        <f t="shared" ref="M7:M8" si="2">SUM(J7:L7)</f>
        <v>0</v>
      </c>
      <c r="N7" s="1451"/>
      <c r="O7" s="934">
        <f t="shared" ref="O7:O8" si="3">J7+E7</f>
        <v>0</v>
      </c>
      <c r="P7" s="95">
        <f t="shared" ref="P7:P8" si="4">K7+F7</f>
        <v>0</v>
      </c>
      <c r="Q7" s="143">
        <f t="shared" ref="Q7:Q8" si="5">L7+G7</f>
        <v>0</v>
      </c>
      <c r="R7" s="1159">
        <f t="shared" ref="R7:R8" si="6">SUM(O7:Q7)</f>
        <v>0</v>
      </c>
      <c r="S7" s="176"/>
    </row>
    <row r="8" spans="1:19" ht="82.5" customHeight="1" thickBot="1">
      <c r="A8" s="14">
        <v>1120</v>
      </c>
      <c r="B8" s="15"/>
      <c r="C8" s="192">
        <v>2028</v>
      </c>
      <c r="D8" s="97"/>
      <c r="E8" s="92"/>
      <c r="F8" s="99"/>
      <c r="G8" s="100"/>
      <c r="H8" s="130">
        <f t="shared" si="1"/>
        <v>0</v>
      </c>
      <c r="I8" s="1354"/>
      <c r="J8" s="939"/>
      <c r="K8" s="940"/>
      <c r="L8" s="941"/>
      <c r="M8" s="948">
        <f t="shared" si="2"/>
        <v>0</v>
      </c>
      <c r="N8" s="1452"/>
      <c r="O8" s="939">
        <f t="shared" si="3"/>
        <v>0</v>
      </c>
      <c r="P8" s="98">
        <f t="shared" si="4"/>
        <v>0</v>
      </c>
      <c r="Q8" s="941">
        <f t="shared" si="5"/>
        <v>0</v>
      </c>
      <c r="R8" s="1160">
        <f t="shared" si="6"/>
        <v>0</v>
      </c>
      <c r="S8" s="177"/>
    </row>
    <row r="9" spans="1:19" ht="16.5" thickBot="1">
      <c r="A9" s="5" t="s">
        <v>16</v>
      </c>
      <c r="B9" s="17" t="s">
        <v>17</v>
      </c>
      <c r="C9" s="18"/>
      <c r="D9" s="153"/>
      <c r="E9" s="145"/>
      <c r="F9" s="145"/>
      <c r="G9" s="145"/>
      <c r="H9" s="145"/>
      <c r="I9" s="173"/>
      <c r="J9" s="147"/>
      <c r="K9" s="147"/>
      <c r="L9" s="147"/>
      <c r="M9" s="147"/>
      <c r="N9" s="174"/>
      <c r="O9" s="147"/>
      <c r="P9" s="950"/>
      <c r="Q9" s="145"/>
      <c r="R9" s="103"/>
      <c r="S9" s="175"/>
    </row>
    <row r="10" spans="1:19" s="194" customFormat="1" ht="38.25" customHeight="1">
      <c r="A10" s="393">
        <v>1110</v>
      </c>
      <c r="B10" s="394" t="s">
        <v>18</v>
      </c>
      <c r="C10" s="190">
        <v>2026</v>
      </c>
      <c r="D10" s="395"/>
      <c r="E10" s="396"/>
      <c r="F10" s="404">
        <v>43079</v>
      </c>
      <c r="G10" s="397"/>
      <c r="H10" s="909">
        <f>SUM(E10:G10)</f>
        <v>43079</v>
      </c>
      <c r="I10" s="1450" t="s">
        <v>291</v>
      </c>
      <c r="J10" s="935"/>
      <c r="K10" s="398"/>
      <c r="L10" s="399">
        <v>269555</v>
      </c>
      <c r="M10" s="400">
        <f>SUM(J10:L10)</f>
        <v>269555</v>
      </c>
      <c r="N10" s="1450" t="s">
        <v>292</v>
      </c>
      <c r="O10" s="307">
        <f>J10+E10</f>
        <v>0</v>
      </c>
      <c r="P10" s="307">
        <f t="shared" ref="P10" si="7">K10+F10</f>
        <v>43079</v>
      </c>
      <c r="Q10" s="307">
        <f t="shared" ref="Q10" si="8">L10+G10</f>
        <v>269555</v>
      </c>
      <c r="R10" s="401">
        <f t="shared" ref="R10:R19" si="9">SUM(O10:Q10)</f>
        <v>312634</v>
      </c>
      <c r="S10" s="1553"/>
    </row>
    <row r="11" spans="1:19" s="194" customFormat="1" ht="49.5" customHeight="1">
      <c r="A11" s="402">
        <v>1110</v>
      </c>
      <c r="B11" s="403"/>
      <c r="C11" s="191">
        <v>2027</v>
      </c>
      <c r="D11" s="395"/>
      <c r="E11" s="404"/>
      <c r="F11" s="975">
        <v>35957</v>
      </c>
      <c r="G11" s="403"/>
      <c r="H11" s="908">
        <f t="shared" ref="H11:H12" si="10">SUM(E11:G11)</f>
        <v>35957</v>
      </c>
      <c r="I11" s="1451"/>
      <c r="J11" s="935"/>
      <c r="K11" s="405"/>
      <c r="L11" s="399">
        <v>0</v>
      </c>
      <c r="M11" s="400">
        <f t="shared" ref="M11:M15" si="11">SUM(J11:L11)</f>
        <v>0</v>
      </c>
      <c r="N11" s="1451"/>
      <c r="O11" s="307">
        <f t="shared" ref="O11:O15" si="12">J11+E11</f>
        <v>0</v>
      </c>
      <c r="P11" s="307">
        <f t="shared" ref="P11:P15" si="13">K11+F11</f>
        <v>35957</v>
      </c>
      <c r="Q11" s="307">
        <f t="shared" ref="Q11:Q15" si="14">L11+G11</f>
        <v>0</v>
      </c>
      <c r="R11" s="406">
        <f t="shared" si="9"/>
        <v>35957</v>
      </c>
      <c r="S11" s="1554"/>
    </row>
    <row r="12" spans="1:19" s="194" customFormat="1" ht="86.25" customHeight="1" thickBot="1">
      <c r="A12" s="343">
        <v>1110</v>
      </c>
      <c r="B12" s="407"/>
      <c r="C12" s="192">
        <v>2028</v>
      </c>
      <c r="D12" s="408"/>
      <c r="E12" s="409"/>
      <c r="F12" s="907">
        <v>40063</v>
      </c>
      <c r="G12" s="407"/>
      <c r="H12" s="410">
        <f t="shared" si="10"/>
        <v>40063</v>
      </c>
      <c r="I12" s="1452"/>
      <c r="J12" s="935"/>
      <c r="K12" s="411"/>
      <c r="L12" s="412">
        <v>312500</v>
      </c>
      <c r="M12" s="400">
        <f t="shared" si="11"/>
        <v>312500</v>
      </c>
      <c r="N12" s="1452"/>
      <c r="O12" s="692">
        <f t="shared" si="12"/>
        <v>0</v>
      </c>
      <c r="P12" s="692">
        <f t="shared" si="13"/>
        <v>40063</v>
      </c>
      <c r="Q12" s="318">
        <f t="shared" si="14"/>
        <v>312500</v>
      </c>
      <c r="R12" s="413">
        <f t="shared" si="9"/>
        <v>352563</v>
      </c>
      <c r="S12" s="1555"/>
    </row>
    <row r="13" spans="1:19" ht="75.75" customHeight="1">
      <c r="A13" s="8">
        <v>1120</v>
      </c>
      <c r="B13" s="9" t="s">
        <v>19</v>
      </c>
      <c r="C13" s="190">
        <v>2026</v>
      </c>
      <c r="D13" s="151"/>
      <c r="E13" s="906"/>
      <c r="F13" s="906">
        <v>105981</v>
      </c>
      <c r="G13" s="910"/>
      <c r="H13" s="943">
        <f>SUM(E13:G13)</f>
        <v>105981</v>
      </c>
      <c r="I13" s="1450" t="s">
        <v>293</v>
      </c>
      <c r="J13" s="910"/>
      <c r="K13" s="910"/>
      <c r="L13" s="481"/>
      <c r="M13" s="901">
        <f t="shared" si="11"/>
        <v>0</v>
      </c>
      <c r="N13" s="1547"/>
      <c r="O13" s="151">
        <f t="shared" si="12"/>
        <v>0</v>
      </c>
      <c r="P13" s="151">
        <f t="shared" si="13"/>
        <v>105981</v>
      </c>
      <c r="Q13" s="691">
        <f t="shared" si="14"/>
        <v>0</v>
      </c>
      <c r="R13" s="581">
        <f t="shared" si="9"/>
        <v>105981</v>
      </c>
      <c r="S13" s="176"/>
    </row>
    <row r="14" spans="1:19" ht="92.25" customHeight="1">
      <c r="A14" s="11">
        <v>1120</v>
      </c>
      <c r="B14" s="22"/>
      <c r="C14" s="191">
        <v>2027</v>
      </c>
      <c r="D14" s="148"/>
      <c r="E14" s="905"/>
      <c r="F14" s="905">
        <v>105981</v>
      </c>
      <c r="G14" s="904"/>
      <c r="H14" s="943">
        <f t="shared" ref="H14:H15" si="15">SUM(E14:G14)</f>
        <v>105981</v>
      </c>
      <c r="I14" s="1451"/>
      <c r="J14" s="904"/>
      <c r="K14" s="904"/>
      <c r="L14" s="900"/>
      <c r="M14" s="899">
        <f t="shared" si="11"/>
        <v>0</v>
      </c>
      <c r="N14" s="1548"/>
      <c r="O14" s="148">
        <f t="shared" si="12"/>
        <v>0</v>
      </c>
      <c r="P14" s="148">
        <f t="shared" si="13"/>
        <v>105981</v>
      </c>
      <c r="Q14" s="109">
        <f t="shared" si="14"/>
        <v>0</v>
      </c>
      <c r="R14" s="764">
        <f t="shared" si="9"/>
        <v>105981</v>
      </c>
      <c r="S14" s="176"/>
    </row>
    <row r="15" spans="1:19" ht="73.5" customHeight="1" thickBot="1">
      <c r="A15" s="14">
        <v>1120</v>
      </c>
      <c r="B15" s="23"/>
      <c r="C15" s="192">
        <v>2028</v>
      </c>
      <c r="D15" s="152"/>
      <c r="E15" s="903"/>
      <c r="F15" s="903">
        <v>104361</v>
      </c>
      <c r="G15" s="902"/>
      <c r="H15" s="943">
        <f t="shared" si="15"/>
        <v>104361</v>
      </c>
      <c r="I15" s="1452"/>
      <c r="J15" s="902"/>
      <c r="K15" s="902"/>
      <c r="L15" s="898"/>
      <c r="M15" s="897">
        <f t="shared" si="11"/>
        <v>0</v>
      </c>
      <c r="N15" s="1549"/>
      <c r="O15" s="152">
        <f t="shared" si="12"/>
        <v>0</v>
      </c>
      <c r="P15" s="152">
        <f t="shared" si="13"/>
        <v>104361</v>
      </c>
      <c r="Q15" s="111">
        <f t="shared" si="14"/>
        <v>0</v>
      </c>
      <c r="R15" s="583">
        <f t="shared" si="9"/>
        <v>104361</v>
      </c>
      <c r="S15" s="177"/>
    </row>
    <row r="16" spans="1:19" ht="16.5" thickBot="1">
      <c r="A16" s="5" t="s">
        <v>20</v>
      </c>
      <c r="B16" s="17" t="s">
        <v>21</v>
      </c>
      <c r="C16" s="18"/>
      <c r="D16" s="153"/>
      <c r="E16" s="145"/>
      <c r="F16" s="145"/>
      <c r="G16" s="145"/>
      <c r="H16" s="145"/>
      <c r="I16" s="173"/>
      <c r="J16" s="146"/>
      <c r="K16" s="146"/>
      <c r="L16" s="146"/>
      <c r="M16" s="146"/>
      <c r="N16" s="174"/>
      <c r="O16" s="147"/>
      <c r="P16" s="147"/>
      <c r="Q16" s="147"/>
      <c r="R16" s="147"/>
      <c r="S16" s="175"/>
    </row>
    <row r="17" spans="1:22" ht="31.5" customHeight="1">
      <c r="A17" s="8">
        <v>1110</v>
      </c>
      <c r="B17" s="25" t="s">
        <v>18</v>
      </c>
      <c r="C17" s="190">
        <v>2026</v>
      </c>
      <c r="D17" s="154"/>
      <c r="E17" s="906"/>
      <c r="F17" s="910"/>
      <c r="G17" s="910"/>
      <c r="H17" s="977"/>
      <c r="I17" s="1535" t="s">
        <v>294</v>
      </c>
      <c r="J17" s="155"/>
      <c r="K17" s="149"/>
      <c r="L17" s="154"/>
      <c r="M17" s="581"/>
      <c r="N17" s="1550"/>
      <c r="O17" s="151">
        <f t="shared" ref="O17:O19" si="16">J17+E17</f>
        <v>0</v>
      </c>
      <c r="P17" s="151">
        <f t="shared" ref="P17:P19" si="17">K17+F17</f>
        <v>0</v>
      </c>
      <c r="Q17" s="691">
        <f t="shared" ref="Q17:Q19" si="18">L17+G17</f>
        <v>0</v>
      </c>
      <c r="R17" s="9">
        <f t="shared" si="9"/>
        <v>0</v>
      </c>
      <c r="S17" s="176"/>
    </row>
    <row r="18" spans="1:22" ht="33.75" customHeight="1">
      <c r="A18" s="11">
        <v>1110</v>
      </c>
      <c r="B18" s="26"/>
      <c r="C18" s="191">
        <v>2027</v>
      </c>
      <c r="D18" s="154"/>
      <c r="E18" s="905"/>
      <c r="F18" s="904"/>
      <c r="G18" s="904"/>
      <c r="H18" s="385"/>
      <c r="I18" s="1536"/>
      <c r="J18" s="26"/>
      <c r="K18" s="149"/>
      <c r="L18" s="154"/>
      <c r="M18" s="582"/>
      <c r="N18" s="1551"/>
      <c r="O18" s="148">
        <f t="shared" si="16"/>
        <v>0</v>
      </c>
      <c r="P18" s="148">
        <f t="shared" si="17"/>
        <v>0</v>
      </c>
      <c r="Q18" s="109">
        <f t="shared" si="18"/>
        <v>0</v>
      </c>
      <c r="R18" s="135">
        <f>SUM(O18:Q18)</f>
        <v>0</v>
      </c>
      <c r="S18" s="176"/>
    </row>
    <row r="19" spans="1:22" ht="48" customHeight="1" thickBot="1">
      <c r="A19" s="14">
        <v>1110</v>
      </c>
      <c r="B19" s="27"/>
      <c r="C19" s="192">
        <v>2028</v>
      </c>
      <c r="D19" s="156"/>
      <c r="E19" s="903"/>
      <c r="F19" s="902"/>
      <c r="G19" s="902"/>
      <c r="H19" s="896"/>
      <c r="I19" s="1537"/>
      <c r="J19" s="27"/>
      <c r="K19" s="150"/>
      <c r="L19" s="156"/>
      <c r="M19" s="583"/>
      <c r="N19" s="1552"/>
      <c r="O19" s="152">
        <f t="shared" si="16"/>
        <v>0</v>
      </c>
      <c r="P19" s="152">
        <f t="shared" si="17"/>
        <v>0</v>
      </c>
      <c r="Q19" s="111">
        <f t="shared" si="18"/>
        <v>0</v>
      </c>
      <c r="R19" s="136">
        <f t="shared" si="9"/>
        <v>0</v>
      </c>
      <c r="S19" s="177"/>
    </row>
    <row r="20" spans="1:22" ht="16.5" thickBot="1">
      <c r="A20" s="5" t="s">
        <v>22</v>
      </c>
      <c r="B20" s="17" t="s">
        <v>23</v>
      </c>
      <c r="C20" s="18"/>
      <c r="D20" s="153"/>
      <c r="E20" s="145"/>
      <c r="F20" s="146"/>
      <c r="G20" s="147"/>
      <c r="H20" s="145"/>
      <c r="I20" s="173"/>
      <c r="J20" s="146"/>
      <c r="K20" s="147"/>
      <c r="L20" s="153"/>
      <c r="M20" s="102"/>
      <c r="N20" s="174"/>
      <c r="O20" s="147"/>
      <c r="P20" s="950"/>
      <c r="Q20" s="145"/>
      <c r="R20" s="103"/>
      <c r="S20" s="175"/>
    </row>
    <row r="21" spans="1:22" ht="102.75" customHeight="1">
      <c r="A21" s="28">
        <v>1110</v>
      </c>
      <c r="B21" s="331" t="s">
        <v>18</v>
      </c>
      <c r="C21" s="190">
        <v>2026</v>
      </c>
      <c r="D21" s="679"/>
      <c r="E21" s="977"/>
      <c r="F21" s="580"/>
      <c r="G21" s="895"/>
      <c r="H21" s="580">
        <f>SUM(E21:G21)</f>
        <v>0</v>
      </c>
      <c r="I21" s="1328"/>
      <c r="J21" s="914"/>
      <c r="K21" s="916"/>
      <c r="L21" s="934">
        <v>98600</v>
      </c>
      <c r="M21" s="617">
        <f>SUM(J21:L21)</f>
        <v>98600</v>
      </c>
      <c r="N21" s="1123" t="s">
        <v>295</v>
      </c>
      <c r="O21" s="515">
        <f t="shared" ref="O21:O41" si="19">J21+E21</f>
        <v>0</v>
      </c>
      <c r="P21" s="516">
        <f t="shared" ref="P21:P41" si="20">K21+F21</f>
        <v>0</v>
      </c>
      <c r="Q21" s="517">
        <f t="shared" ref="Q21:Q41" si="21">L21+G21</f>
        <v>98600</v>
      </c>
      <c r="R21" s="518">
        <f t="shared" ref="R21:R41" si="22">SUM(O21:Q21)</f>
        <v>98600</v>
      </c>
      <c r="S21" s="916"/>
    </row>
    <row r="22" spans="1:22" ht="27" customHeight="1">
      <c r="A22" s="32">
        <v>1110</v>
      </c>
      <c r="B22" s="336"/>
      <c r="C22" s="191">
        <v>2027</v>
      </c>
      <c r="D22" s="31"/>
      <c r="E22" s="966"/>
      <c r="F22" s="962"/>
      <c r="G22" s="894"/>
      <c r="H22" s="962">
        <f t="shared" ref="H22:H23" si="23">SUM(E22:G22)</f>
        <v>0</v>
      </c>
      <c r="I22" s="1329"/>
      <c r="J22" s="917"/>
      <c r="K22" s="918"/>
      <c r="L22" s="934"/>
      <c r="M22" s="619">
        <f t="shared" ref="M22:M23" si="24">SUM(J22:L22)</f>
        <v>0</v>
      </c>
      <c r="N22" s="928"/>
      <c r="O22" s="515">
        <f t="shared" si="19"/>
        <v>0</v>
      </c>
      <c r="P22" s="519">
        <f t="shared" si="20"/>
        <v>0</v>
      </c>
      <c r="Q22" s="517">
        <f t="shared" si="21"/>
        <v>0</v>
      </c>
      <c r="R22" s="520">
        <f t="shared" si="22"/>
        <v>0</v>
      </c>
      <c r="S22" s="918"/>
    </row>
    <row r="23" spans="1:22" ht="72.75" customHeight="1" thickBot="1">
      <c r="A23" s="35">
        <v>1110</v>
      </c>
      <c r="B23" s="341"/>
      <c r="C23" s="192">
        <v>2028</v>
      </c>
      <c r="D23" s="279"/>
      <c r="E23" s="967"/>
      <c r="F23" s="963"/>
      <c r="G23" s="893"/>
      <c r="H23" s="963">
        <f t="shared" si="23"/>
        <v>0</v>
      </c>
      <c r="I23" s="1330"/>
      <c r="J23" s="919"/>
      <c r="K23" s="921"/>
      <c r="L23" s="939"/>
      <c r="M23" s="621">
        <f t="shared" si="24"/>
        <v>0</v>
      </c>
      <c r="N23" s="929"/>
      <c r="O23" s="521">
        <f t="shared" si="19"/>
        <v>0</v>
      </c>
      <c r="P23" s="522">
        <f t="shared" si="20"/>
        <v>0</v>
      </c>
      <c r="Q23" s="523">
        <f t="shared" si="21"/>
        <v>0</v>
      </c>
      <c r="R23" s="524">
        <f t="shared" si="22"/>
        <v>0</v>
      </c>
      <c r="S23" s="921"/>
    </row>
    <row r="24" spans="1:22" ht="108.75" customHeight="1">
      <c r="A24" s="28" t="s">
        <v>24</v>
      </c>
      <c r="B24" s="1124" t="s">
        <v>25</v>
      </c>
      <c r="C24" s="190">
        <v>2026</v>
      </c>
      <c r="D24" s="680" t="s">
        <v>304</v>
      </c>
      <c r="E24" s="977"/>
      <c r="F24" s="736">
        <v>939200</v>
      </c>
      <c r="G24" s="977"/>
      <c r="H24" s="580">
        <f>SUM(E24:G24)</f>
        <v>939200</v>
      </c>
      <c r="I24" s="1328" t="s">
        <v>296</v>
      </c>
      <c r="J24" s="1217">
        <v>821000</v>
      </c>
      <c r="K24" s="39"/>
      <c r="L24" s="977">
        <v>1003000</v>
      </c>
      <c r="M24" s="580">
        <f>SUM(J24:L24)</f>
        <v>1824000</v>
      </c>
      <c r="N24" s="1450" t="s">
        <v>297</v>
      </c>
      <c r="O24" s="525">
        <f t="shared" si="19"/>
        <v>821000</v>
      </c>
      <c r="P24" s="516">
        <f t="shared" si="20"/>
        <v>939200</v>
      </c>
      <c r="Q24" s="526">
        <f t="shared" si="21"/>
        <v>1003000</v>
      </c>
      <c r="R24" s="527">
        <f t="shared" si="22"/>
        <v>2763200</v>
      </c>
      <c r="S24" s="39"/>
    </row>
    <row r="25" spans="1:22" ht="259.5" customHeight="1">
      <c r="A25" s="32" t="s">
        <v>24</v>
      </c>
      <c r="B25" s="336"/>
      <c r="C25" s="191">
        <v>2027</v>
      </c>
      <c r="D25" s="31"/>
      <c r="E25" s="966"/>
      <c r="F25" s="892">
        <v>335000</v>
      </c>
      <c r="G25" s="966"/>
      <c r="H25" s="962">
        <f t="shared" ref="H25:H26" si="25">SUM(E25:G25)</f>
        <v>335000</v>
      </c>
      <c r="I25" s="1329"/>
      <c r="J25" s="1218">
        <v>821000</v>
      </c>
      <c r="K25" s="40"/>
      <c r="L25" s="966">
        <v>725000</v>
      </c>
      <c r="M25" s="962">
        <f t="shared" ref="M25:M26" si="26">SUM(J25:L25)</f>
        <v>1546000</v>
      </c>
      <c r="N25" s="1451"/>
      <c r="O25" s="370">
        <f t="shared" si="19"/>
        <v>821000</v>
      </c>
      <c r="P25" s="519">
        <f t="shared" si="20"/>
        <v>335000</v>
      </c>
      <c r="Q25" s="528">
        <f t="shared" si="21"/>
        <v>725000</v>
      </c>
      <c r="R25" s="529">
        <f t="shared" si="22"/>
        <v>1881000</v>
      </c>
      <c r="S25" s="40"/>
    </row>
    <row r="26" spans="1:22" ht="408.75" customHeight="1" thickBot="1">
      <c r="A26" s="35" t="s">
        <v>24</v>
      </c>
      <c r="B26" s="341"/>
      <c r="C26" s="192">
        <v>2028</v>
      </c>
      <c r="D26" s="279"/>
      <c r="E26" s="967"/>
      <c r="F26" s="891">
        <v>295000</v>
      </c>
      <c r="G26" s="967"/>
      <c r="H26" s="963">
        <f t="shared" si="25"/>
        <v>295000</v>
      </c>
      <c r="I26" s="1330"/>
      <c r="J26" s="1204">
        <v>821000</v>
      </c>
      <c r="K26" s="41"/>
      <c r="L26" s="967">
        <v>169000</v>
      </c>
      <c r="M26" s="963">
        <f t="shared" si="26"/>
        <v>990000</v>
      </c>
      <c r="N26" s="1452"/>
      <c r="O26" s="530">
        <f t="shared" si="19"/>
        <v>821000</v>
      </c>
      <c r="P26" s="522">
        <f t="shared" si="20"/>
        <v>295000</v>
      </c>
      <c r="Q26" s="531">
        <f t="shared" si="21"/>
        <v>169000</v>
      </c>
      <c r="R26" s="532">
        <f t="shared" si="22"/>
        <v>1285000</v>
      </c>
      <c r="S26" s="41"/>
    </row>
    <row r="27" spans="1:22" ht="31.5" customHeight="1">
      <c r="A27" s="28" t="s">
        <v>26</v>
      </c>
      <c r="B27" s="331" t="s">
        <v>27</v>
      </c>
      <c r="C27" s="190">
        <v>2026</v>
      </c>
      <c r="D27" s="680"/>
      <c r="E27" s="977"/>
      <c r="F27" s="736"/>
      <c r="G27" s="895"/>
      <c r="H27" s="580"/>
      <c r="I27" s="1541"/>
      <c r="J27" s="964"/>
      <c r="K27" s="916"/>
      <c r="L27" s="326">
        <v>400000</v>
      </c>
      <c r="M27" s="285">
        <f>SUM(J27:L27)</f>
        <v>400000</v>
      </c>
      <c r="N27" s="1450" t="s">
        <v>298</v>
      </c>
      <c r="O27" s="525">
        <f t="shared" si="19"/>
        <v>0</v>
      </c>
      <c r="P27" s="516">
        <f t="shared" si="20"/>
        <v>0</v>
      </c>
      <c r="Q27" s="517">
        <f t="shared" si="21"/>
        <v>400000</v>
      </c>
      <c r="R27" s="518">
        <f t="shared" si="22"/>
        <v>400000</v>
      </c>
      <c r="S27" s="916"/>
      <c r="V27" s="775"/>
    </row>
    <row r="28" spans="1:22" ht="28.5" customHeight="1">
      <c r="A28" s="32" t="s">
        <v>26</v>
      </c>
      <c r="B28" s="331"/>
      <c r="C28" s="191">
        <v>2027</v>
      </c>
      <c r="D28" s="31"/>
      <c r="E28" s="966"/>
      <c r="F28" s="962"/>
      <c r="G28" s="894"/>
      <c r="H28" s="580"/>
      <c r="I28" s="1542"/>
      <c r="J28" s="973"/>
      <c r="K28" s="918"/>
      <c r="L28" s="894">
        <v>400000</v>
      </c>
      <c r="M28" s="681">
        <f t="shared" ref="M28:M29" si="27">SUM(J28:L28)</f>
        <v>400000</v>
      </c>
      <c r="N28" s="1451"/>
      <c r="O28" s="370">
        <f t="shared" si="19"/>
        <v>0</v>
      </c>
      <c r="P28" s="519">
        <f t="shared" si="20"/>
        <v>0</v>
      </c>
      <c r="Q28" s="517">
        <f t="shared" si="21"/>
        <v>400000</v>
      </c>
      <c r="R28" s="520">
        <f t="shared" si="22"/>
        <v>400000</v>
      </c>
      <c r="S28" s="918"/>
    </row>
    <row r="29" spans="1:22" ht="32.25" customHeight="1" thickBot="1">
      <c r="A29" s="35" t="s">
        <v>26</v>
      </c>
      <c r="B29" s="417"/>
      <c r="C29" s="192">
        <v>2028</v>
      </c>
      <c r="D29" s="279"/>
      <c r="E29" s="967"/>
      <c r="F29" s="963"/>
      <c r="G29" s="893"/>
      <c r="H29" s="580"/>
      <c r="I29" s="1543"/>
      <c r="J29" s="974"/>
      <c r="K29" s="921"/>
      <c r="L29" s="893">
        <v>400000</v>
      </c>
      <c r="M29" s="682">
        <f t="shared" si="27"/>
        <v>400000</v>
      </c>
      <c r="N29" s="1452"/>
      <c r="O29" s="530">
        <f t="shared" si="19"/>
        <v>0</v>
      </c>
      <c r="P29" s="522">
        <f t="shared" si="20"/>
        <v>0</v>
      </c>
      <c r="Q29" s="523">
        <f t="shared" si="21"/>
        <v>400000</v>
      </c>
      <c r="R29" s="524">
        <f t="shared" si="22"/>
        <v>400000</v>
      </c>
      <c r="S29" s="921"/>
    </row>
    <row r="30" spans="1:22" ht="42" customHeight="1">
      <c r="A30" s="28" t="s">
        <v>28</v>
      </c>
      <c r="B30" s="729" t="s">
        <v>29</v>
      </c>
      <c r="C30" s="190">
        <v>2026</v>
      </c>
      <c r="D30" s="680" t="s">
        <v>305</v>
      </c>
      <c r="E30" s="977"/>
      <c r="F30" s="580"/>
      <c r="G30" s="895"/>
      <c r="H30" s="977"/>
      <c r="I30" s="1560"/>
      <c r="J30" s="1205">
        <v>106500</v>
      </c>
      <c r="K30" s="718"/>
      <c r="L30" s="737">
        <v>1300000</v>
      </c>
      <c r="M30" s="972">
        <f>SUM(J30:L30)</f>
        <v>1406500</v>
      </c>
      <c r="N30" s="1450" t="s">
        <v>299</v>
      </c>
      <c r="O30" s="525">
        <f t="shared" si="19"/>
        <v>106500</v>
      </c>
      <c r="P30" s="516">
        <f t="shared" si="20"/>
        <v>0</v>
      </c>
      <c r="Q30" s="517">
        <f t="shared" si="21"/>
        <v>1300000</v>
      </c>
      <c r="R30" s="518">
        <f t="shared" si="22"/>
        <v>1406500</v>
      </c>
      <c r="S30" s="916"/>
    </row>
    <row r="31" spans="1:22" ht="30.75" customHeight="1">
      <c r="A31" s="32" t="s">
        <v>28</v>
      </c>
      <c r="B31" s="415"/>
      <c r="C31" s="191">
        <v>2027</v>
      </c>
      <c r="D31" s="31"/>
      <c r="E31" s="966"/>
      <c r="F31" s="962"/>
      <c r="G31" s="894"/>
      <c r="H31" s="966"/>
      <c r="I31" s="1561"/>
      <c r="J31" s="1046">
        <v>106500</v>
      </c>
      <c r="K31" s="938"/>
      <c r="L31" s="934">
        <v>1250000</v>
      </c>
      <c r="M31" s="923">
        <f t="shared" ref="M31:M34" si="28">SUM(J31:L31)</f>
        <v>1356500</v>
      </c>
      <c r="N31" s="1451"/>
      <c r="O31" s="370">
        <f t="shared" si="19"/>
        <v>106500</v>
      </c>
      <c r="P31" s="519">
        <f t="shared" si="20"/>
        <v>0</v>
      </c>
      <c r="Q31" s="517">
        <f t="shared" si="21"/>
        <v>1250000</v>
      </c>
      <c r="R31" s="520">
        <f t="shared" si="22"/>
        <v>1356500</v>
      </c>
      <c r="S31" s="918"/>
    </row>
    <row r="32" spans="1:22" ht="33.75" customHeight="1" thickBot="1">
      <c r="A32" s="35" t="s">
        <v>28</v>
      </c>
      <c r="B32" s="417"/>
      <c r="C32" s="192">
        <v>2028</v>
      </c>
      <c r="D32" s="279"/>
      <c r="E32" s="967"/>
      <c r="F32" s="963"/>
      <c r="G32" s="893"/>
      <c r="H32" s="967"/>
      <c r="I32" s="1562"/>
      <c r="J32" s="1046">
        <v>106500</v>
      </c>
      <c r="K32" s="942"/>
      <c r="L32" s="939">
        <v>1200000</v>
      </c>
      <c r="M32" s="913">
        <f t="shared" si="28"/>
        <v>1306500</v>
      </c>
      <c r="N32" s="1452"/>
      <c r="O32" s="530">
        <f t="shared" si="19"/>
        <v>106500</v>
      </c>
      <c r="P32" s="522">
        <f t="shared" si="20"/>
        <v>0</v>
      </c>
      <c r="Q32" s="523">
        <f t="shared" si="21"/>
        <v>1200000</v>
      </c>
      <c r="R32" s="524">
        <f t="shared" si="22"/>
        <v>1306500</v>
      </c>
      <c r="S32" s="921"/>
    </row>
    <row r="33" spans="1:19" ht="68.25" customHeight="1">
      <c r="A33" s="28" t="s">
        <v>30</v>
      </c>
      <c r="B33" s="729" t="s">
        <v>31</v>
      </c>
      <c r="C33" s="190">
        <v>2026</v>
      </c>
      <c r="D33" s="49" t="s">
        <v>306</v>
      </c>
      <c r="E33" s="393"/>
      <c r="F33" s="736">
        <v>4568000</v>
      </c>
      <c r="G33" s="737"/>
      <c r="H33" s="977">
        <f>SUM(E33:G33)</f>
        <v>4568000</v>
      </c>
      <c r="I33" s="1563" t="s">
        <v>300</v>
      </c>
      <c r="J33" s="977">
        <v>155100</v>
      </c>
      <c r="K33" s="895"/>
      <c r="L33" s="895">
        <v>1929000</v>
      </c>
      <c r="M33" s="977">
        <f t="shared" si="28"/>
        <v>2084100</v>
      </c>
      <c r="N33" s="1544" t="s">
        <v>301</v>
      </c>
      <c r="O33" s="525">
        <f t="shared" si="19"/>
        <v>155100</v>
      </c>
      <c r="P33" s="516">
        <f t="shared" si="20"/>
        <v>4568000</v>
      </c>
      <c r="Q33" s="517">
        <f t="shared" si="21"/>
        <v>1929000</v>
      </c>
      <c r="R33" s="518">
        <f t="shared" si="22"/>
        <v>6652100</v>
      </c>
      <c r="S33" s="916"/>
    </row>
    <row r="34" spans="1:19" ht="36" customHeight="1">
      <c r="A34" s="32" t="s">
        <v>30</v>
      </c>
      <c r="B34" s="415"/>
      <c r="C34" s="191">
        <v>2027</v>
      </c>
      <c r="D34" s="30" t="s">
        <v>306</v>
      </c>
      <c r="E34" s="923"/>
      <c r="F34" s="892">
        <v>4480000</v>
      </c>
      <c r="G34" s="361"/>
      <c r="H34" s="966">
        <f t="shared" ref="H34:H35" si="29">SUM(E34:G34)</f>
        <v>4480000</v>
      </c>
      <c r="I34" s="1564"/>
      <c r="J34" s="966">
        <v>158000</v>
      </c>
      <c r="K34" s="889"/>
      <c r="L34" s="889">
        <v>1816000</v>
      </c>
      <c r="M34" s="966">
        <f t="shared" si="28"/>
        <v>1974000</v>
      </c>
      <c r="N34" s="1545"/>
      <c r="O34" s="370">
        <f t="shared" si="19"/>
        <v>158000</v>
      </c>
      <c r="P34" s="519">
        <f t="shared" si="20"/>
        <v>4480000</v>
      </c>
      <c r="Q34" s="517">
        <f t="shared" si="21"/>
        <v>1816000</v>
      </c>
      <c r="R34" s="520">
        <f t="shared" si="22"/>
        <v>6454000</v>
      </c>
      <c r="S34" s="918"/>
    </row>
    <row r="35" spans="1:19" ht="171.75" customHeight="1" thickBot="1">
      <c r="A35" s="35" t="s">
        <v>30</v>
      </c>
      <c r="B35" s="417"/>
      <c r="C35" s="192">
        <v>2028</v>
      </c>
      <c r="D35" s="37" t="s">
        <v>307</v>
      </c>
      <c r="E35" s="913"/>
      <c r="F35" s="891">
        <v>5329000</v>
      </c>
      <c r="G35" s="362"/>
      <c r="H35" s="967">
        <f t="shared" si="29"/>
        <v>5329000</v>
      </c>
      <c r="I35" s="1565"/>
      <c r="J35" s="967">
        <v>239000</v>
      </c>
      <c r="K35" s="888"/>
      <c r="L35" s="888">
        <v>2604000</v>
      </c>
      <c r="M35" s="967">
        <f>SUM(J35:L35)</f>
        <v>2843000</v>
      </c>
      <c r="N35" s="1546"/>
      <c r="O35" s="530">
        <f t="shared" si="19"/>
        <v>239000</v>
      </c>
      <c r="P35" s="522">
        <f t="shared" si="20"/>
        <v>5329000</v>
      </c>
      <c r="Q35" s="523">
        <f t="shared" si="21"/>
        <v>2604000</v>
      </c>
      <c r="R35" s="524">
        <f t="shared" si="22"/>
        <v>8172000</v>
      </c>
      <c r="S35" s="921"/>
    </row>
    <row r="36" spans="1:19" ht="48" customHeight="1">
      <c r="A36" s="28" t="s">
        <v>32</v>
      </c>
      <c r="B36" s="331" t="s">
        <v>33</v>
      </c>
      <c r="C36" s="190">
        <v>2026</v>
      </c>
      <c r="D36" s="30"/>
      <c r="E36" s="393"/>
      <c r="F36" s="580"/>
      <c r="G36" s="890"/>
      <c r="H36" s="978"/>
      <c r="I36" s="1541"/>
      <c r="J36" s="616"/>
      <c r="K36" s="916"/>
      <c r="L36" s="968">
        <v>120000</v>
      </c>
      <c r="M36" s="969">
        <f>SUM(J36:L36)</f>
        <v>120000</v>
      </c>
      <c r="N36" s="1450" t="s">
        <v>302</v>
      </c>
      <c r="O36" s="525">
        <f t="shared" si="19"/>
        <v>0</v>
      </c>
      <c r="P36" s="516">
        <f t="shared" si="20"/>
        <v>0</v>
      </c>
      <c r="Q36" s="526">
        <f t="shared" si="21"/>
        <v>120000</v>
      </c>
      <c r="R36" s="527">
        <f t="shared" si="22"/>
        <v>120000</v>
      </c>
      <c r="S36" s="916"/>
    </row>
    <row r="37" spans="1:19" ht="33.75" customHeight="1">
      <c r="A37" s="32" t="s">
        <v>32</v>
      </c>
      <c r="B37" s="415"/>
      <c r="C37" s="191">
        <v>2027</v>
      </c>
      <c r="D37" s="30"/>
      <c r="E37" s="923"/>
      <c r="F37" s="535"/>
      <c r="G37" s="401"/>
      <c r="H37" s="273"/>
      <c r="I37" s="1542"/>
      <c r="J37" s="43"/>
      <c r="K37" s="918"/>
      <c r="L37" s="280"/>
      <c r="M37" s="970">
        <f t="shared" ref="M37:M38" si="30">SUM(J37:L37)</f>
        <v>0</v>
      </c>
      <c r="N37" s="1451"/>
      <c r="O37" s="370">
        <f t="shared" si="19"/>
        <v>0</v>
      </c>
      <c r="P37" s="519">
        <f t="shared" si="20"/>
        <v>0</v>
      </c>
      <c r="Q37" s="528">
        <f t="shared" si="21"/>
        <v>0</v>
      </c>
      <c r="R37" s="529">
        <f t="shared" si="22"/>
        <v>0</v>
      </c>
      <c r="S37" s="918"/>
    </row>
    <row r="38" spans="1:19" ht="108.75" customHeight="1" thickBot="1">
      <c r="A38" s="35" t="s">
        <v>32</v>
      </c>
      <c r="B38" s="42"/>
      <c r="C38" s="192">
        <v>2028</v>
      </c>
      <c r="D38" s="37"/>
      <c r="E38" s="913"/>
      <c r="F38" s="533"/>
      <c r="G38" s="684"/>
      <c r="H38" s="534"/>
      <c r="I38" s="1543"/>
      <c r="J38" s="42"/>
      <c r="K38" s="921"/>
      <c r="L38" s="282"/>
      <c r="M38" s="971">
        <f t="shared" si="30"/>
        <v>0</v>
      </c>
      <c r="N38" s="1452"/>
      <c r="O38" s="530">
        <f t="shared" si="19"/>
        <v>0</v>
      </c>
      <c r="P38" s="522">
        <f t="shared" si="20"/>
        <v>0</v>
      </c>
      <c r="Q38" s="531">
        <f t="shared" si="21"/>
        <v>0</v>
      </c>
      <c r="R38" s="532">
        <f t="shared" si="22"/>
        <v>0</v>
      </c>
      <c r="S38" s="921"/>
    </row>
    <row r="39" spans="1:19" ht="43.5" customHeight="1">
      <c r="A39" s="28" t="s">
        <v>34</v>
      </c>
      <c r="B39" s="331" t="s">
        <v>35</v>
      </c>
      <c r="C39" s="190">
        <v>2026</v>
      </c>
      <c r="D39" s="30"/>
      <c r="E39" s="333"/>
      <c r="F39" s="334"/>
      <c r="G39" s="401"/>
      <c r="H39" s="978"/>
      <c r="I39" s="1541"/>
      <c r="J39" s="616"/>
      <c r="K39" s="346"/>
      <c r="L39" s="895">
        <v>10000</v>
      </c>
      <c r="M39" s="972">
        <f>SUM(J39:L39)</f>
        <v>10000</v>
      </c>
      <c r="N39" s="1450" t="s">
        <v>303</v>
      </c>
      <c r="O39" s="515">
        <f t="shared" si="19"/>
        <v>0</v>
      </c>
      <c r="P39" s="526">
        <f t="shared" si="20"/>
        <v>0</v>
      </c>
      <c r="Q39" s="536">
        <f t="shared" si="21"/>
        <v>10000</v>
      </c>
      <c r="R39" s="518">
        <f t="shared" si="22"/>
        <v>10000</v>
      </c>
      <c r="S39" s="916"/>
    </row>
    <row r="40" spans="1:19" ht="43.5" customHeight="1">
      <c r="A40" s="32" t="s">
        <v>34</v>
      </c>
      <c r="B40" s="29"/>
      <c r="C40" s="191">
        <v>2027</v>
      </c>
      <c r="D40" s="30"/>
      <c r="E40" s="923"/>
      <c r="F40" s="924"/>
      <c r="G40" s="938"/>
      <c r="H40" s="273"/>
      <c r="I40" s="1542"/>
      <c r="J40" s="43"/>
      <c r="K40" s="918"/>
      <c r="L40" s="915"/>
      <c r="M40" s="923">
        <f t="shared" ref="M40:M41" si="31">SUM(J40:L40)</f>
        <v>0</v>
      </c>
      <c r="N40" s="1451"/>
      <c r="O40" s="515">
        <f t="shared" si="19"/>
        <v>0</v>
      </c>
      <c r="P40" s="528">
        <f t="shared" si="20"/>
        <v>0</v>
      </c>
      <c r="Q40" s="536">
        <f t="shared" si="21"/>
        <v>0</v>
      </c>
      <c r="R40" s="520">
        <f t="shared" si="22"/>
        <v>0</v>
      </c>
      <c r="S40" s="918"/>
    </row>
    <row r="41" spans="1:19" ht="37.5" customHeight="1" thickBot="1">
      <c r="A41" s="35" t="s">
        <v>34</v>
      </c>
      <c r="B41" s="42"/>
      <c r="C41" s="192">
        <v>2028</v>
      </c>
      <c r="D41" s="37"/>
      <c r="E41" s="913"/>
      <c r="F41" s="537"/>
      <c r="G41" s="942"/>
      <c r="H41" s="534"/>
      <c r="I41" s="1543"/>
      <c r="J41" s="43"/>
      <c r="K41" s="921"/>
      <c r="L41" s="920"/>
      <c r="M41" s="913">
        <f t="shared" si="31"/>
        <v>0</v>
      </c>
      <c r="N41" s="1452"/>
      <c r="O41" s="515">
        <f t="shared" si="19"/>
        <v>0</v>
      </c>
      <c r="P41" s="528">
        <f t="shared" si="20"/>
        <v>0</v>
      </c>
      <c r="Q41" s="538">
        <f t="shared" si="21"/>
        <v>0</v>
      </c>
      <c r="R41" s="524">
        <f t="shared" si="22"/>
        <v>0</v>
      </c>
      <c r="S41" s="921"/>
    </row>
    <row r="42" spans="1:19" ht="16.5" thickBot="1">
      <c r="A42" s="5" t="s">
        <v>172</v>
      </c>
      <c r="B42" s="17" t="s">
        <v>173</v>
      </c>
      <c r="C42" s="18"/>
      <c r="D42" s="153"/>
      <c r="E42" s="145"/>
      <c r="F42" s="146"/>
      <c r="G42" s="147"/>
      <c r="H42" s="112"/>
      <c r="I42" s="173"/>
      <c r="J42" s="146"/>
      <c r="K42" s="147"/>
      <c r="L42" s="153"/>
      <c r="M42" s="102"/>
      <c r="N42" s="174"/>
      <c r="O42" s="147"/>
      <c r="P42" s="147"/>
      <c r="Q42" s="147"/>
      <c r="R42" s="147"/>
      <c r="S42" s="175"/>
    </row>
    <row r="43" spans="1:19" ht="23.25" customHeight="1">
      <c r="A43" s="28">
        <v>1110</v>
      </c>
      <c r="B43" s="29" t="s">
        <v>18</v>
      </c>
      <c r="C43" s="190">
        <v>2026</v>
      </c>
      <c r="D43" s="934"/>
      <c r="E43" s="617"/>
      <c r="F43" s="1032"/>
      <c r="G43" s="936"/>
      <c r="H43" s="269">
        <f>SUM(E43:G43)</f>
        <v>0</v>
      </c>
      <c r="I43" s="1450"/>
      <c r="J43" s="1059"/>
      <c r="K43" s="373"/>
      <c r="L43" s="1060"/>
      <c r="M43" s="1061">
        <f>SUM(J43:L43)</f>
        <v>0</v>
      </c>
      <c r="N43" s="1258"/>
      <c r="O43" s="934">
        <f>E43+J43</f>
        <v>0</v>
      </c>
      <c r="P43" s="526">
        <f t="shared" ref="P43:Q43" si="32">F43+K43</f>
        <v>0</v>
      </c>
      <c r="Q43" s="143">
        <f t="shared" si="32"/>
        <v>0</v>
      </c>
      <c r="R43" s="518">
        <f>SUM(O43:Q43)</f>
        <v>0</v>
      </c>
      <c r="S43" s="916"/>
    </row>
    <row r="44" spans="1:19" ht="25.5" customHeight="1">
      <c r="A44" s="32">
        <v>1110</v>
      </c>
      <c r="B44" s="33"/>
      <c r="C44" s="191">
        <v>2027</v>
      </c>
      <c r="D44" s="934"/>
      <c r="E44" s="619"/>
      <c r="F44" s="359"/>
      <c r="G44" s="938"/>
      <c r="H44" s="270">
        <f t="shared" ref="H44:H72" si="33">SUM(E44:G44)</f>
        <v>0</v>
      </c>
      <c r="I44" s="1451"/>
      <c r="J44" s="1062"/>
      <c r="K44" s="374"/>
      <c r="L44" s="1060"/>
      <c r="M44" s="374">
        <f t="shared" ref="M44:M104" si="34">SUM(J44:L44)</f>
        <v>0</v>
      </c>
      <c r="N44" s="1259"/>
      <c r="O44" s="934">
        <f t="shared" ref="O44:O72" si="35">E44+J44</f>
        <v>0</v>
      </c>
      <c r="P44" s="1016">
        <f t="shared" ref="P44:P72" si="36">F44+K44</f>
        <v>0</v>
      </c>
      <c r="Q44" s="1017">
        <f t="shared" ref="Q44:Q72" si="37">G44+L44</f>
        <v>0</v>
      </c>
      <c r="R44" s="520">
        <f t="shared" ref="R44:R72" si="38">SUM(O44:Q44)</f>
        <v>0</v>
      </c>
      <c r="S44" s="918"/>
    </row>
    <row r="45" spans="1:19" ht="46.5" customHeight="1" thickBot="1">
      <c r="A45" s="35">
        <v>1110</v>
      </c>
      <c r="B45" s="36"/>
      <c r="C45" s="192">
        <v>2028</v>
      </c>
      <c r="D45" s="939"/>
      <c r="E45" s="621"/>
      <c r="F45" s="360"/>
      <c r="G45" s="942"/>
      <c r="H45" s="271">
        <f t="shared" si="33"/>
        <v>0</v>
      </c>
      <c r="I45" s="1452"/>
      <c r="J45" s="1063"/>
      <c r="K45" s="375"/>
      <c r="L45" s="1064"/>
      <c r="M45" s="375">
        <f t="shared" si="34"/>
        <v>0</v>
      </c>
      <c r="N45" s="1260"/>
      <c r="O45" s="939">
        <f t="shared" si="35"/>
        <v>0</v>
      </c>
      <c r="P45" s="1018">
        <f t="shared" si="36"/>
        <v>0</v>
      </c>
      <c r="Q45" s="1019">
        <f t="shared" si="37"/>
        <v>0</v>
      </c>
      <c r="R45" s="524">
        <f t="shared" si="38"/>
        <v>0</v>
      </c>
      <c r="S45" s="921"/>
    </row>
    <row r="46" spans="1:19" s="194" customFormat="1" ht="26.25" customHeight="1" thickBot="1">
      <c r="A46" s="304">
        <v>4520</v>
      </c>
      <c r="B46" s="331" t="s">
        <v>174</v>
      </c>
      <c r="C46" s="190">
        <v>2026</v>
      </c>
      <c r="D46" s="1033"/>
      <c r="E46" s="631">
        <v>143491.16399999999</v>
      </c>
      <c r="F46" s="631">
        <v>2049978.4480000001</v>
      </c>
      <c r="G46" s="631">
        <v>45065774</v>
      </c>
      <c r="H46" s="348">
        <f t="shared" si="33"/>
        <v>47259243.612000003</v>
      </c>
      <c r="I46" s="1538" t="s">
        <v>251</v>
      </c>
      <c r="J46" s="1065"/>
      <c r="K46" s="1025"/>
      <c r="L46" s="1066">
        <v>22018626</v>
      </c>
      <c r="M46" s="1067">
        <f t="shared" si="34"/>
        <v>22018626</v>
      </c>
      <c r="N46" s="1322" t="s">
        <v>250</v>
      </c>
      <c r="O46" s="934">
        <f t="shared" si="35"/>
        <v>143491.16399999999</v>
      </c>
      <c r="P46" s="526">
        <f t="shared" si="36"/>
        <v>2049978.4480000001</v>
      </c>
      <c r="Q46" s="526">
        <f>G46+L46</f>
        <v>67084400</v>
      </c>
      <c r="R46" s="1102">
        <f>SUM(O46:Q46)</f>
        <v>69277869.612000003</v>
      </c>
      <c r="S46" s="335"/>
    </row>
    <row r="47" spans="1:19" s="194" customFormat="1" ht="41.25" customHeight="1" thickBot="1">
      <c r="A47" s="304">
        <v>4520</v>
      </c>
      <c r="B47" s="336"/>
      <c r="C47" s="191">
        <v>2027</v>
      </c>
      <c r="D47" s="1034"/>
      <c r="E47" s="742">
        <v>143491.16399999999</v>
      </c>
      <c r="F47" s="1100">
        <f>20000+2181074.88</f>
        <v>2201074.88</v>
      </c>
      <c r="G47" s="1098">
        <v>7932800</v>
      </c>
      <c r="H47" s="349">
        <f t="shared" si="33"/>
        <v>10277366.044</v>
      </c>
      <c r="I47" s="1539"/>
      <c r="J47" s="1068"/>
      <c r="K47" s="1069"/>
      <c r="L47" s="1070">
        <v>60936734</v>
      </c>
      <c r="M47" s="1067">
        <f t="shared" si="34"/>
        <v>60936734</v>
      </c>
      <c r="N47" s="1323"/>
      <c r="O47" s="934">
        <f t="shared" si="35"/>
        <v>143491.16399999999</v>
      </c>
      <c r="P47" s="1016">
        <f t="shared" si="36"/>
        <v>2201074.88</v>
      </c>
      <c r="Q47" s="1016">
        <f t="shared" ref="Q47:Q48" si="39">G47+L47</f>
        <v>68869534</v>
      </c>
      <c r="R47" s="1102">
        <f t="shared" si="38"/>
        <v>71214100.044</v>
      </c>
      <c r="S47" s="340"/>
    </row>
    <row r="48" spans="1:19" s="194" customFormat="1" ht="34.5" customHeight="1" thickBot="1">
      <c r="A48" s="320">
        <v>4520</v>
      </c>
      <c r="B48" s="341"/>
      <c r="C48" s="192">
        <v>2028</v>
      </c>
      <c r="D48" s="1035"/>
      <c r="E48" s="744">
        <v>143491.16399999999</v>
      </c>
      <c r="F48" s="1101">
        <f>27000+775803.69</f>
        <v>802803.69</v>
      </c>
      <c r="G48" s="1099">
        <v>1360000</v>
      </c>
      <c r="H48" s="350">
        <f t="shared" si="33"/>
        <v>2306294.8539999998</v>
      </c>
      <c r="I48" s="1540"/>
      <c r="J48" s="1071"/>
      <c r="K48" s="1072"/>
      <c r="L48" s="1073">
        <v>65587196</v>
      </c>
      <c r="M48" s="458">
        <f t="shared" si="34"/>
        <v>65587196</v>
      </c>
      <c r="N48" s="1324"/>
      <c r="O48" s="939">
        <f t="shared" si="35"/>
        <v>143491.16399999999</v>
      </c>
      <c r="P48" s="1018">
        <f t="shared" si="36"/>
        <v>802803.69</v>
      </c>
      <c r="Q48" s="1018">
        <f t="shared" si="39"/>
        <v>66947196</v>
      </c>
      <c r="R48" s="1103">
        <f t="shared" si="38"/>
        <v>67893490.854000002</v>
      </c>
      <c r="S48" s="345"/>
    </row>
    <row r="49" spans="1:56" ht="27" customHeight="1">
      <c r="A49" s="28">
        <v>4540</v>
      </c>
      <c r="B49" s="29" t="s">
        <v>175</v>
      </c>
      <c r="C49" s="190">
        <v>2026</v>
      </c>
      <c r="D49" s="944"/>
      <c r="E49" s="1036"/>
      <c r="F49" s="1032"/>
      <c r="G49" s="363"/>
      <c r="H49" s="273">
        <f t="shared" si="33"/>
        <v>0</v>
      </c>
      <c r="I49" s="1325"/>
      <c r="J49" s="1074"/>
      <c r="K49" s="370"/>
      <c r="L49" s="1061">
        <v>43870</v>
      </c>
      <c r="M49" s="358">
        <f t="shared" si="34"/>
        <v>43870</v>
      </c>
      <c r="N49" s="1526" t="s">
        <v>394</v>
      </c>
      <c r="O49" s="934">
        <f t="shared" si="35"/>
        <v>0</v>
      </c>
      <c r="P49" s="1020">
        <f t="shared" si="36"/>
        <v>0</v>
      </c>
      <c r="Q49" s="1017">
        <f t="shared" si="37"/>
        <v>43870</v>
      </c>
      <c r="R49" s="518">
        <f t="shared" si="38"/>
        <v>43870</v>
      </c>
      <c r="S49" s="916"/>
      <c r="V49" s="775"/>
    </row>
    <row r="50" spans="1:56" ht="33" customHeight="1">
      <c r="A50" s="28">
        <v>4540</v>
      </c>
      <c r="B50" s="29"/>
      <c r="C50" s="191">
        <v>2027</v>
      </c>
      <c r="D50" s="934"/>
      <c r="E50" s="619"/>
      <c r="F50" s="618"/>
      <c r="G50" s="364"/>
      <c r="H50" s="273">
        <f t="shared" si="33"/>
        <v>0</v>
      </c>
      <c r="I50" s="1326"/>
      <c r="J50" s="1074"/>
      <c r="K50" s="371"/>
      <c r="L50" s="1053">
        <v>500</v>
      </c>
      <c r="M50" s="1075">
        <f t="shared" si="34"/>
        <v>500</v>
      </c>
      <c r="N50" s="1527"/>
      <c r="O50" s="934">
        <f t="shared" si="35"/>
        <v>0</v>
      </c>
      <c r="P50" s="1016">
        <f t="shared" si="36"/>
        <v>0</v>
      </c>
      <c r="Q50" s="1017">
        <f t="shared" si="37"/>
        <v>500</v>
      </c>
      <c r="R50" s="520">
        <f t="shared" si="38"/>
        <v>500</v>
      </c>
      <c r="S50" s="918"/>
    </row>
    <row r="51" spans="1:56" ht="43.5" customHeight="1" thickBot="1">
      <c r="A51" s="20">
        <v>4540</v>
      </c>
      <c r="B51" s="42"/>
      <c r="C51" s="192">
        <v>2028</v>
      </c>
      <c r="D51" s="939"/>
      <c r="E51" s="621"/>
      <c r="F51" s="622"/>
      <c r="G51" s="365"/>
      <c r="H51" s="273">
        <f t="shared" si="33"/>
        <v>0</v>
      </c>
      <c r="I51" s="1327"/>
      <c r="J51" s="538"/>
      <c r="K51" s="372"/>
      <c r="L51" s="1055"/>
      <c r="M51" s="1076">
        <f t="shared" si="34"/>
        <v>0</v>
      </c>
      <c r="N51" s="1528"/>
      <c r="O51" s="939">
        <f t="shared" si="35"/>
        <v>0</v>
      </c>
      <c r="P51" s="1018">
        <f t="shared" si="36"/>
        <v>0</v>
      </c>
      <c r="Q51" s="1019">
        <f t="shared" si="37"/>
        <v>0</v>
      </c>
      <c r="R51" s="524">
        <f t="shared" si="38"/>
        <v>0</v>
      </c>
      <c r="S51" s="921"/>
    </row>
    <row r="52" spans="1:56" s="700" customFormat="1" ht="36" customHeight="1">
      <c r="A52" s="304">
        <v>4550</v>
      </c>
      <c r="B52" s="331" t="s">
        <v>176</v>
      </c>
      <c r="C52" s="332">
        <v>2026</v>
      </c>
      <c r="D52" s="307"/>
      <c r="E52" s="752"/>
      <c r="F52" s="1037"/>
      <c r="G52" s="791"/>
      <c r="H52" s="453">
        <f t="shared" si="33"/>
        <v>0</v>
      </c>
      <c r="I52" s="1340"/>
      <c r="J52" s="1077"/>
      <c r="K52" s="1078"/>
      <c r="L52" s="1079">
        <f>42380000+19500</f>
        <v>42399500</v>
      </c>
      <c r="M52" s="773">
        <f t="shared" si="34"/>
        <v>42399500</v>
      </c>
      <c r="N52" s="1261" t="s">
        <v>252</v>
      </c>
      <c r="O52" s="792">
        <f t="shared" si="35"/>
        <v>0</v>
      </c>
      <c r="P52" s="1012">
        <f t="shared" si="36"/>
        <v>0</v>
      </c>
      <c r="Q52" s="1013">
        <f t="shared" si="37"/>
        <v>42399500</v>
      </c>
      <c r="R52" s="793">
        <f t="shared" si="38"/>
        <v>42399500</v>
      </c>
      <c r="S52" s="379"/>
      <c r="T52" s="194"/>
      <c r="U52" s="194"/>
      <c r="V52" s="194"/>
      <c r="W52" s="194"/>
      <c r="X52" s="194"/>
      <c r="Y52" s="194"/>
      <c r="Z52" s="194"/>
      <c r="AA52" s="194"/>
      <c r="AB52" s="194"/>
      <c r="AC52" s="194"/>
      <c r="AD52" s="194"/>
      <c r="AE52" s="194"/>
      <c r="AF52" s="194"/>
      <c r="AG52" s="194"/>
      <c r="AH52" s="194"/>
      <c r="AI52" s="194"/>
      <c r="AJ52" s="194"/>
      <c r="AK52" s="194"/>
      <c r="AL52" s="194"/>
      <c r="AM52" s="194"/>
      <c r="AN52" s="194"/>
      <c r="AO52" s="194"/>
      <c r="AP52" s="194"/>
      <c r="AQ52" s="194"/>
      <c r="AR52" s="194"/>
      <c r="AS52" s="194"/>
      <c r="AT52" s="194"/>
      <c r="AU52" s="194"/>
      <c r="AV52" s="194"/>
      <c r="AW52" s="194"/>
      <c r="AX52" s="194"/>
      <c r="AY52" s="194"/>
      <c r="AZ52" s="194"/>
      <c r="BA52" s="194"/>
      <c r="BB52" s="194"/>
      <c r="BC52" s="194"/>
      <c r="BD52" s="194"/>
    </row>
    <row r="53" spans="1:56" s="700" customFormat="1" ht="54" customHeight="1">
      <c r="A53" s="304">
        <v>4550</v>
      </c>
      <c r="B53" s="415"/>
      <c r="C53" s="337">
        <v>2027</v>
      </c>
      <c r="D53" s="307"/>
      <c r="E53" s="742"/>
      <c r="F53" s="1038"/>
      <c r="G53" s="794"/>
      <c r="H53" s="386">
        <f t="shared" si="33"/>
        <v>0</v>
      </c>
      <c r="I53" s="1341"/>
      <c r="J53" s="1080"/>
      <c r="K53" s="1081"/>
      <c r="L53" s="1079">
        <v>63735000</v>
      </c>
      <c r="M53" s="773">
        <f t="shared" si="34"/>
        <v>63735000</v>
      </c>
      <c r="N53" s="1262"/>
      <c r="O53" s="792">
        <f t="shared" si="35"/>
        <v>0</v>
      </c>
      <c r="P53" s="1014">
        <f t="shared" si="36"/>
        <v>0</v>
      </c>
      <c r="Q53" s="1013">
        <f t="shared" si="37"/>
        <v>63735000</v>
      </c>
      <c r="R53" s="793">
        <f t="shared" si="38"/>
        <v>63735000</v>
      </c>
      <c r="S53" s="381"/>
      <c r="T53" s="194"/>
      <c r="U53" s="194"/>
      <c r="V53" s="194"/>
      <c r="W53" s="194"/>
      <c r="X53" s="194"/>
      <c r="Y53" s="194"/>
      <c r="Z53" s="194"/>
      <c r="AA53" s="194"/>
      <c r="AB53" s="194"/>
      <c r="AC53" s="194"/>
      <c r="AD53" s="194"/>
      <c r="AE53" s="194"/>
      <c r="AF53" s="194"/>
      <c r="AG53" s="194"/>
      <c r="AH53" s="194"/>
      <c r="AI53" s="194"/>
      <c r="AJ53" s="194"/>
      <c r="AK53" s="194"/>
      <c r="AL53" s="194"/>
      <c r="AM53" s="194"/>
      <c r="AN53" s="194"/>
      <c r="AO53" s="194"/>
      <c r="AP53" s="194"/>
      <c r="AQ53" s="194"/>
      <c r="AR53" s="194"/>
      <c r="AS53" s="194"/>
      <c r="AT53" s="194"/>
      <c r="AU53" s="194"/>
      <c r="AV53" s="194"/>
      <c r="AW53" s="194"/>
      <c r="AX53" s="194"/>
      <c r="AY53" s="194"/>
      <c r="AZ53" s="194"/>
      <c r="BA53" s="194"/>
      <c r="BB53" s="194"/>
      <c r="BC53" s="194"/>
      <c r="BD53" s="194"/>
    </row>
    <row r="54" spans="1:56" s="700" customFormat="1" ht="71.25" customHeight="1" thickBot="1">
      <c r="A54" s="343">
        <v>4550</v>
      </c>
      <c r="B54" s="417"/>
      <c r="C54" s="342">
        <v>2028</v>
      </c>
      <c r="D54" s="315"/>
      <c r="E54" s="744"/>
      <c r="F54" s="1039"/>
      <c r="G54" s="795"/>
      <c r="H54" s="387">
        <f t="shared" si="33"/>
        <v>0</v>
      </c>
      <c r="I54" s="1342"/>
      <c r="J54" s="1082"/>
      <c r="K54" s="1083"/>
      <c r="L54" s="1084">
        <v>64095000</v>
      </c>
      <c r="M54" s="1104">
        <f t="shared" si="34"/>
        <v>64095000</v>
      </c>
      <c r="N54" s="1263"/>
      <c r="O54" s="796">
        <f t="shared" si="35"/>
        <v>0</v>
      </c>
      <c r="P54" s="1015">
        <f t="shared" si="36"/>
        <v>0</v>
      </c>
      <c r="Q54" s="1015">
        <f t="shared" si="37"/>
        <v>64095000</v>
      </c>
      <c r="R54" s="797">
        <f t="shared" si="38"/>
        <v>64095000</v>
      </c>
      <c r="S54" s="384"/>
      <c r="T54" s="194"/>
      <c r="U54" s="194"/>
      <c r="V54" s="194"/>
      <c r="W54" s="194"/>
      <c r="X54" s="194"/>
      <c r="Y54" s="194"/>
      <c r="Z54" s="194"/>
      <c r="AA54" s="194"/>
      <c r="AB54" s="194"/>
      <c r="AC54" s="194"/>
      <c r="AD54" s="194"/>
      <c r="AE54" s="194"/>
      <c r="AF54" s="194"/>
      <c r="AG54" s="194"/>
      <c r="AH54" s="194"/>
      <c r="AI54" s="194"/>
      <c r="AJ54" s="194"/>
      <c r="AK54" s="194"/>
      <c r="AL54" s="194"/>
      <c r="AM54" s="194"/>
      <c r="AN54" s="194"/>
      <c r="AO54" s="194"/>
      <c r="AP54" s="194"/>
      <c r="AQ54" s="194"/>
      <c r="AR54" s="194"/>
      <c r="AS54" s="194"/>
      <c r="AT54" s="194"/>
      <c r="AU54" s="194"/>
      <c r="AV54" s="194"/>
      <c r="AW54" s="194"/>
      <c r="AX54" s="194"/>
      <c r="AY54" s="194"/>
      <c r="AZ54" s="194"/>
      <c r="BA54" s="194"/>
      <c r="BB54" s="194"/>
      <c r="BC54" s="194"/>
      <c r="BD54" s="194"/>
    </row>
    <row r="55" spans="1:56" ht="30.75" customHeight="1">
      <c r="A55" s="28">
        <v>4560</v>
      </c>
      <c r="B55" s="29" t="s">
        <v>177</v>
      </c>
      <c r="C55" s="190">
        <v>2026</v>
      </c>
      <c r="D55" s="934"/>
      <c r="E55" s="631"/>
      <c r="F55" s="1040"/>
      <c r="G55" s="366"/>
      <c r="H55" s="274">
        <f t="shared" si="33"/>
        <v>0</v>
      </c>
      <c r="I55" s="1343"/>
      <c r="J55" s="1085"/>
      <c r="K55" s="1086"/>
      <c r="L55" s="1105">
        <v>4800</v>
      </c>
      <c r="M55" s="124">
        <f t="shared" si="34"/>
        <v>4800</v>
      </c>
      <c r="N55" s="1328" t="s">
        <v>253</v>
      </c>
      <c r="O55" s="934">
        <f t="shared" si="35"/>
        <v>0</v>
      </c>
      <c r="P55" s="1020">
        <f t="shared" si="36"/>
        <v>0</v>
      </c>
      <c r="Q55" s="1017">
        <f t="shared" si="37"/>
        <v>4800</v>
      </c>
      <c r="R55" s="518">
        <f t="shared" si="38"/>
        <v>4800</v>
      </c>
      <c r="S55" s="916"/>
    </row>
    <row r="56" spans="1:56" ht="36" customHeight="1">
      <c r="A56" s="28">
        <v>4560</v>
      </c>
      <c r="B56" s="43"/>
      <c r="C56" s="191">
        <v>2027</v>
      </c>
      <c r="D56" s="934"/>
      <c r="E56" s="1041"/>
      <c r="F56" s="1042"/>
      <c r="G56" s="367"/>
      <c r="H56" s="275">
        <f t="shared" si="33"/>
        <v>0</v>
      </c>
      <c r="I56" s="1344"/>
      <c r="J56" s="1088"/>
      <c r="K56" s="1089"/>
      <c r="L56" s="1105">
        <v>3600</v>
      </c>
      <c r="M56" s="124">
        <f t="shared" si="34"/>
        <v>3600</v>
      </c>
      <c r="N56" s="1329"/>
      <c r="O56" s="934">
        <f t="shared" si="35"/>
        <v>0</v>
      </c>
      <c r="P56" s="1020">
        <f t="shared" si="36"/>
        <v>0</v>
      </c>
      <c r="Q56" s="1017">
        <f t="shared" si="37"/>
        <v>3600</v>
      </c>
      <c r="R56" s="518">
        <f t="shared" si="38"/>
        <v>3600</v>
      </c>
      <c r="S56" s="918"/>
    </row>
    <row r="57" spans="1:56" ht="30.75" customHeight="1" thickBot="1">
      <c r="A57" s="20">
        <v>4560</v>
      </c>
      <c r="B57" s="42"/>
      <c r="C57" s="192">
        <v>2028</v>
      </c>
      <c r="D57" s="939"/>
      <c r="E57" s="1043"/>
      <c r="F57" s="1044"/>
      <c r="G57" s="368"/>
      <c r="H57" s="276">
        <f t="shared" si="33"/>
        <v>0</v>
      </c>
      <c r="I57" s="1345"/>
      <c r="J57" s="1090"/>
      <c r="K57" s="1091"/>
      <c r="L57" s="1106">
        <v>3600</v>
      </c>
      <c r="M57" s="1107">
        <f t="shared" si="34"/>
        <v>3600</v>
      </c>
      <c r="N57" s="1330"/>
      <c r="O57" s="459">
        <f t="shared" si="35"/>
        <v>0</v>
      </c>
      <c r="P57" s="1018">
        <f t="shared" si="36"/>
        <v>0</v>
      </c>
      <c r="Q57" s="1019">
        <f t="shared" si="37"/>
        <v>3600</v>
      </c>
      <c r="R57" s="524">
        <f t="shared" si="38"/>
        <v>3600</v>
      </c>
      <c r="S57" s="921"/>
    </row>
    <row r="58" spans="1:56" ht="28.5" customHeight="1">
      <c r="A58" s="28">
        <v>6370</v>
      </c>
      <c r="B58" s="29" t="s">
        <v>178</v>
      </c>
      <c r="C58" s="190">
        <v>2026</v>
      </c>
      <c r="D58" s="934"/>
      <c r="E58" s="975"/>
      <c r="F58" s="1045"/>
      <c r="G58" s="358"/>
      <c r="H58" s="278">
        <f t="shared" si="33"/>
        <v>0</v>
      </c>
      <c r="I58" s="1328"/>
      <c r="J58" s="1074"/>
      <c r="K58" s="370"/>
      <c r="L58" s="1060"/>
      <c r="M58" s="1087">
        <f t="shared" si="34"/>
        <v>0</v>
      </c>
      <c r="N58" s="1532"/>
      <c r="O58" s="936">
        <f t="shared" si="35"/>
        <v>0</v>
      </c>
      <c r="P58" s="1024">
        <f t="shared" si="36"/>
        <v>0</v>
      </c>
      <c r="Q58" s="1094">
        <f t="shared" si="37"/>
        <v>0</v>
      </c>
      <c r="R58" s="1087">
        <f t="shared" si="38"/>
        <v>0</v>
      </c>
      <c r="S58" s="916"/>
    </row>
    <row r="59" spans="1:56" ht="15.75">
      <c r="A59" s="28">
        <v>6370</v>
      </c>
      <c r="B59" s="43"/>
      <c r="C59" s="191">
        <v>2027</v>
      </c>
      <c r="D59" s="934"/>
      <c r="E59" s="619"/>
      <c r="F59" s="1046"/>
      <c r="G59" s="359"/>
      <c r="H59" s="281">
        <f t="shared" si="33"/>
        <v>0</v>
      </c>
      <c r="I59" s="1329"/>
      <c r="J59" s="1092"/>
      <c r="K59" s="371"/>
      <c r="L59" s="1060"/>
      <c r="M59" s="1087">
        <f t="shared" si="34"/>
        <v>0</v>
      </c>
      <c r="N59" s="1533"/>
      <c r="O59" s="936">
        <f t="shared" si="35"/>
        <v>0</v>
      </c>
      <c r="P59" s="1095">
        <f t="shared" si="36"/>
        <v>0</v>
      </c>
      <c r="Q59" s="1094">
        <f t="shared" si="37"/>
        <v>0</v>
      </c>
      <c r="R59" s="1087">
        <f t="shared" si="38"/>
        <v>0</v>
      </c>
      <c r="S59" s="918"/>
    </row>
    <row r="60" spans="1:56" ht="16.5" thickBot="1">
      <c r="A60" s="20">
        <v>6370</v>
      </c>
      <c r="B60" s="42"/>
      <c r="C60" s="192">
        <v>2028</v>
      </c>
      <c r="D60" s="939"/>
      <c r="E60" s="621"/>
      <c r="F60" s="941"/>
      <c r="G60" s="360"/>
      <c r="H60" s="283">
        <f t="shared" si="33"/>
        <v>0</v>
      </c>
      <c r="I60" s="1330"/>
      <c r="J60" s="538"/>
      <c r="K60" s="372"/>
      <c r="L60" s="1064"/>
      <c r="M60" s="1055">
        <f t="shared" si="34"/>
        <v>0</v>
      </c>
      <c r="N60" s="1534"/>
      <c r="O60" s="936">
        <f t="shared" si="35"/>
        <v>0</v>
      </c>
      <c r="P60" s="1096">
        <f t="shared" si="36"/>
        <v>0</v>
      </c>
      <c r="Q60" s="1097">
        <f t="shared" si="37"/>
        <v>0</v>
      </c>
      <c r="R60" s="1055">
        <f t="shared" si="38"/>
        <v>0</v>
      </c>
      <c r="S60" s="921"/>
    </row>
    <row r="61" spans="1:56" s="194" customFormat="1" ht="15.75" customHeight="1">
      <c r="A61" s="304">
        <v>4320</v>
      </c>
      <c r="B61" s="331" t="s">
        <v>180</v>
      </c>
      <c r="C61" s="190">
        <v>2026</v>
      </c>
      <c r="D61" s="934"/>
      <c r="E61" s="617"/>
      <c r="F61" s="618"/>
      <c r="G61" s="370"/>
      <c r="H61" s="91">
        <f t="shared" si="33"/>
        <v>0</v>
      </c>
      <c r="I61" s="1346"/>
      <c r="J61" s="1074"/>
      <c r="K61" s="370"/>
      <c r="L61" s="1108">
        <v>60818.665999999997</v>
      </c>
      <c r="M61" s="122">
        <f t="shared" si="34"/>
        <v>60818.665999999997</v>
      </c>
      <c r="N61" s="1529" t="s">
        <v>395</v>
      </c>
      <c r="O61" s="307">
        <f t="shared" si="35"/>
        <v>0</v>
      </c>
      <c r="P61" s="1012">
        <f t="shared" si="36"/>
        <v>0</v>
      </c>
      <c r="Q61" s="1013">
        <f t="shared" si="37"/>
        <v>60818.665999999997</v>
      </c>
      <c r="R61" s="1026">
        <f t="shared" si="38"/>
        <v>60818.665999999997</v>
      </c>
      <c r="S61" s="379"/>
    </row>
    <row r="62" spans="1:56" s="194" customFormat="1" ht="15.75">
      <c r="A62" s="312" t="s">
        <v>32</v>
      </c>
      <c r="B62" s="415"/>
      <c r="C62" s="191">
        <v>2027</v>
      </c>
      <c r="D62" s="934"/>
      <c r="E62" s="619"/>
      <c r="F62" s="620"/>
      <c r="G62" s="371"/>
      <c r="H62" s="91">
        <f t="shared" si="33"/>
        <v>0</v>
      </c>
      <c r="I62" s="1347"/>
      <c r="J62" s="1092"/>
      <c r="K62" s="371"/>
      <c r="L62" s="1109">
        <v>81299</v>
      </c>
      <c r="M62" s="1110">
        <f t="shared" si="34"/>
        <v>81299</v>
      </c>
      <c r="N62" s="1530"/>
      <c r="O62" s="307">
        <f t="shared" si="35"/>
        <v>0</v>
      </c>
      <c r="P62" s="1014">
        <f t="shared" si="36"/>
        <v>0</v>
      </c>
      <c r="Q62" s="1013">
        <f t="shared" si="37"/>
        <v>81299</v>
      </c>
      <c r="R62" s="1027">
        <f t="shared" si="38"/>
        <v>81299</v>
      </c>
      <c r="S62" s="381"/>
    </row>
    <row r="63" spans="1:56" s="194" customFormat="1" ht="16.5" thickBot="1">
      <c r="A63" s="320" t="s">
        <v>32</v>
      </c>
      <c r="B63" s="417"/>
      <c r="C63" s="192">
        <v>2028</v>
      </c>
      <c r="D63" s="939"/>
      <c r="E63" s="621"/>
      <c r="F63" s="622"/>
      <c r="G63" s="372"/>
      <c r="H63" s="97">
        <f t="shared" si="33"/>
        <v>0</v>
      </c>
      <c r="I63" s="1348"/>
      <c r="J63" s="538"/>
      <c r="K63" s="372"/>
      <c r="L63" s="1111">
        <v>81299</v>
      </c>
      <c r="M63" s="1107">
        <f t="shared" si="34"/>
        <v>81299</v>
      </c>
      <c r="N63" s="1531"/>
      <c r="O63" s="315">
        <f t="shared" si="35"/>
        <v>0</v>
      </c>
      <c r="P63" s="1015">
        <f t="shared" si="36"/>
        <v>0</v>
      </c>
      <c r="Q63" s="1021">
        <f t="shared" si="37"/>
        <v>81299</v>
      </c>
      <c r="R63" s="1028">
        <f t="shared" si="38"/>
        <v>81299</v>
      </c>
      <c r="S63" s="384"/>
    </row>
    <row r="64" spans="1:56" ht="61.5" customHeight="1">
      <c r="A64" s="28">
        <v>4430</v>
      </c>
      <c r="B64" s="29" t="s">
        <v>181</v>
      </c>
      <c r="C64" s="190">
        <v>2026</v>
      </c>
      <c r="D64" s="934"/>
      <c r="E64" s="975"/>
      <c r="F64" s="618"/>
      <c r="G64" s="369">
        <v>48500</v>
      </c>
      <c r="H64" s="273">
        <f t="shared" si="33"/>
        <v>48500</v>
      </c>
      <c r="I64" s="1349" t="s">
        <v>254</v>
      </c>
      <c r="J64" s="370"/>
      <c r="K64" s="370"/>
      <c r="L64" s="1056">
        <v>88492</v>
      </c>
      <c r="M64" s="1093">
        <f t="shared" si="34"/>
        <v>88492</v>
      </c>
      <c r="N64" s="1328" t="s">
        <v>396</v>
      </c>
      <c r="O64" s="1163">
        <f t="shared" si="35"/>
        <v>0</v>
      </c>
      <c r="P64" s="1024">
        <f t="shared" si="36"/>
        <v>0</v>
      </c>
      <c r="Q64" s="1022">
        <f>G64+L64</f>
        <v>136992</v>
      </c>
      <c r="R64" s="1029">
        <f t="shared" si="38"/>
        <v>136992</v>
      </c>
      <c r="S64" s="916"/>
    </row>
    <row r="65" spans="1:19" ht="76.5" customHeight="1">
      <c r="A65" s="28">
        <v>4430</v>
      </c>
      <c r="B65" s="29"/>
      <c r="C65" s="191">
        <v>2027</v>
      </c>
      <c r="D65" s="934"/>
      <c r="E65" s="619"/>
      <c r="F65" s="618"/>
      <c r="G65" s="364">
        <v>48500</v>
      </c>
      <c r="H65" s="273">
        <f t="shared" si="33"/>
        <v>48500</v>
      </c>
      <c r="I65" s="1350"/>
      <c r="J65" s="371"/>
      <c r="K65" s="371"/>
      <c r="L65" s="1057">
        <v>114750</v>
      </c>
      <c r="M65" s="1093">
        <f t="shared" si="34"/>
        <v>114750</v>
      </c>
      <c r="N65" s="1329"/>
      <c r="O65" s="1163">
        <f t="shared" si="35"/>
        <v>0</v>
      </c>
      <c r="P65" s="1095">
        <f t="shared" si="36"/>
        <v>0</v>
      </c>
      <c r="Q65" s="1022">
        <f>G65+L65</f>
        <v>163250</v>
      </c>
      <c r="R65" s="1030">
        <f t="shared" si="38"/>
        <v>163250</v>
      </c>
      <c r="S65" s="918"/>
    </row>
    <row r="66" spans="1:19" ht="70.5" customHeight="1" thickBot="1">
      <c r="A66" s="20">
        <v>4430</v>
      </c>
      <c r="B66" s="42"/>
      <c r="C66" s="192">
        <v>2028</v>
      </c>
      <c r="D66" s="939"/>
      <c r="E66" s="621"/>
      <c r="F66" s="622"/>
      <c r="G66" s="365">
        <v>48500</v>
      </c>
      <c r="H66" s="290">
        <f t="shared" si="33"/>
        <v>48500</v>
      </c>
      <c r="I66" s="1351"/>
      <c r="J66" s="372"/>
      <c r="K66" s="372"/>
      <c r="L66" s="1058">
        <v>91663</v>
      </c>
      <c r="M66" s="1055">
        <f t="shared" si="34"/>
        <v>91663</v>
      </c>
      <c r="N66" s="1330"/>
      <c r="O66" s="1163">
        <f t="shared" si="35"/>
        <v>0</v>
      </c>
      <c r="P66" s="1096">
        <f t="shared" si="36"/>
        <v>0</v>
      </c>
      <c r="Q66" s="1023">
        <f>G66+L66</f>
        <v>140163</v>
      </c>
      <c r="R66" s="1031">
        <f t="shared" si="38"/>
        <v>140163</v>
      </c>
      <c r="S66" s="921"/>
    </row>
    <row r="67" spans="1:19" ht="15.75" customHeight="1">
      <c r="A67" s="28" t="s">
        <v>32</v>
      </c>
      <c r="B67" s="29" t="s">
        <v>182</v>
      </c>
      <c r="C67" s="190">
        <v>2026</v>
      </c>
      <c r="D67" s="934"/>
      <c r="E67" s="617"/>
      <c r="F67" s="618">
        <v>43000</v>
      </c>
      <c r="G67" s="518">
        <v>14000</v>
      </c>
      <c r="H67" s="91">
        <f t="shared" si="33"/>
        <v>57000</v>
      </c>
      <c r="I67" s="1349" t="s">
        <v>397</v>
      </c>
      <c r="J67" s="1074"/>
      <c r="K67" s="370"/>
      <c r="L67" s="358"/>
      <c r="M67" s="1051">
        <f t="shared" si="34"/>
        <v>0</v>
      </c>
      <c r="N67" s="1450"/>
      <c r="O67" s="934">
        <f t="shared" si="35"/>
        <v>0</v>
      </c>
      <c r="P67" s="1022">
        <f t="shared" si="36"/>
        <v>43000</v>
      </c>
      <c r="Q67" s="1022">
        <f t="shared" si="37"/>
        <v>14000</v>
      </c>
      <c r="R67" s="518">
        <f t="shared" si="38"/>
        <v>57000</v>
      </c>
      <c r="S67" s="916"/>
    </row>
    <row r="68" spans="1:19" ht="36" customHeight="1">
      <c r="A68" s="32" t="s">
        <v>32</v>
      </c>
      <c r="B68" s="43"/>
      <c r="C68" s="191">
        <v>2027</v>
      </c>
      <c r="D68" s="934"/>
      <c r="E68" s="619"/>
      <c r="F68" s="620"/>
      <c r="G68" s="371">
        <v>14000</v>
      </c>
      <c r="H68" s="91">
        <f t="shared" si="33"/>
        <v>14000</v>
      </c>
      <c r="I68" s="1350"/>
      <c r="J68" s="1092"/>
      <c r="K68" s="371"/>
      <c r="L68" s="1052"/>
      <c r="M68" s="1053">
        <f t="shared" si="34"/>
        <v>0</v>
      </c>
      <c r="N68" s="1451"/>
      <c r="O68" s="934">
        <f t="shared" si="35"/>
        <v>0</v>
      </c>
      <c r="P68" s="1022">
        <f t="shared" si="36"/>
        <v>0</v>
      </c>
      <c r="Q68" s="1022">
        <f t="shared" si="37"/>
        <v>14000</v>
      </c>
      <c r="R68" s="520">
        <f t="shared" si="38"/>
        <v>14000</v>
      </c>
      <c r="S68" s="918"/>
    </row>
    <row r="69" spans="1:19" ht="39.75" customHeight="1" thickBot="1">
      <c r="A69" s="35" t="s">
        <v>32</v>
      </c>
      <c r="B69" s="42"/>
      <c r="C69" s="192">
        <v>2028</v>
      </c>
      <c r="D69" s="939"/>
      <c r="E69" s="621"/>
      <c r="F69" s="622"/>
      <c r="G69" s="372">
        <v>13000</v>
      </c>
      <c r="H69" s="97">
        <f t="shared" si="33"/>
        <v>13000</v>
      </c>
      <c r="I69" s="1351"/>
      <c r="J69" s="538"/>
      <c r="K69" s="372"/>
      <c r="L69" s="1054"/>
      <c r="M69" s="1055">
        <f t="shared" si="34"/>
        <v>0</v>
      </c>
      <c r="N69" s="1452"/>
      <c r="O69" s="459">
        <f t="shared" si="35"/>
        <v>0</v>
      </c>
      <c r="P69" s="1182">
        <f t="shared" si="36"/>
        <v>0</v>
      </c>
      <c r="Q69" s="1096">
        <f t="shared" si="37"/>
        <v>13000</v>
      </c>
      <c r="R69" s="524">
        <f t="shared" si="38"/>
        <v>13000</v>
      </c>
      <c r="S69" s="921"/>
    </row>
    <row r="70" spans="1:19" ht="35.25" customHeight="1">
      <c r="A70" s="28">
        <v>6180</v>
      </c>
      <c r="B70" s="29" t="s">
        <v>183</v>
      </c>
      <c r="C70" s="190">
        <v>2026</v>
      </c>
      <c r="D70" s="934"/>
      <c r="E70" s="1047"/>
      <c r="F70" s="1048"/>
      <c r="G70" s="373"/>
      <c r="H70" s="327">
        <f t="shared" si="33"/>
        <v>0</v>
      </c>
      <c r="I70" s="1349"/>
      <c r="J70" s="370"/>
      <c r="K70" s="370"/>
      <c r="L70" s="1056"/>
      <c r="M70" s="1051">
        <f t="shared" si="34"/>
        <v>0</v>
      </c>
      <c r="N70" s="1328"/>
      <c r="O70" s="936">
        <f t="shared" si="35"/>
        <v>0</v>
      </c>
      <c r="P70" s="1024">
        <f t="shared" si="36"/>
        <v>0</v>
      </c>
      <c r="Q70" s="1024">
        <f t="shared" si="37"/>
        <v>0</v>
      </c>
      <c r="R70" s="370">
        <f t="shared" si="38"/>
        <v>0</v>
      </c>
      <c r="S70" s="916"/>
    </row>
    <row r="71" spans="1:19" ht="36.75" customHeight="1">
      <c r="A71" s="28">
        <v>6180</v>
      </c>
      <c r="B71" s="29"/>
      <c r="C71" s="191">
        <v>2027</v>
      </c>
      <c r="D71" s="934"/>
      <c r="E71" s="1049"/>
      <c r="F71" s="1048"/>
      <c r="G71" s="374"/>
      <c r="H71" s="327">
        <f t="shared" si="33"/>
        <v>0</v>
      </c>
      <c r="I71" s="1350"/>
      <c r="J71" s="371"/>
      <c r="K71" s="371"/>
      <c r="L71" s="1057"/>
      <c r="M71" s="1053">
        <f t="shared" si="34"/>
        <v>0</v>
      </c>
      <c r="N71" s="1329"/>
      <c r="O71" s="936">
        <f t="shared" si="35"/>
        <v>0</v>
      </c>
      <c r="P71" s="1024">
        <f t="shared" si="36"/>
        <v>0</v>
      </c>
      <c r="Q71" s="1024">
        <f t="shared" si="37"/>
        <v>0</v>
      </c>
      <c r="R71" s="370">
        <f t="shared" si="38"/>
        <v>0</v>
      </c>
      <c r="S71" s="918"/>
    </row>
    <row r="72" spans="1:19" ht="51.75" customHeight="1" thickBot="1">
      <c r="A72" s="28">
        <v>6180</v>
      </c>
      <c r="B72" s="42"/>
      <c r="C72" s="192">
        <v>2028</v>
      </c>
      <c r="D72" s="939"/>
      <c r="E72" s="1050"/>
      <c r="F72" s="523"/>
      <c r="G72" s="375"/>
      <c r="H72" s="327">
        <f t="shared" si="33"/>
        <v>0</v>
      </c>
      <c r="I72" s="1351"/>
      <c r="J72" s="372"/>
      <c r="K72" s="372"/>
      <c r="L72" s="1058"/>
      <c r="M72" s="1055">
        <f t="shared" si="34"/>
        <v>0</v>
      </c>
      <c r="N72" s="1330"/>
      <c r="O72" s="936">
        <f t="shared" si="35"/>
        <v>0</v>
      </c>
      <c r="P72" s="1024">
        <f t="shared" si="36"/>
        <v>0</v>
      </c>
      <c r="Q72" s="1024">
        <f t="shared" si="37"/>
        <v>0</v>
      </c>
      <c r="R72" s="370">
        <f t="shared" si="38"/>
        <v>0</v>
      </c>
      <c r="S72" s="921"/>
    </row>
    <row r="73" spans="1:19" ht="24.75" customHeight="1" thickBot="1">
      <c r="A73" s="48">
        <v>10</v>
      </c>
      <c r="B73" s="45" t="s">
        <v>217</v>
      </c>
      <c r="C73" s="46"/>
      <c r="D73" s="157"/>
      <c r="E73" s="158"/>
      <c r="F73" s="158"/>
      <c r="G73" s="158"/>
      <c r="H73" s="158"/>
      <c r="I73" s="179"/>
      <c r="J73" s="159"/>
      <c r="K73" s="157"/>
      <c r="L73" s="157"/>
      <c r="M73" s="116"/>
      <c r="N73" s="159"/>
      <c r="O73" s="157"/>
      <c r="P73" s="157"/>
      <c r="Q73" s="158"/>
      <c r="R73" s="45"/>
      <c r="S73" s="1183"/>
    </row>
    <row r="74" spans="1:19" s="194" customFormat="1" ht="55.5" customHeight="1">
      <c r="A74" s="304">
        <v>1110</v>
      </c>
      <c r="B74" s="331" t="s">
        <v>190</v>
      </c>
      <c r="C74" s="708">
        <v>2026</v>
      </c>
      <c r="D74" s="378"/>
      <c r="E74" s="800"/>
      <c r="F74" s="580">
        <v>50000</v>
      </c>
      <c r="G74" s="721"/>
      <c r="H74" s="580">
        <f>SUM(E74:G74)</f>
        <v>50000</v>
      </c>
      <c r="I74" s="1320" t="s">
        <v>349</v>
      </c>
      <c r="J74" s="396"/>
      <c r="K74" s="732"/>
      <c r="L74" s="303"/>
      <c r="M74" s="709">
        <f t="shared" si="34"/>
        <v>0</v>
      </c>
      <c r="N74" s="1278"/>
      <c r="O74" s="307">
        <f t="shared" ref="O74:O88" si="40">E74+J74</f>
        <v>0</v>
      </c>
      <c r="P74" s="307">
        <f t="shared" ref="P74:P88" si="41">F74+K74</f>
        <v>50000</v>
      </c>
      <c r="Q74" s="307">
        <f t="shared" ref="Q74:Q88" si="42">G74+L74</f>
        <v>0</v>
      </c>
      <c r="R74" s="311">
        <f t="shared" ref="R74:R88" si="43">SUM(O74:Q74)</f>
        <v>50000</v>
      </c>
      <c r="S74" s="379"/>
    </row>
    <row r="75" spans="1:19" s="194" customFormat="1" ht="69.75" customHeight="1">
      <c r="A75" s="304">
        <v>1110</v>
      </c>
      <c r="B75" s="336"/>
      <c r="C75" s="710">
        <v>2027</v>
      </c>
      <c r="D75" s="378"/>
      <c r="E75" s="338"/>
      <c r="F75" s="711">
        <v>50000</v>
      </c>
      <c r="G75" s="381"/>
      <c r="H75" s="711">
        <f t="shared" ref="H75:H76" si="44">SUM(E75:G75)</f>
        <v>50000</v>
      </c>
      <c r="I75" s="1276"/>
      <c r="J75" s="314"/>
      <c r="K75" s="310"/>
      <c r="L75" s="307"/>
      <c r="M75" s="712">
        <f t="shared" si="34"/>
        <v>0</v>
      </c>
      <c r="N75" s="1279"/>
      <c r="O75" s="307">
        <f t="shared" si="40"/>
        <v>0</v>
      </c>
      <c r="P75" s="307">
        <f t="shared" si="41"/>
        <v>50000</v>
      </c>
      <c r="Q75" s="307">
        <f t="shared" si="42"/>
        <v>0</v>
      </c>
      <c r="R75" s="311">
        <f t="shared" si="43"/>
        <v>50000</v>
      </c>
      <c r="S75" s="381"/>
    </row>
    <row r="76" spans="1:19" s="194" customFormat="1" ht="63.75" customHeight="1" thickBot="1">
      <c r="A76" s="304">
        <v>1110</v>
      </c>
      <c r="B76" s="341"/>
      <c r="C76" s="713">
        <v>2028</v>
      </c>
      <c r="D76" s="382"/>
      <c r="E76" s="343"/>
      <c r="F76" s="714">
        <v>50000</v>
      </c>
      <c r="G76" s="384"/>
      <c r="H76" s="714">
        <f t="shared" si="44"/>
        <v>50000</v>
      </c>
      <c r="I76" s="1321"/>
      <c r="J76" s="322"/>
      <c r="K76" s="318"/>
      <c r="L76" s="315"/>
      <c r="M76" s="715">
        <f t="shared" si="34"/>
        <v>0</v>
      </c>
      <c r="N76" s="1280"/>
      <c r="O76" s="307">
        <f t="shared" si="40"/>
        <v>0</v>
      </c>
      <c r="P76" s="307">
        <f t="shared" si="41"/>
        <v>50000</v>
      </c>
      <c r="Q76" s="307">
        <f t="shared" si="42"/>
        <v>0</v>
      </c>
      <c r="R76" s="311">
        <f t="shared" si="43"/>
        <v>50000</v>
      </c>
      <c r="S76" s="384"/>
    </row>
    <row r="77" spans="1:19" s="194" customFormat="1" ht="188.25" customHeight="1">
      <c r="A77" s="716">
        <v>1120</v>
      </c>
      <c r="B77" s="717" t="s">
        <v>219</v>
      </c>
      <c r="C77" s="708">
        <v>2026</v>
      </c>
      <c r="D77" s="378"/>
      <c r="E77" s="1140">
        <v>37200</v>
      </c>
      <c r="F77" s="580"/>
      <c r="G77" s="721"/>
      <c r="H77" s="580">
        <f>SUM(E77:G77)</f>
        <v>37200</v>
      </c>
      <c r="I77" s="801" t="s">
        <v>350</v>
      </c>
      <c r="J77" s="378"/>
      <c r="K77" s="800"/>
      <c r="L77" s="580"/>
      <c r="M77" s="721">
        <f t="shared" si="34"/>
        <v>0</v>
      </c>
      <c r="N77" s="802"/>
      <c r="O77" s="307">
        <f t="shared" si="40"/>
        <v>37200</v>
      </c>
      <c r="P77" s="307">
        <f t="shared" si="41"/>
        <v>0</v>
      </c>
      <c r="Q77" s="307">
        <f t="shared" si="42"/>
        <v>0</v>
      </c>
      <c r="R77" s="311">
        <f t="shared" si="43"/>
        <v>37200</v>
      </c>
      <c r="S77" s="379"/>
    </row>
    <row r="78" spans="1:19" s="194" customFormat="1" ht="35.25" customHeight="1">
      <c r="A78" s="304">
        <v>1120</v>
      </c>
      <c r="B78" s="336"/>
      <c r="C78" s="710">
        <v>2027</v>
      </c>
      <c r="D78" s="378"/>
      <c r="E78" s="742">
        <v>37200</v>
      </c>
      <c r="F78" s="1138"/>
      <c r="G78" s="310"/>
      <c r="H78" s="580">
        <f t="shared" ref="H78:H79" si="45">SUM(E78:G78)</f>
        <v>37200</v>
      </c>
      <c r="I78" s="1276"/>
      <c r="J78" s="378"/>
      <c r="K78" s="338"/>
      <c r="L78" s="711"/>
      <c r="M78" s="381">
        <f t="shared" si="34"/>
        <v>0</v>
      </c>
      <c r="N78" s="803"/>
      <c r="O78" s="307">
        <f t="shared" si="40"/>
        <v>37200</v>
      </c>
      <c r="P78" s="307">
        <f t="shared" si="41"/>
        <v>0</v>
      </c>
      <c r="Q78" s="307">
        <f t="shared" si="42"/>
        <v>0</v>
      </c>
      <c r="R78" s="311">
        <f t="shared" si="43"/>
        <v>37200</v>
      </c>
      <c r="S78" s="381"/>
    </row>
    <row r="79" spans="1:19" s="194" customFormat="1" ht="21.75" customHeight="1" thickBot="1">
      <c r="A79" s="304">
        <v>1120</v>
      </c>
      <c r="B79" s="341"/>
      <c r="C79" s="713">
        <v>2028</v>
      </c>
      <c r="D79" s="382"/>
      <c r="E79" s="744">
        <v>75717</v>
      </c>
      <c r="F79" s="1139"/>
      <c r="G79" s="318">
        <v>38517</v>
      </c>
      <c r="H79" s="387">
        <f t="shared" si="45"/>
        <v>114234</v>
      </c>
      <c r="I79" s="1277"/>
      <c r="J79" s="382"/>
      <c r="K79" s="343"/>
      <c r="L79" s="714"/>
      <c r="M79" s="384">
        <f t="shared" si="34"/>
        <v>0</v>
      </c>
      <c r="N79" s="803"/>
      <c r="O79" s="307">
        <f t="shared" si="40"/>
        <v>75717</v>
      </c>
      <c r="P79" s="307">
        <f t="shared" si="41"/>
        <v>0</v>
      </c>
      <c r="Q79" s="307">
        <f t="shared" si="42"/>
        <v>38517</v>
      </c>
      <c r="R79" s="311">
        <f t="shared" si="43"/>
        <v>114234</v>
      </c>
      <c r="S79" s="384"/>
    </row>
    <row r="80" spans="1:19" s="194" customFormat="1" ht="55.5" customHeight="1">
      <c r="A80" s="716">
        <v>1130</v>
      </c>
      <c r="B80" s="717" t="s">
        <v>191</v>
      </c>
      <c r="C80" s="708">
        <v>2026</v>
      </c>
      <c r="D80" s="378"/>
      <c r="E80" s="430"/>
      <c r="F80" s="1138"/>
      <c r="G80" s="768">
        <v>205000</v>
      </c>
      <c r="H80" s="580">
        <f>SUM(E80:G80)</f>
        <v>205000</v>
      </c>
      <c r="I80" s="1320" t="s">
        <v>351</v>
      </c>
      <c r="J80" s="396"/>
      <c r="K80" s="732"/>
      <c r="L80" s="303"/>
      <c r="M80" s="718">
        <f t="shared" si="34"/>
        <v>0</v>
      </c>
      <c r="N80" s="1278"/>
      <c r="O80" s="307">
        <f t="shared" si="40"/>
        <v>0</v>
      </c>
      <c r="P80" s="307">
        <f t="shared" si="41"/>
        <v>0</v>
      </c>
      <c r="Q80" s="307">
        <f t="shared" si="42"/>
        <v>205000</v>
      </c>
      <c r="R80" s="311">
        <f t="shared" si="43"/>
        <v>205000</v>
      </c>
      <c r="S80" s="379"/>
    </row>
    <row r="81" spans="1:19" s="194" customFormat="1" ht="33" customHeight="1">
      <c r="A81" s="304">
        <v>1130</v>
      </c>
      <c r="B81" s="336"/>
      <c r="C81" s="710">
        <v>2027</v>
      </c>
      <c r="D81" s="378"/>
      <c r="E81" s="430"/>
      <c r="F81" s="1138"/>
      <c r="G81" s="310">
        <v>200000</v>
      </c>
      <c r="H81" s="711">
        <f t="shared" ref="H81:H88" si="46">SUM(E81:G81)</f>
        <v>200000</v>
      </c>
      <c r="I81" s="1276"/>
      <c r="J81" s="314"/>
      <c r="K81" s="310"/>
      <c r="L81" s="307"/>
      <c r="M81" s="712">
        <f t="shared" si="34"/>
        <v>0</v>
      </c>
      <c r="N81" s="1279"/>
      <c r="O81" s="307">
        <f t="shared" si="40"/>
        <v>0</v>
      </c>
      <c r="P81" s="307">
        <f t="shared" si="41"/>
        <v>0</v>
      </c>
      <c r="Q81" s="307">
        <f t="shared" si="42"/>
        <v>200000</v>
      </c>
      <c r="R81" s="311">
        <f t="shared" si="43"/>
        <v>200000</v>
      </c>
      <c r="S81" s="381"/>
    </row>
    <row r="82" spans="1:19" s="194" customFormat="1" ht="21.75" customHeight="1" thickBot="1">
      <c r="A82" s="304">
        <v>1130</v>
      </c>
      <c r="B82" s="341"/>
      <c r="C82" s="713">
        <v>2028</v>
      </c>
      <c r="D82" s="382"/>
      <c r="E82" s="409"/>
      <c r="F82" s="1139"/>
      <c r="G82" s="318">
        <v>200000</v>
      </c>
      <c r="H82" s="714">
        <f t="shared" si="46"/>
        <v>200000</v>
      </c>
      <c r="I82" s="1277"/>
      <c r="J82" s="322"/>
      <c r="K82" s="318"/>
      <c r="L82" s="315"/>
      <c r="M82" s="715">
        <f t="shared" si="34"/>
        <v>0</v>
      </c>
      <c r="N82" s="1280"/>
      <c r="O82" s="444">
        <f t="shared" si="40"/>
        <v>0</v>
      </c>
      <c r="P82" s="444">
        <f t="shared" si="41"/>
        <v>0</v>
      </c>
      <c r="Q82" s="444">
        <f t="shared" si="42"/>
        <v>200000</v>
      </c>
      <c r="R82" s="799">
        <f t="shared" si="43"/>
        <v>200000</v>
      </c>
      <c r="S82" s="384"/>
    </row>
    <row r="83" spans="1:19" s="194" customFormat="1" ht="96" customHeight="1">
      <c r="A83" s="716">
        <v>1150</v>
      </c>
      <c r="B83" s="719" t="s">
        <v>209</v>
      </c>
      <c r="C83" s="708">
        <v>2026</v>
      </c>
      <c r="D83" s="720"/>
      <c r="E83" s="430">
        <v>156200</v>
      </c>
      <c r="F83" s="1138"/>
      <c r="G83" s="768"/>
      <c r="H83" s="711">
        <f t="shared" si="46"/>
        <v>156200</v>
      </c>
      <c r="I83" s="1559" t="s">
        <v>352</v>
      </c>
      <c r="J83" s="143"/>
      <c r="K83" s="94"/>
      <c r="L83" s="91"/>
      <c r="M83" s="581">
        <f t="shared" si="34"/>
        <v>0</v>
      </c>
      <c r="N83" s="798"/>
      <c r="O83" s="804">
        <f t="shared" si="40"/>
        <v>156200</v>
      </c>
      <c r="P83" s="804">
        <f t="shared" si="41"/>
        <v>0</v>
      </c>
      <c r="Q83" s="804">
        <f t="shared" si="42"/>
        <v>0</v>
      </c>
      <c r="R83" s="683">
        <f t="shared" si="43"/>
        <v>156200</v>
      </c>
      <c r="S83" s="724"/>
    </row>
    <row r="84" spans="1:19" s="194" customFormat="1" ht="66" customHeight="1">
      <c r="A84" s="312">
        <v>1150</v>
      </c>
      <c r="B84" s="336"/>
      <c r="C84" s="710">
        <v>2027</v>
      </c>
      <c r="D84" s="725"/>
      <c r="E84" s="430">
        <v>156200</v>
      </c>
      <c r="F84" s="1138"/>
      <c r="G84" s="310"/>
      <c r="H84" s="711">
        <f t="shared" si="46"/>
        <v>156200</v>
      </c>
      <c r="I84" s="1276"/>
      <c r="J84" s="26"/>
      <c r="K84" s="96"/>
      <c r="L84" s="91"/>
      <c r="M84" s="764">
        <f t="shared" si="34"/>
        <v>0</v>
      </c>
      <c r="N84" s="798"/>
      <c r="O84" s="307">
        <f t="shared" si="40"/>
        <v>156200</v>
      </c>
      <c r="P84" s="307">
        <f t="shared" si="41"/>
        <v>0</v>
      </c>
      <c r="Q84" s="307">
        <f t="shared" si="42"/>
        <v>0</v>
      </c>
      <c r="R84" s="401">
        <f t="shared" si="43"/>
        <v>156200</v>
      </c>
      <c r="S84" s="726"/>
    </row>
    <row r="85" spans="1:19" s="194" customFormat="1" ht="28.5" customHeight="1" thickBot="1">
      <c r="A85" s="320">
        <v>1150</v>
      </c>
      <c r="B85" s="341"/>
      <c r="C85" s="713">
        <v>2028</v>
      </c>
      <c r="D85" s="727"/>
      <c r="E85" s="409">
        <v>156200</v>
      </c>
      <c r="F85" s="1139"/>
      <c r="G85" s="318"/>
      <c r="H85" s="714">
        <f t="shared" si="46"/>
        <v>156200</v>
      </c>
      <c r="I85" s="1321"/>
      <c r="J85" s="27"/>
      <c r="K85" s="100"/>
      <c r="L85" s="97"/>
      <c r="M85" s="583">
        <f t="shared" si="34"/>
        <v>0</v>
      </c>
      <c r="N85" s="798"/>
      <c r="O85" s="315">
        <f t="shared" si="40"/>
        <v>156200</v>
      </c>
      <c r="P85" s="315">
        <f t="shared" si="41"/>
        <v>0</v>
      </c>
      <c r="Q85" s="315">
        <f t="shared" si="42"/>
        <v>0</v>
      </c>
      <c r="R85" s="684">
        <f t="shared" si="43"/>
        <v>156200</v>
      </c>
      <c r="S85" s="728"/>
    </row>
    <row r="86" spans="1:19" s="194" customFormat="1" ht="72" customHeight="1">
      <c r="A86" s="304">
        <v>1160</v>
      </c>
      <c r="B86" s="729" t="s">
        <v>210</v>
      </c>
      <c r="C86" s="708">
        <v>2026</v>
      </c>
      <c r="D86" s="730"/>
      <c r="E86" s="721"/>
      <c r="F86" s="736">
        <v>4300</v>
      </c>
      <c r="G86" s="722">
        <v>163000</v>
      </c>
      <c r="H86" s="723">
        <f t="shared" si="46"/>
        <v>167300</v>
      </c>
      <c r="I86" s="1317" t="s">
        <v>353</v>
      </c>
      <c r="J86" s="143"/>
      <c r="K86" s="94"/>
      <c r="L86" s="91"/>
      <c r="M86" s="581">
        <f t="shared" si="34"/>
        <v>0</v>
      </c>
      <c r="N86" s="1314"/>
      <c r="O86" s="804">
        <f t="shared" si="40"/>
        <v>0</v>
      </c>
      <c r="P86" s="804">
        <f t="shared" si="41"/>
        <v>4300</v>
      </c>
      <c r="Q86" s="804">
        <f t="shared" si="42"/>
        <v>163000</v>
      </c>
      <c r="R86" s="683">
        <f t="shared" si="43"/>
        <v>167300</v>
      </c>
      <c r="S86" s="379"/>
    </row>
    <row r="87" spans="1:19" s="194" customFormat="1" ht="96" customHeight="1">
      <c r="A87" s="312">
        <v>11160</v>
      </c>
      <c r="B87" s="331"/>
      <c r="C87" s="710">
        <v>2027</v>
      </c>
      <c r="D87" s="378"/>
      <c r="E87" s="338"/>
      <c r="F87" s="740">
        <v>29600</v>
      </c>
      <c r="G87" s="310">
        <v>5000</v>
      </c>
      <c r="H87" s="311">
        <f t="shared" si="46"/>
        <v>34600</v>
      </c>
      <c r="I87" s="1318"/>
      <c r="J87" s="26"/>
      <c r="K87" s="96"/>
      <c r="L87" s="91"/>
      <c r="M87" s="764">
        <f t="shared" si="34"/>
        <v>0</v>
      </c>
      <c r="N87" s="1315"/>
      <c r="O87" s="307">
        <f t="shared" si="40"/>
        <v>0</v>
      </c>
      <c r="P87" s="307">
        <f t="shared" si="41"/>
        <v>29600</v>
      </c>
      <c r="Q87" s="307">
        <f t="shared" si="42"/>
        <v>5000</v>
      </c>
      <c r="R87" s="401">
        <f t="shared" si="43"/>
        <v>34600</v>
      </c>
      <c r="S87" s="381"/>
    </row>
    <row r="88" spans="1:19" s="194" customFormat="1" ht="56.25" customHeight="1" thickBot="1">
      <c r="A88" s="320">
        <v>1160</v>
      </c>
      <c r="B88" s="734"/>
      <c r="C88" s="713">
        <v>2028</v>
      </c>
      <c r="D88" s="382"/>
      <c r="E88" s="343"/>
      <c r="F88" s="741">
        <v>29600</v>
      </c>
      <c r="G88" s="318">
        <v>5000</v>
      </c>
      <c r="H88" s="319">
        <f t="shared" si="46"/>
        <v>34600</v>
      </c>
      <c r="I88" s="1319"/>
      <c r="J88" s="27"/>
      <c r="K88" s="100"/>
      <c r="L88" s="97"/>
      <c r="M88" s="583">
        <f t="shared" si="34"/>
        <v>0</v>
      </c>
      <c r="N88" s="1316"/>
      <c r="O88" s="315">
        <f t="shared" si="40"/>
        <v>0</v>
      </c>
      <c r="P88" s="315">
        <f t="shared" si="41"/>
        <v>29600</v>
      </c>
      <c r="Q88" s="315">
        <f t="shared" si="42"/>
        <v>5000</v>
      </c>
      <c r="R88" s="684">
        <f t="shared" si="43"/>
        <v>34600</v>
      </c>
      <c r="S88" s="384"/>
    </row>
    <row r="89" spans="1:19" ht="31.5" customHeight="1" thickBot="1">
      <c r="A89" s="48">
        <v>11</v>
      </c>
      <c r="B89" s="17" t="s">
        <v>231</v>
      </c>
      <c r="C89" s="18"/>
      <c r="D89" s="153"/>
      <c r="E89" s="574"/>
      <c r="F89" s="575"/>
      <c r="G89" s="576"/>
      <c r="H89" s="112"/>
      <c r="I89" s="180"/>
      <c r="J89" s="146"/>
      <c r="K89" s="147"/>
      <c r="L89" s="153"/>
      <c r="M89" s="117"/>
      <c r="N89" s="174"/>
      <c r="O89" s="147"/>
      <c r="P89" s="950"/>
      <c r="Q89" s="161"/>
      <c r="R89" s="103"/>
      <c r="S89" s="175"/>
    </row>
    <row r="90" spans="1:19" ht="43.5" customHeight="1">
      <c r="A90" s="28">
        <v>9120</v>
      </c>
      <c r="B90" s="29" t="s">
        <v>36</v>
      </c>
      <c r="C90" s="190">
        <v>2026</v>
      </c>
      <c r="D90" s="91"/>
      <c r="E90" s="554">
        <v>3500000</v>
      </c>
      <c r="F90" s="749">
        <v>400000</v>
      </c>
      <c r="G90" s="561"/>
      <c r="H90" s="555">
        <f>SUM(E90:G90)</f>
        <v>3900000</v>
      </c>
      <c r="I90" s="1355" t="s">
        <v>354</v>
      </c>
      <c r="J90" s="143"/>
      <c r="K90" s="94"/>
      <c r="L90" s="91"/>
      <c r="M90" s="581">
        <f t="shared" si="34"/>
        <v>0</v>
      </c>
      <c r="N90" s="760"/>
      <c r="O90" s="936">
        <f t="shared" ref="O90:O104" si="47">E90+J90</f>
        <v>3500000</v>
      </c>
      <c r="P90" s="934">
        <f t="shared" ref="P90:P104" si="48">F90+K90</f>
        <v>400000</v>
      </c>
      <c r="Q90" s="92">
        <f t="shared" ref="Q90:Q104" si="49">G90+L90</f>
        <v>0</v>
      </c>
      <c r="R90" s="93">
        <f t="shared" ref="R90:R104" si="50">SUM(O90:Q90)</f>
        <v>3900000</v>
      </c>
      <c r="S90" s="916"/>
    </row>
    <row r="91" spans="1:19" ht="84.75" customHeight="1">
      <c r="A91" s="32"/>
      <c r="B91" s="33"/>
      <c r="C91" s="191">
        <v>2027</v>
      </c>
      <c r="D91" s="91"/>
      <c r="E91" s="556"/>
      <c r="F91" s="750"/>
      <c r="G91" s="562"/>
      <c r="H91" s="557"/>
      <c r="I91" s="1356"/>
      <c r="J91" s="26"/>
      <c r="K91" s="96"/>
      <c r="L91" s="91"/>
      <c r="M91" s="764">
        <f t="shared" si="34"/>
        <v>0</v>
      </c>
      <c r="N91" s="761"/>
      <c r="O91" s="938">
        <f t="shared" si="47"/>
        <v>0</v>
      </c>
      <c r="P91" s="934">
        <f t="shared" si="48"/>
        <v>0</v>
      </c>
      <c r="Q91" s="95">
        <f t="shared" si="49"/>
        <v>0</v>
      </c>
      <c r="R91" s="113">
        <f t="shared" si="50"/>
        <v>0</v>
      </c>
      <c r="S91" s="918"/>
    </row>
    <row r="92" spans="1:19" ht="66.75" customHeight="1" thickBot="1">
      <c r="A92" s="35"/>
      <c r="B92" s="36"/>
      <c r="C92" s="192">
        <v>2028</v>
      </c>
      <c r="D92" s="97"/>
      <c r="E92" s="558"/>
      <c r="F92" s="751"/>
      <c r="G92" s="559"/>
      <c r="H92" s="560"/>
      <c r="I92" s="1357"/>
      <c r="J92" s="27"/>
      <c r="K92" s="100"/>
      <c r="L92" s="97"/>
      <c r="M92" s="583">
        <f t="shared" si="34"/>
        <v>0</v>
      </c>
      <c r="N92" s="762"/>
      <c r="O92" s="942">
        <f t="shared" si="47"/>
        <v>0</v>
      </c>
      <c r="P92" s="939">
        <f t="shared" si="48"/>
        <v>0</v>
      </c>
      <c r="Q92" s="98">
        <f t="shared" si="49"/>
        <v>0</v>
      </c>
      <c r="R92" s="114">
        <f t="shared" si="50"/>
        <v>0</v>
      </c>
      <c r="S92" s="921"/>
    </row>
    <row r="93" spans="1:19" ht="30.75" customHeight="1">
      <c r="A93" s="28">
        <v>9230</v>
      </c>
      <c r="B93" s="29" t="s">
        <v>37</v>
      </c>
      <c r="C93" s="190">
        <v>2026</v>
      </c>
      <c r="D93" s="91"/>
      <c r="E93" s="554">
        <v>-400000</v>
      </c>
      <c r="F93" s="749"/>
      <c r="G93" s="555"/>
      <c r="H93" s="555">
        <f>SUM(E93:G93)</f>
        <v>-400000</v>
      </c>
      <c r="I93" s="1358" t="s">
        <v>355</v>
      </c>
      <c r="J93" s="143"/>
      <c r="K93" s="94"/>
      <c r="L93" s="91"/>
      <c r="M93" s="765">
        <f t="shared" si="34"/>
        <v>0</v>
      </c>
      <c r="N93" s="760"/>
      <c r="O93" s="936">
        <f t="shared" si="47"/>
        <v>-400000</v>
      </c>
      <c r="P93" s="934">
        <f t="shared" si="48"/>
        <v>0</v>
      </c>
      <c r="Q93" s="92">
        <f t="shared" si="49"/>
        <v>0</v>
      </c>
      <c r="R93" s="93">
        <f t="shared" si="50"/>
        <v>-400000</v>
      </c>
      <c r="S93" s="916"/>
    </row>
    <row r="94" spans="1:19" ht="24.75" customHeight="1">
      <c r="A94" s="32"/>
      <c r="B94" s="33"/>
      <c r="C94" s="191">
        <v>2027</v>
      </c>
      <c r="D94" s="91"/>
      <c r="E94" s="556"/>
      <c r="F94" s="563"/>
      <c r="G94" s="557"/>
      <c r="H94" s="557"/>
      <c r="I94" s="1359"/>
      <c r="J94" s="26"/>
      <c r="K94" s="96"/>
      <c r="L94" s="91"/>
      <c r="M94" s="764">
        <f t="shared" si="34"/>
        <v>0</v>
      </c>
      <c r="N94" s="761"/>
      <c r="O94" s="938">
        <f t="shared" si="47"/>
        <v>0</v>
      </c>
      <c r="P94" s="934">
        <f t="shared" si="48"/>
        <v>0</v>
      </c>
      <c r="Q94" s="95">
        <f t="shared" si="49"/>
        <v>0</v>
      </c>
      <c r="R94" s="113">
        <f t="shared" si="50"/>
        <v>0</v>
      </c>
      <c r="S94" s="918"/>
    </row>
    <row r="95" spans="1:19" ht="30" customHeight="1" thickBot="1">
      <c r="A95" s="35"/>
      <c r="B95" s="36"/>
      <c r="C95" s="192">
        <v>2028</v>
      </c>
      <c r="D95" s="97"/>
      <c r="E95" s="558"/>
      <c r="F95" s="564"/>
      <c r="G95" s="560"/>
      <c r="H95" s="560"/>
      <c r="I95" s="1360"/>
      <c r="J95" s="27"/>
      <c r="K95" s="100"/>
      <c r="L95" s="97"/>
      <c r="M95" s="583">
        <f t="shared" si="34"/>
        <v>0</v>
      </c>
      <c r="N95" s="762"/>
      <c r="O95" s="942">
        <f t="shared" si="47"/>
        <v>0</v>
      </c>
      <c r="P95" s="939">
        <f t="shared" si="48"/>
        <v>0</v>
      </c>
      <c r="Q95" s="98">
        <f t="shared" si="49"/>
        <v>0</v>
      </c>
      <c r="R95" s="114">
        <f t="shared" si="50"/>
        <v>0</v>
      </c>
      <c r="S95" s="921"/>
    </row>
    <row r="96" spans="1:19" ht="55.5" customHeight="1">
      <c r="A96" s="28">
        <v>9450</v>
      </c>
      <c r="B96" s="29" t="s">
        <v>38</v>
      </c>
      <c r="C96" s="190">
        <v>2026</v>
      </c>
      <c r="D96" s="91"/>
      <c r="E96" s="554"/>
      <c r="F96" s="749">
        <v>400000</v>
      </c>
      <c r="G96" s="555">
        <v>400000</v>
      </c>
      <c r="H96" s="555">
        <f>SUM(E96:G96)</f>
        <v>800000</v>
      </c>
      <c r="I96" s="1358" t="s">
        <v>356</v>
      </c>
      <c r="J96" s="143"/>
      <c r="K96" s="94"/>
      <c r="L96" s="91"/>
      <c r="M96" s="765">
        <f t="shared" si="34"/>
        <v>0</v>
      </c>
      <c r="N96" s="760"/>
      <c r="O96" s="936">
        <f t="shared" si="47"/>
        <v>0</v>
      </c>
      <c r="P96" s="934">
        <f t="shared" si="48"/>
        <v>400000</v>
      </c>
      <c r="Q96" s="92">
        <f t="shared" si="49"/>
        <v>400000</v>
      </c>
      <c r="R96" s="93">
        <f t="shared" si="50"/>
        <v>800000</v>
      </c>
      <c r="S96" s="916"/>
    </row>
    <row r="97" spans="1:19" ht="28.5" customHeight="1">
      <c r="A97" s="32"/>
      <c r="B97" s="33"/>
      <c r="C97" s="191">
        <v>2027</v>
      </c>
      <c r="D97" s="91"/>
      <c r="E97" s="556"/>
      <c r="F97" s="750"/>
      <c r="G97" s="557"/>
      <c r="H97" s="557"/>
      <c r="I97" s="1359"/>
      <c r="J97" s="26"/>
      <c r="K97" s="96"/>
      <c r="L97" s="91"/>
      <c r="M97" s="764">
        <f t="shared" si="34"/>
        <v>0</v>
      </c>
      <c r="N97" s="761"/>
      <c r="O97" s="938">
        <f t="shared" si="47"/>
        <v>0</v>
      </c>
      <c r="P97" s="934">
        <f t="shared" si="48"/>
        <v>0</v>
      </c>
      <c r="Q97" s="95">
        <f t="shared" si="49"/>
        <v>0</v>
      </c>
      <c r="R97" s="113">
        <f t="shared" si="50"/>
        <v>0</v>
      </c>
      <c r="S97" s="918"/>
    </row>
    <row r="98" spans="1:19" ht="31.5" customHeight="1" thickBot="1">
      <c r="A98" s="35"/>
      <c r="B98" s="36"/>
      <c r="C98" s="192">
        <v>2028</v>
      </c>
      <c r="D98" s="97"/>
      <c r="E98" s="558"/>
      <c r="F98" s="751"/>
      <c r="G98" s="559"/>
      <c r="H98" s="560"/>
      <c r="I98" s="1360"/>
      <c r="J98" s="27"/>
      <c r="K98" s="100"/>
      <c r="L98" s="97"/>
      <c r="M98" s="583">
        <f t="shared" si="34"/>
        <v>0</v>
      </c>
      <c r="N98" s="762"/>
      <c r="O98" s="942">
        <f t="shared" si="47"/>
        <v>0</v>
      </c>
      <c r="P98" s="939">
        <f t="shared" si="48"/>
        <v>0</v>
      </c>
      <c r="Q98" s="98">
        <f t="shared" si="49"/>
        <v>0</v>
      </c>
      <c r="R98" s="114">
        <f t="shared" si="50"/>
        <v>0</v>
      </c>
      <c r="S98" s="921"/>
    </row>
    <row r="99" spans="1:19" ht="24.75" customHeight="1">
      <c r="A99" s="28">
        <v>8140</v>
      </c>
      <c r="B99" s="29" t="s">
        <v>39</v>
      </c>
      <c r="C99" s="190">
        <v>2026</v>
      </c>
      <c r="D99" s="91"/>
      <c r="E99" s="554"/>
      <c r="F99" s="749"/>
      <c r="G99" s="561">
        <v>0</v>
      </c>
      <c r="H99" s="555">
        <f>SUM(E99:G99)</f>
        <v>0</v>
      </c>
      <c r="I99" s="1355" t="s">
        <v>398</v>
      </c>
      <c r="J99" s="143"/>
      <c r="K99" s="94"/>
      <c r="L99" s="91"/>
      <c r="M99" s="765">
        <f t="shared" si="34"/>
        <v>0</v>
      </c>
      <c r="N99" s="760"/>
      <c r="O99" s="936">
        <f t="shared" si="47"/>
        <v>0</v>
      </c>
      <c r="P99" s="934">
        <f t="shared" si="48"/>
        <v>0</v>
      </c>
      <c r="Q99" s="92">
        <f t="shared" si="49"/>
        <v>0</v>
      </c>
      <c r="R99" s="93">
        <f t="shared" si="50"/>
        <v>0</v>
      </c>
      <c r="S99" s="916"/>
    </row>
    <row r="100" spans="1:19" ht="77.25" customHeight="1">
      <c r="A100" s="32"/>
      <c r="B100" s="33"/>
      <c r="C100" s="191">
        <v>2027</v>
      </c>
      <c r="D100" s="91"/>
      <c r="E100" s="556"/>
      <c r="F100" s="750"/>
      <c r="G100" s="562"/>
      <c r="H100" s="557"/>
      <c r="I100" s="1356"/>
      <c r="J100" s="26"/>
      <c r="K100" s="96"/>
      <c r="L100" s="91"/>
      <c r="M100" s="764">
        <f t="shared" si="34"/>
        <v>0</v>
      </c>
      <c r="N100" s="761"/>
      <c r="O100" s="938">
        <f t="shared" si="47"/>
        <v>0</v>
      </c>
      <c r="P100" s="934">
        <f t="shared" si="48"/>
        <v>0</v>
      </c>
      <c r="Q100" s="95">
        <f t="shared" si="49"/>
        <v>0</v>
      </c>
      <c r="R100" s="113">
        <f t="shared" si="50"/>
        <v>0</v>
      </c>
      <c r="S100" s="918"/>
    </row>
    <row r="101" spans="1:19" ht="93.75" customHeight="1" thickBot="1">
      <c r="A101" s="35"/>
      <c r="B101" s="36"/>
      <c r="C101" s="192">
        <v>2028</v>
      </c>
      <c r="D101" s="97"/>
      <c r="E101" s="558"/>
      <c r="F101" s="751"/>
      <c r="G101" s="559"/>
      <c r="H101" s="560"/>
      <c r="I101" s="1357"/>
      <c r="J101" s="27"/>
      <c r="K101" s="100"/>
      <c r="L101" s="97"/>
      <c r="M101" s="583">
        <f t="shared" si="34"/>
        <v>0</v>
      </c>
      <c r="N101" s="762"/>
      <c r="O101" s="942">
        <f t="shared" si="47"/>
        <v>0</v>
      </c>
      <c r="P101" s="939">
        <f t="shared" si="48"/>
        <v>0</v>
      </c>
      <c r="Q101" s="98">
        <f t="shared" si="49"/>
        <v>0</v>
      </c>
      <c r="R101" s="114">
        <f t="shared" si="50"/>
        <v>0</v>
      </c>
      <c r="S101" s="921"/>
    </row>
    <row r="102" spans="1:19" ht="48" customHeight="1" thickBot="1">
      <c r="A102" s="539">
        <v>9770</v>
      </c>
      <c r="B102" s="540" t="s">
        <v>193</v>
      </c>
      <c r="C102" s="541">
        <v>2026</v>
      </c>
      <c r="D102" s="759"/>
      <c r="E102" s="752"/>
      <c r="F102" s="755"/>
      <c r="G102" s="749">
        <v>0</v>
      </c>
      <c r="H102" s="756">
        <f>SUM(E102:G102)</f>
        <v>0</v>
      </c>
      <c r="I102" s="1355" t="s">
        <v>399</v>
      </c>
      <c r="J102" s="542"/>
      <c r="K102" s="543"/>
      <c r="L102" s="544"/>
      <c r="M102" s="544">
        <f t="shared" si="34"/>
        <v>0</v>
      </c>
      <c r="N102" s="763"/>
      <c r="O102" s="936">
        <f t="shared" si="47"/>
        <v>0</v>
      </c>
      <c r="P102" s="934">
        <f t="shared" si="48"/>
        <v>0</v>
      </c>
      <c r="Q102" s="92">
        <f t="shared" si="49"/>
        <v>0</v>
      </c>
      <c r="R102" s="93">
        <f t="shared" si="50"/>
        <v>0</v>
      </c>
      <c r="S102" s="916"/>
    </row>
    <row r="103" spans="1:19" ht="64.5" customHeight="1" thickBot="1">
      <c r="A103" s="539">
        <v>9770</v>
      </c>
      <c r="B103" s="540" t="s">
        <v>193</v>
      </c>
      <c r="C103" s="541">
        <v>2027</v>
      </c>
      <c r="D103" s="743"/>
      <c r="E103" s="742"/>
      <c r="F103" s="746"/>
      <c r="G103" s="753"/>
      <c r="H103" s="757"/>
      <c r="I103" s="1356"/>
      <c r="J103" s="542"/>
      <c r="K103" s="543"/>
      <c r="L103" s="544"/>
      <c r="M103" s="544">
        <f t="shared" si="34"/>
        <v>0</v>
      </c>
      <c r="N103" s="763"/>
      <c r="O103" s="938">
        <f t="shared" si="47"/>
        <v>0</v>
      </c>
      <c r="P103" s="934">
        <f t="shared" si="48"/>
        <v>0</v>
      </c>
      <c r="Q103" s="95">
        <f t="shared" si="49"/>
        <v>0</v>
      </c>
      <c r="R103" s="113">
        <f t="shared" si="50"/>
        <v>0</v>
      </c>
      <c r="S103" s="918"/>
    </row>
    <row r="104" spans="1:19" ht="26.25" customHeight="1" thickBot="1">
      <c r="A104" s="539">
        <v>9770</v>
      </c>
      <c r="B104" s="540" t="s">
        <v>193</v>
      </c>
      <c r="C104" s="541">
        <v>2028</v>
      </c>
      <c r="D104" s="745"/>
      <c r="E104" s="744"/>
      <c r="F104" s="747"/>
      <c r="G104" s="754"/>
      <c r="H104" s="758"/>
      <c r="I104" s="1357"/>
      <c r="J104" s="542"/>
      <c r="K104" s="543"/>
      <c r="L104" s="544"/>
      <c r="M104" s="544">
        <f t="shared" si="34"/>
        <v>0</v>
      </c>
      <c r="N104" s="763"/>
      <c r="O104" s="942">
        <f t="shared" si="47"/>
        <v>0</v>
      </c>
      <c r="P104" s="939">
        <f t="shared" si="48"/>
        <v>0</v>
      </c>
      <c r="Q104" s="98">
        <f t="shared" si="49"/>
        <v>0</v>
      </c>
      <c r="R104" s="114">
        <f t="shared" si="50"/>
        <v>0</v>
      </c>
      <c r="S104" s="921"/>
    </row>
    <row r="105" spans="1:19" ht="16.5" thickBot="1">
      <c r="A105" s="48">
        <v>12</v>
      </c>
      <c r="B105" s="17" t="s">
        <v>218</v>
      </c>
      <c r="C105" s="18"/>
      <c r="D105" s="153"/>
      <c r="E105" s="161"/>
      <c r="F105" s="146"/>
      <c r="G105" s="147"/>
      <c r="H105" s="112"/>
      <c r="I105" s="180"/>
      <c r="J105" s="146"/>
      <c r="K105" s="147"/>
      <c r="L105" s="153"/>
      <c r="M105" s="117"/>
      <c r="N105" s="174"/>
      <c r="O105" s="147"/>
      <c r="P105" s="950"/>
      <c r="Q105" s="161"/>
      <c r="R105" s="103"/>
      <c r="S105" s="175"/>
    </row>
    <row r="106" spans="1:19" s="194" customFormat="1" ht="22.5" customHeight="1">
      <c r="A106" s="304">
        <v>1110</v>
      </c>
      <c r="B106" s="331" t="s">
        <v>18</v>
      </c>
      <c r="C106" s="190">
        <v>2026</v>
      </c>
      <c r="D106" s="378"/>
      <c r="E106" s="284">
        <v>9569</v>
      </c>
      <c r="F106" s="284">
        <v>253777</v>
      </c>
      <c r="G106" s="916"/>
      <c r="H106" s="273">
        <f>SUM(E106:G106)</f>
        <v>263346</v>
      </c>
      <c r="I106" s="1328" t="s">
        <v>308</v>
      </c>
      <c r="J106" s="331"/>
      <c r="K106" s="379"/>
      <c r="L106" s="327">
        <v>44341</v>
      </c>
      <c r="M106" s="327">
        <f>SUM(J106:L106)</f>
        <v>44341</v>
      </c>
      <c r="N106" s="1331" t="s">
        <v>309</v>
      </c>
      <c r="O106" s="936">
        <f t="shared" ref="O106:O138" si="51">E106+J106</f>
        <v>9569</v>
      </c>
      <c r="P106" s="307">
        <f t="shared" ref="P106:P138" si="52">F106+K106</f>
        <v>253777</v>
      </c>
      <c r="Q106" s="307">
        <f t="shared" ref="Q106:Q138" si="53">G106+L106</f>
        <v>44341</v>
      </c>
      <c r="R106" s="307">
        <f t="shared" ref="R106:R138" si="54">SUM(O106:Q106)</f>
        <v>307687</v>
      </c>
      <c r="S106" s="379"/>
    </row>
    <row r="107" spans="1:19" s="194" customFormat="1" ht="75.75" customHeight="1">
      <c r="A107" s="312">
        <v>1110</v>
      </c>
      <c r="B107" s="336"/>
      <c r="C107" s="191">
        <v>2027</v>
      </c>
      <c r="D107" s="378"/>
      <c r="E107" s="966">
        <v>9569</v>
      </c>
      <c r="F107" s="966"/>
      <c r="G107" s="918"/>
      <c r="H107" s="273">
        <f t="shared" ref="H107:H108" si="55">SUM(E107:G107)</f>
        <v>9569</v>
      </c>
      <c r="I107" s="1329"/>
      <c r="J107" s="336"/>
      <c r="K107" s="381"/>
      <c r="L107" s="792">
        <v>40422</v>
      </c>
      <c r="M107" s="792">
        <f>SUM(J107:L107)</f>
        <v>40422</v>
      </c>
      <c r="N107" s="1332"/>
      <c r="O107" s="381">
        <f t="shared" si="51"/>
        <v>9569</v>
      </c>
      <c r="P107" s="378">
        <f t="shared" si="52"/>
        <v>0</v>
      </c>
      <c r="Q107" s="378">
        <f t="shared" si="53"/>
        <v>40422</v>
      </c>
      <c r="R107" s="378">
        <f t="shared" si="54"/>
        <v>49991</v>
      </c>
      <c r="S107" s="381"/>
    </row>
    <row r="108" spans="1:19" s="194" customFormat="1" ht="86.25" customHeight="1" thickBot="1">
      <c r="A108" s="320">
        <v>1110</v>
      </c>
      <c r="B108" s="341"/>
      <c r="C108" s="192">
        <v>2028</v>
      </c>
      <c r="D108" s="382"/>
      <c r="E108" s="967">
        <v>9569</v>
      </c>
      <c r="F108" s="967"/>
      <c r="G108" s="921"/>
      <c r="H108" s="534">
        <f t="shared" si="55"/>
        <v>9569</v>
      </c>
      <c r="I108" s="1330"/>
      <c r="J108" s="341"/>
      <c r="K108" s="384"/>
      <c r="L108" s="1181"/>
      <c r="M108" s="1181">
        <f t="shared" ref="M108" si="56">SUM(J108:L108)</f>
        <v>0</v>
      </c>
      <c r="N108" s="1333"/>
      <c r="O108" s="384">
        <f t="shared" si="51"/>
        <v>9569</v>
      </c>
      <c r="P108" s="384">
        <f t="shared" si="52"/>
        <v>0</v>
      </c>
      <c r="Q108" s="384">
        <f t="shared" si="53"/>
        <v>0</v>
      </c>
      <c r="R108" s="384">
        <f t="shared" si="54"/>
        <v>9569</v>
      </c>
      <c r="S108" s="384"/>
    </row>
    <row r="109" spans="1:19" s="194" customFormat="1" ht="126" customHeight="1">
      <c r="A109" s="304">
        <v>8220</v>
      </c>
      <c r="B109" s="331" t="s">
        <v>40</v>
      </c>
      <c r="C109" s="190">
        <v>2026</v>
      </c>
      <c r="D109" s="378"/>
      <c r="E109" s="284"/>
      <c r="F109" s="385">
        <v>425120</v>
      </c>
      <c r="G109" s="388"/>
      <c r="H109" s="385">
        <f>SUM(E109:G109)</f>
        <v>425120</v>
      </c>
      <c r="I109" s="1334" t="s">
        <v>310</v>
      </c>
      <c r="J109" s="273">
        <v>150571</v>
      </c>
      <c r="K109" s="385"/>
      <c r="L109" s="307">
        <v>1402292</v>
      </c>
      <c r="M109" s="363">
        <f>SUM(J109:L109)</f>
        <v>1552863</v>
      </c>
      <c r="N109" s="1337" t="s">
        <v>311</v>
      </c>
      <c r="O109" s="936">
        <f t="shared" si="51"/>
        <v>150571</v>
      </c>
      <c r="P109" s="936">
        <f t="shared" si="52"/>
        <v>425120</v>
      </c>
      <c r="Q109" s="936">
        <f t="shared" si="53"/>
        <v>1402292</v>
      </c>
      <c r="R109" s="314">
        <f t="shared" si="54"/>
        <v>1977983</v>
      </c>
      <c r="S109" s="379"/>
    </row>
    <row r="110" spans="1:19" s="194" customFormat="1" ht="160.5" customHeight="1">
      <c r="A110" s="312">
        <v>8220</v>
      </c>
      <c r="B110" s="336"/>
      <c r="C110" s="191">
        <v>2027</v>
      </c>
      <c r="D110" s="378"/>
      <c r="E110" s="380"/>
      <c r="F110" s="386">
        <v>425120</v>
      </c>
      <c r="G110" s="416"/>
      <c r="H110" s="386">
        <f t="shared" ref="H110:H111" si="57">SUM(E110:G110)</f>
        <v>425120</v>
      </c>
      <c r="I110" s="1335"/>
      <c r="J110" s="314">
        <v>145571</v>
      </c>
      <c r="K110" s="381"/>
      <c r="L110" s="307">
        <v>1275000</v>
      </c>
      <c r="M110" s="308">
        <f t="shared" ref="M110:M111" si="58">SUM(J110:L110)</f>
        <v>1420571</v>
      </c>
      <c r="N110" s="1338"/>
      <c r="O110" s="310">
        <f t="shared" si="51"/>
        <v>145571</v>
      </c>
      <c r="P110" s="307">
        <f t="shared" si="52"/>
        <v>425120</v>
      </c>
      <c r="Q110" s="308">
        <f t="shared" si="53"/>
        <v>1275000</v>
      </c>
      <c r="R110" s="314">
        <f t="shared" si="54"/>
        <v>1845691</v>
      </c>
      <c r="S110" s="381"/>
    </row>
    <row r="111" spans="1:19" s="194" customFormat="1" ht="212.25" customHeight="1" thickBot="1">
      <c r="A111" s="320">
        <v>8220</v>
      </c>
      <c r="B111" s="341"/>
      <c r="C111" s="192">
        <v>2028</v>
      </c>
      <c r="D111" s="382"/>
      <c r="E111" s="383"/>
      <c r="F111" s="387">
        <v>425120</v>
      </c>
      <c r="G111" s="418"/>
      <c r="H111" s="387">
        <f t="shared" si="57"/>
        <v>425120</v>
      </c>
      <c r="I111" s="1336"/>
      <c r="J111" s="322">
        <v>145571</v>
      </c>
      <c r="K111" s="384"/>
      <c r="L111" s="315">
        <v>941500</v>
      </c>
      <c r="M111" s="316">
        <f t="shared" si="58"/>
        <v>1087071</v>
      </c>
      <c r="N111" s="1339"/>
      <c r="O111" s="318">
        <f t="shared" si="51"/>
        <v>145571</v>
      </c>
      <c r="P111" s="315">
        <f t="shared" si="52"/>
        <v>425120</v>
      </c>
      <c r="Q111" s="316">
        <f t="shared" si="53"/>
        <v>941500</v>
      </c>
      <c r="R111" s="322">
        <f t="shared" si="54"/>
        <v>1512191</v>
      </c>
      <c r="S111" s="384"/>
    </row>
    <row r="112" spans="1:19" s="194" customFormat="1" ht="408.75" customHeight="1">
      <c r="A112" s="304">
        <v>8230</v>
      </c>
      <c r="B112" s="331" t="s">
        <v>41</v>
      </c>
      <c r="C112" s="190">
        <v>2026</v>
      </c>
      <c r="D112" s="378"/>
      <c r="E112" s="284"/>
      <c r="F112" s="284">
        <v>968600</v>
      </c>
      <c r="G112" s="545"/>
      <c r="H112" s="284">
        <f>SUM(E112:G112)</f>
        <v>968600</v>
      </c>
      <c r="I112" s="1317" t="s">
        <v>312</v>
      </c>
      <c r="J112" s="306">
        <v>386189</v>
      </c>
      <c r="K112" s="303"/>
      <c r="L112" s="307">
        <v>283685</v>
      </c>
      <c r="M112" s="301">
        <f>SUM(J112:L112)</f>
        <v>669874</v>
      </c>
      <c r="N112" s="729" t="s">
        <v>313</v>
      </c>
      <c r="O112" s="936">
        <f t="shared" si="51"/>
        <v>386189</v>
      </c>
      <c r="P112" s="307">
        <f t="shared" si="52"/>
        <v>968600</v>
      </c>
      <c r="Q112" s="301">
        <f t="shared" si="53"/>
        <v>283685</v>
      </c>
      <c r="R112" s="306">
        <f t="shared" si="54"/>
        <v>1638474</v>
      </c>
      <c r="S112" s="379"/>
    </row>
    <row r="113" spans="1:56" s="194" customFormat="1" ht="86.25" customHeight="1">
      <c r="A113" s="312">
        <v>8230</v>
      </c>
      <c r="B113" s="336"/>
      <c r="C113" s="191">
        <v>2027</v>
      </c>
      <c r="D113" s="378"/>
      <c r="E113" s="253"/>
      <c r="F113" s="966">
        <v>1062000</v>
      </c>
      <c r="G113" s="970"/>
      <c r="H113" s="966">
        <f t="shared" ref="H113" si="59">SUM(E113:G113)</f>
        <v>1062000</v>
      </c>
      <c r="I113" s="1318"/>
      <c r="J113" s="314">
        <v>394180</v>
      </c>
      <c r="K113" s="310"/>
      <c r="L113" s="307">
        <v>13925</v>
      </c>
      <c r="M113" s="308">
        <f t="shared" ref="M113:M114" si="60">SUM(J113:L113)</f>
        <v>408105</v>
      </c>
      <c r="N113" s="336"/>
      <c r="O113" s="310">
        <f t="shared" si="51"/>
        <v>394180</v>
      </c>
      <c r="P113" s="307">
        <f t="shared" si="52"/>
        <v>1062000</v>
      </c>
      <c r="Q113" s="308">
        <f t="shared" si="53"/>
        <v>13925</v>
      </c>
      <c r="R113" s="314">
        <f t="shared" si="54"/>
        <v>1470105</v>
      </c>
      <c r="S113" s="381"/>
    </row>
    <row r="114" spans="1:56" s="194" customFormat="1" ht="67.5" customHeight="1" thickBot="1">
      <c r="A114" s="320">
        <v>8230</v>
      </c>
      <c r="B114" s="341"/>
      <c r="C114" s="192">
        <v>2028</v>
      </c>
      <c r="D114" s="382"/>
      <c r="E114" s="255"/>
      <c r="F114" s="967">
        <v>1249500</v>
      </c>
      <c r="G114" s="971"/>
      <c r="H114" s="967">
        <f>SUM(E114:G114)</f>
        <v>1249500</v>
      </c>
      <c r="I114" s="1319"/>
      <c r="J114" s="322">
        <v>394201</v>
      </c>
      <c r="K114" s="318"/>
      <c r="L114" s="315">
        <v>9500</v>
      </c>
      <c r="M114" s="316">
        <f t="shared" si="60"/>
        <v>403701</v>
      </c>
      <c r="N114" s="341"/>
      <c r="O114" s="318">
        <f t="shared" si="51"/>
        <v>394201</v>
      </c>
      <c r="P114" s="315">
        <f t="shared" si="52"/>
        <v>1249500</v>
      </c>
      <c r="Q114" s="316">
        <f t="shared" si="53"/>
        <v>9500</v>
      </c>
      <c r="R114" s="322">
        <f t="shared" si="54"/>
        <v>1653201</v>
      </c>
      <c r="S114" s="384"/>
    </row>
    <row r="115" spans="1:56" s="194" customFormat="1" ht="33" customHeight="1">
      <c r="A115" s="304">
        <v>4130</v>
      </c>
      <c r="B115" s="331" t="s">
        <v>212</v>
      </c>
      <c r="C115" s="708">
        <v>2026</v>
      </c>
      <c r="D115" s="730"/>
      <c r="E115" s="303">
        <v>17379</v>
      </c>
      <c r="F115" s="737">
        <v>168880</v>
      </c>
      <c r="G115" s="303"/>
      <c r="H115" s="733">
        <f>SUM(E115:G115)</f>
        <v>186259</v>
      </c>
      <c r="I115" s="1317" t="s">
        <v>314</v>
      </c>
      <c r="J115" s="766"/>
      <c r="K115" s="767"/>
      <c r="L115" s="737">
        <v>71428</v>
      </c>
      <c r="M115" s="731">
        <f>SUM(J115:L115)</f>
        <v>71428</v>
      </c>
      <c r="N115" s="1314" t="s">
        <v>315</v>
      </c>
      <c r="O115" s="307">
        <f t="shared" si="51"/>
        <v>17379</v>
      </c>
      <c r="P115" s="301">
        <f t="shared" si="52"/>
        <v>168880</v>
      </c>
      <c r="Q115" s="302">
        <f t="shared" si="53"/>
        <v>71428</v>
      </c>
      <c r="R115" s="401">
        <f t="shared" si="54"/>
        <v>257687</v>
      </c>
      <c r="S115" s="379"/>
    </row>
    <row r="116" spans="1:56" s="194" customFormat="1" ht="96.75" customHeight="1">
      <c r="A116" s="312">
        <v>4130</v>
      </c>
      <c r="B116" s="331"/>
      <c r="C116" s="710">
        <v>2027</v>
      </c>
      <c r="D116" s="378"/>
      <c r="E116" s="310">
        <v>17379</v>
      </c>
      <c r="F116" s="766">
        <v>168880</v>
      </c>
      <c r="G116" s="310"/>
      <c r="H116" s="311">
        <f t="shared" ref="H116:H123" si="61">SUM(E116:G116)</f>
        <v>186259</v>
      </c>
      <c r="I116" s="1318"/>
      <c r="J116" s="766"/>
      <c r="K116" s="768"/>
      <c r="L116" s="566">
        <v>30428</v>
      </c>
      <c r="M116" s="547">
        <f t="shared" ref="M116:M117" si="62">SUM(J116:L116)</f>
        <v>30428</v>
      </c>
      <c r="N116" s="1315"/>
      <c r="O116" s="307">
        <f t="shared" si="51"/>
        <v>17379</v>
      </c>
      <c r="P116" s="308">
        <f t="shared" si="52"/>
        <v>168880</v>
      </c>
      <c r="Q116" s="302">
        <f t="shared" si="53"/>
        <v>30428</v>
      </c>
      <c r="R116" s="406">
        <f t="shared" si="54"/>
        <v>216687</v>
      </c>
      <c r="S116" s="381"/>
    </row>
    <row r="117" spans="1:56" s="194" customFormat="1" ht="84" customHeight="1" thickBot="1">
      <c r="A117" s="320">
        <v>4130</v>
      </c>
      <c r="B117" s="734"/>
      <c r="C117" s="713">
        <v>2028</v>
      </c>
      <c r="D117" s="382"/>
      <c r="E117" s="318">
        <v>17379</v>
      </c>
      <c r="F117" s="991">
        <v>168880</v>
      </c>
      <c r="G117" s="318"/>
      <c r="H117" s="319">
        <f t="shared" si="61"/>
        <v>186259</v>
      </c>
      <c r="I117" s="1319"/>
      <c r="J117" s="769"/>
      <c r="K117" s="770"/>
      <c r="L117" s="567">
        <v>30000</v>
      </c>
      <c r="M117" s="347">
        <f t="shared" si="62"/>
        <v>30000</v>
      </c>
      <c r="N117" s="1316"/>
      <c r="O117" s="315">
        <f t="shared" si="51"/>
        <v>17379</v>
      </c>
      <c r="P117" s="316">
        <f t="shared" si="52"/>
        <v>168880</v>
      </c>
      <c r="Q117" s="735">
        <f t="shared" si="53"/>
        <v>30000</v>
      </c>
      <c r="R117" s="413">
        <f t="shared" si="54"/>
        <v>216259</v>
      </c>
      <c r="S117" s="384"/>
    </row>
    <row r="118" spans="1:56" s="194" customFormat="1" ht="33" customHeight="1">
      <c r="A118" s="304">
        <v>4160</v>
      </c>
      <c r="B118" s="729" t="s">
        <v>213</v>
      </c>
      <c r="C118" s="708">
        <v>2026</v>
      </c>
      <c r="D118" s="730"/>
      <c r="E118" s="731">
        <v>48623</v>
      </c>
      <c r="F118" s="739">
        <v>2000</v>
      </c>
      <c r="G118" s="303"/>
      <c r="H118" s="709">
        <f t="shared" si="61"/>
        <v>50623</v>
      </c>
      <c r="I118" s="1317" t="s">
        <v>316</v>
      </c>
      <c r="J118" s="766"/>
      <c r="K118" s="767"/>
      <c r="L118" s="737">
        <v>6000</v>
      </c>
      <c r="M118" s="731">
        <f>SUM(J118:L118)</f>
        <v>6000</v>
      </c>
      <c r="N118" s="1314" t="s">
        <v>317</v>
      </c>
      <c r="O118" s="307">
        <f t="shared" si="51"/>
        <v>48623</v>
      </c>
      <c r="P118" s="301">
        <f t="shared" si="52"/>
        <v>2000</v>
      </c>
      <c r="Q118" s="302">
        <f t="shared" si="53"/>
        <v>6000</v>
      </c>
      <c r="R118" s="401">
        <f t="shared" si="54"/>
        <v>56623</v>
      </c>
      <c r="S118" s="379"/>
    </row>
    <row r="119" spans="1:56" s="194" customFormat="1" ht="43.5" customHeight="1">
      <c r="A119" s="312">
        <v>4160</v>
      </c>
      <c r="B119" s="331"/>
      <c r="C119" s="710">
        <v>2027</v>
      </c>
      <c r="D119" s="378"/>
      <c r="E119" s="430">
        <v>48623</v>
      </c>
      <c r="F119" s="739">
        <v>2000</v>
      </c>
      <c r="G119" s="310"/>
      <c r="H119" s="718">
        <f t="shared" si="61"/>
        <v>50623</v>
      </c>
      <c r="I119" s="1318"/>
      <c r="J119" s="766"/>
      <c r="K119" s="768"/>
      <c r="L119" s="566">
        <v>6000</v>
      </c>
      <c r="M119" s="547">
        <f t="shared" ref="M119:M120" si="63">SUM(J119:L119)</f>
        <v>6000</v>
      </c>
      <c r="N119" s="1315"/>
      <c r="O119" s="307">
        <f t="shared" si="51"/>
        <v>48623</v>
      </c>
      <c r="P119" s="308">
        <f t="shared" si="52"/>
        <v>2000</v>
      </c>
      <c r="Q119" s="302">
        <f t="shared" si="53"/>
        <v>6000</v>
      </c>
      <c r="R119" s="406">
        <f t="shared" si="54"/>
        <v>56623</v>
      </c>
      <c r="S119" s="381"/>
    </row>
    <row r="120" spans="1:56" s="194" customFormat="1" ht="39.75" customHeight="1" thickBot="1">
      <c r="A120" s="320">
        <v>4160</v>
      </c>
      <c r="B120" s="734"/>
      <c r="C120" s="713">
        <v>2028</v>
      </c>
      <c r="D120" s="382"/>
      <c r="E120" s="409">
        <v>48623</v>
      </c>
      <c r="F120" s="741">
        <v>2000</v>
      </c>
      <c r="G120" s="318"/>
      <c r="H120" s="989">
        <f t="shared" si="61"/>
        <v>50623</v>
      </c>
      <c r="I120" s="1319"/>
      <c r="J120" s="769"/>
      <c r="K120" s="770"/>
      <c r="L120" s="567">
        <v>6000</v>
      </c>
      <c r="M120" s="347">
        <f t="shared" si="63"/>
        <v>6000</v>
      </c>
      <c r="N120" s="1316"/>
      <c r="O120" s="315">
        <f t="shared" si="51"/>
        <v>48623</v>
      </c>
      <c r="P120" s="316">
        <f t="shared" si="52"/>
        <v>2000</v>
      </c>
      <c r="Q120" s="735">
        <f t="shared" si="53"/>
        <v>6000</v>
      </c>
      <c r="R120" s="413">
        <f t="shared" si="54"/>
        <v>56623</v>
      </c>
      <c r="S120" s="384"/>
    </row>
    <row r="121" spans="1:56" s="194" customFormat="1" ht="33" customHeight="1">
      <c r="A121" s="304">
        <v>9240</v>
      </c>
      <c r="B121" s="331" t="s">
        <v>211</v>
      </c>
      <c r="C121" s="708">
        <v>2026</v>
      </c>
      <c r="D121" s="730" t="s">
        <v>318</v>
      </c>
      <c r="E121" s="812"/>
      <c r="F121" s="739">
        <v>164420</v>
      </c>
      <c r="G121" s="303"/>
      <c r="H121" s="733">
        <f t="shared" si="61"/>
        <v>164420</v>
      </c>
      <c r="I121" s="1317" t="s">
        <v>319</v>
      </c>
      <c r="J121" s="766">
        <v>146920</v>
      </c>
      <c r="K121" s="767"/>
      <c r="L121" s="737">
        <v>373000</v>
      </c>
      <c r="M121" s="731">
        <f>SUM(J121:L121)</f>
        <v>519920</v>
      </c>
      <c r="N121" s="1314" t="s">
        <v>320</v>
      </c>
      <c r="O121" s="307">
        <f t="shared" si="51"/>
        <v>146920</v>
      </c>
      <c r="P121" s="301">
        <f t="shared" si="52"/>
        <v>164420</v>
      </c>
      <c r="Q121" s="302">
        <f t="shared" si="53"/>
        <v>373000</v>
      </c>
      <c r="R121" s="401">
        <f t="shared" si="54"/>
        <v>684340</v>
      </c>
      <c r="S121" s="379"/>
    </row>
    <row r="122" spans="1:56" s="194" customFormat="1" ht="43.5" customHeight="1">
      <c r="A122" s="312">
        <v>9240</v>
      </c>
      <c r="B122" s="331"/>
      <c r="C122" s="710">
        <v>2027</v>
      </c>
      <c r="D122" s="378"/>
      <c r="E122" s="986"/>
      <c r="F122" s="739">
        <v>164420</v>
      </c>
      <c r="G122" s="310"/>
      <c r="H122" s="311">
        <f t="shared" si="61"/>
        <v>164420</v>
      </c>
      <c r="I122" s="1318"/>
      <c r="J122" s="766">
        <v>146920</v>
      </c>
      <c r="K122" s="768"/>
      <c r="L122" s="771">
        <v>300000</v>
      </c>
      <c r="M122" s="547">
        <f t="shared" ref="M122:M123" si="64">SUM(J122:L122)</f>
        <v>446920</v>
      </c>
      <c r="N122" s="1315"/>
      <c r="O122" s="307">
        <f t="shared" si="51"/>
        <v>146920</v>
      </c>
      <c r="P122" s="308">
        <f t="shared" si="52"/>
        <v>164420</v>
      </c>
      <c r="Q122" s="302">
        <f t="shared" si="53"/>
        <v>300000</v>
      </c>
      <c r="R122" s="406">
        <f t="shared" si="54"/>
        <v>611340</v>
      </c>
      <c r="S122" s="381"/>
    </row>
    <row r="123" spans="1:56" s="194" customFormat="1" ht="39.75" customHeight="1" thickBot="1">
      <c r="A123" s="320">
        <v>9240</v>
      </c>
      <c r="B123" s="734"/>
      <c r="C123" s="713">
        <v>2028</v>
      </c>
      <c r="D123" s="382"/>
      <c r="E123" s="988"/>
      <c r="F123" s="739">
        <v>164420</v>
      </c>
      <c r="G123" s="318"/>
      <c r="H123" s="319">
        <f t="shared" si="61"/>
        <v>164420</v>
      </c>
      <c r="I123" s="1319"/>
      <c r="J123" s="769">
        <v>146920</v>
      </c>
      <c r="K123" s="770"/>
      <c r="L123" s="772">
        <v>200000</v>
      </c>
      <c r="M123" s="347">
        <f t="shared" si="64"/>
        <v>346920</v>
      </c>
      <c r="N123" s="1316"/>
      <c r="O123" s="315">
        <f t="shared" si="51"/>
        <v>146920</v>
      </c>
      <c r="P123" s="316">
        <f t="shared" si="52"/>
        <v>164420</v>
      </c>
      <c r="Q123" s="735">
        <f t="shared" si="53"/>
        <v>200000</v>
      </c>
      <c r="R123" s="413">
        <f t="shared" si="54"/>
        <v>511340</v>
      </c>
      <c r="S123" s="384"/>
    </row>
    <row r="124" spans="1:56" s="194" customFormat="1" ht="33" customHeight="1">
      <c r="A124" s="304">
        <v>10550</v>
      </c>
      <c r="B124" s="331" t="s">
        <v>192</v>
      </c>
      <c r="C124" s="708">
        <v>2026</v>
      </c>
      <c r="D124" s="730" t="s">
        <v>321</v>
      </c>
      <c r="E124" s="748"/>
      <c r="F124" s="812">
        <v>313000</v>
      </c>
      <c r="G124" s="812"/>
      <c r="H124" s="709">
        <f>SUM(E124:G124)</f>
        <v>313000</v>
      </c>
      <c r="I124" s="1317" t="s">
        <v>322</v>
      </c>
      <c r="J124" s="766">
        <v>402497</v>
      </c>
      <c r="K124" s="767"/>
      <c r="L124" s="737">
        <v>240000</v>
      </c>
      <c r="M124" s="731">
        <f>SUM(J124:L124)</f>
        <v>642497</v>
      </c>
      <c r="N124" s="1314" t="s">
        <v>323</v>
      </c>
      <c r="O124" s="307">
        <f t="shared" si="51"/>
        <v>402497</v>
      </c>
      <c r="P124" s="301">
        <f t="shared" si="52"/>
        <v>313000</v>
      </c>
      <c r="Q124" s="302">
        <f t="shared" si="53"/>
        <v>240000</v>
      </c>
      <c r="R124" s="401">
        <f t="shared" si="54"/>
        <v>955497</v>
      </c>
      <c r="S124" s="379"/>
    </row>
    <row r="125" spans="1:56" s="194" customFormat="1" ht="43.5" customHeight="1">
      <c r="A125" s="312">
        <v>10550</v>
      </c>
      <c r="B125" s="331"/>
      <c r="C125" s="710">
        <v>2027</v>
      </c>
      <c r="D125" s="378"/>
      <c r="E125" s="746"/>
      <c r="F125" s="986">
        <v>313000</v>
      </c>
      <c r="G125" s="986"/>
      <c r="H125" s="718">
        <f t="shared" ref="H125:H126" si="65">SUM(E125:G125)</f>
        <v>313000</v>
      </c>
      <c r="I125" s="1318"/>
      <c r="J125" s="766">
        <v>402497</v>
      </c>
      <c r="K125" s="768"/>
      <c r="L125" s="566">
        <v>240000</v>
      </c>
      <c r="M125" s="547">
        <f t="shared" ref="M125:M129" si="66">SUM(J125:L125)</f>
        <v>642497</v>
      </c>
      <c r="N125" s="1315"/>
      <c r="O125" s="307">
        <f t="shared" si="51"/>
        <v>402497</v>
      </c>
      <c r="P125" s="308">
        <f t="shared" si="52"/>
        <v>313000</v>
      </c>
      <c r="Q125" s="302">
        <f t="shared" si="53"/>
        <v>240000</v>
      </c>
      <c r="R125" s="406">
        <f t="shared" si="54"/>
        <v>955497</v>
      </c>
      <c r="S125" s="381"/>
    </row>
    <row r="126" spans="1:56" s="194" customFormat="1" ht="39.75" customHeight="1" thickBot="1">
      <c r="A126" s="320">
        <v>10550</v>
      </c>
      <c r="B126" s="734"/>
      <c r="C126" s="713">
        <v>2028</v>
      </c>
      <c r="D126" s="382"/>
      <c r="E126" s="747"/>
      <c r="F126" s="988">
        <v>313000</v>
      </c>
      <c r="G126" s="988"/>
      <c r="H126" s="989">
        <f t="shared" si="65"/>
        <v>313000</v>
      </c>
      <c r="I126" s="1319"/>
      <c r="J126" s="769">
        <v>402497</v>
      </c>
      <c r="K126" s="770"/>
      <c r="L126" s="567"/>
      <c r="M126" s="347">
        <f t="shared" si="66"/>
        <v>402497</v>
      </c>
      <c r="N126" s="1316"/>
      <c r="O126" s="315">
        <f t="shared" si="51"/>
        <v>402497</v>
      </c>
      <c r="P126" s="316">
        <f t="shared" si="52"/>
        <v>313000</v>
      </c>
      <c r="Q126" s="735">
        <f t="shared" si="53"/>
        <v>0</v>
      </c>
      <c r="R126" s="413">
        <f t="shared" si="54"/>
        <v>715497</v>
      </c>
      <c r="S126" s="384"/>
    </row>
    <row r="127" spans="1:56" s="911" customFormat="1" ht="27.75" customHeight="1">
      <c r="A127" s="393">
        <v>10220</v>
      </c>
      <c r="B127" s="334" t="s">
        <v>227</v>
      </c>
      <c r="C127" s="708">
        <v>2026</v>
      </c>
      <c r="D127" s="730"/>
      <c r="E127" s="748"/>
      <c r="F127" s="812">
        <v>1112000</v>
      </c>
      <c r="G127" s="812"/>
      <c r="H127" s="709">
        <f>SUM(E127:G127)</f>
        <v>1112000</v>
      </c>
      <c r="I127" s="1317" t="s">
        <v>324</v>
      </c>
      <c r="J127" s="766"/>
      <c r="K127" s="767"/>
      <c r="L127" s="737"/>
      <c r="M127" s="731">
        <f>SUM(J127:L127)</f>
        <v>0</v>
      </c>
      <c r="N127" s="1314"/>
      <c r="O127" s="307">
        <f t="shared" si="51"/>
        <v>0</v>
      </c>
      <c r="P127" s="301">
        <f t="shared" si="52"/>
        <v>1112000</v>
      </c>
      <c r="Q127" s="302">
        <f t="shared" si="53"/>
        <v>0</v>
      </c>
      <c r="R127" s="401">
        <f t="shared" si="54"/>
        <v>1112000</v>
      </c>
      <c r="S127" s="379"/>
      <c r="T127" s="194"/>
      <c r="U127" s="194"/>
      <c r="V127" s="194"/>
      <c r="W127" s="194"/>
      <c r="X127" s="194"/>
      <c r="Y127" s="194"/>
      <c r="Z127" s="194"/>
      <c r="AA127" s="194"/>
      <c r="AB127" s="194"/>
      <c r="AC127" s="194"/>
      <c r="AD127" s="194"/>
      <c r="AE127" s="194"/>
      <c r="AF127" s="194"/>
      <c r="AG127" s="194"/>
      <c r="AH127" s="194"/>
      <c r="AI127" s="194"/>
      <c r="AJ127" s="194"/>
      <c r="AK127" s="194"/>
      <c r="AL127" s="194"/>
      <c r="AM127" s="194"/>
      <c r="AN127" s="194"/>
      <c r="AO127" s="194"/>
      <c r="AP127" s="194"/>
      <c r="AQ127" s="194"/>
      <c r="AR127" s="194"/>
      <c r="AS127" s="194"/>
      <c r="AT127" s="194"/>
      <c r="AU127" s="194"/>
      <c r="AV127" s="194"/>
      <c r="AW127" s="194"/>
      <c r="AX127" s="194"/>
      <c r="AY127" s="194"/>
      <c r="AZ127" s="194"/>
      <c r="BA127" s="194"/>
      <c r="BB127" s="194"/>
      <c r="BC127" s="194"/>
      <c r="BD127" s="194"/>
    </row>
    <row r="128" spans="1:56" s="911" customFormat="1" ht="27.75" customHeight="1">
      <c r="A128" s="333">
        <v>10220</v>
      </c>
      <c r="B128" s="334"/>
      <c r="C128" s="710">
        <v>2027</v>
      </c>
      <c r="D128" s="378"/>
      <c r="E128" s="746"/>
      <c r="F128" s="986">
        <v>3114000</v>
      </c>
      <c r="G128" s="986"/>
      <c r="H128" s="718">
        <f t="shared" ref="H128:H132" si="67">SUM(E128:G128)</f>
        <v>3114000</v>
      </c>
      <c r="I128" s="1318"/>
      <c r="J128" s="766"/>
      <c r="K128" s="768"/>
      <c r="L128" s="566"/>
      <c r="M128" s="547">
        <f t="shared" si="66"/>
        <v>0</v>
      </c>
      <c r="N128" s="1315"/>
      <c r="O128" s="307">
        <f t="shared" si="51"/>
        <v>0</v>
      </c>
      <c r="P128" s="308">
        <f t="shared" si="52"/>
        <v>3114000</v>
      </c>
      <c r="Q128" s="302">
        <f t="shared" si="53"/>
        <v>0</v>
      </c>
      <c r="R128" s="406">
        <f t="shared" si="54"/>
        <v>3114000</v>
      </c>
      <c r="S128" s="381"/>
      <c r="T128" s="194"/>
      <c r="U128" s="194"/>
      <c r="V128" s="194"/>
      <c r="W128" s="194"/>
      <c r="X128" s="194"/>
      <c r="Y128" s="194"/>
      <c r="Z128" s="194"/>
      <c r="AA128" s="194"/>
      <c r="AB128" s="194"/>
      <c r="AC128" s="194"/>
      <c r="AD128" s="194"/>
      <c r="AE128" s="194"/>
      <c r="AF128" s="194"/>
      <c r="AG128" s="194"/>
      <c r="AH128" s="194"/>
      <c r="AI128" s="194"/>
      <c r="AJ128" s="194"/>
      <c r="AK128" s="194"/>
      <c r="AL128" s="194"/>
      <c r="AM128" s="194"/>
      <c r="AN128" s="194"/>
      <c r="AO128" s="194"/>
      <c r="AP128" s="194"/>
      <c r="AQ128" s="194"/>
      <c r="AR128" s="194"/>
      <c r="AS128" s="194"/>
      <c r="AT128" s="194"/>
      <c r="AU128" s="194"/>
      <c r="AV128" s="194"/>
      <c r="AW128" s="194"/>
      <c r="AX128" s="194"/>
      <c r="AY128" s="194"/>
      <c r="AZ128" s="194"/>
      <c r="BA128" s="194"/>
      <c r="BB128" s="194"/>
      <c r="BC128" s="194"/>
      <c r="BD128" s="194"/>
    </row>
    <row r="129" spans="1:56" s="911" customFormat="1" ht="27.75" customHeight="1" thickBot="1">
      <c r="A129" s="985">
        <v>10220</v>
      </c>
      <c r="B129" s="987"/>
      <c r="C129" s="713">
        <v>2028</v>
      </c>
      <c r="D129" s="382"/>
      <c r="E129" s="747"/>
      <c r="F129" s="988">
        <v>7217000</v>
      </c>
      <c r="G129" s="988"/>
      <c r="H129" s="989">
        <f t="shared" si="67"/>
        <v>7217000</v>
      </c>
      <c r="I129" s="1319"/>
      <c r="J129" s="769"/>
      <c r="K129" s="770"/>
      <c r="L129" s="567"/>
      <c r="M129" s="347">
        <f t="shared" si="66"/>
        <v>0</v>
      </c>
      <c r="N129" s="1316"/>
      <c r="O129" s="315">
        <f t="shared" si="51"/>
        <v>0</v>
      </c>
      <c r="P129" s="316">
        <f t="shared" si="52"/>
        <v>7217000</v>
      </c>
      <c r="Q129" s="735">
        <f t="shared" si="53"/>
        <v>0</v>
      </c>
      <c r="R129" s="413">
        <f t="shared" si="54"/>
        <v>7217000</v>
      </c>
      <c r="S129" s="384"/>
      <c r="T129" s="194"/>
      <c r="U129" s="194"/>
      <c r="V129" s="194"/>
      <c r="W129" s="194"/>
      <c r="X129" s="194"/>
      <c r="Y129" s="194"/>
      <c r="Z129" s="194"/>
      <c r="AA129" s="194"/>
      <c r="AB129" s="194"/>
      <c r="AC129" s="194"/>
      <c r="AD129" s="194"/>
      <c r="AE129" s="194"/>
      <c r="AF129" s="194"/>
      <c r="AG129" s="194"/>
      <c r="AH129" s="194"/>
      <c r="AI129" s="194"/>
      <c r="AJ129" s="194"/>
      <c r="AK129" s="194"/>
      <c r="AL129" s="194"/>
      <c r="AM129" s="194"/>
      <c r="AN129" s="194"/>
      <c r="AO129" s="194"/>
      <c r="AP129" s="194"/>
      <c r="AQ129" s="194"/>
      <c r="AR129" s="194"/>
      <c r="AS129" s="194"/>
      <c r="AT129" s="194"/>
      <c r="AU129" s="194"/>
      <c r="AV129" s="194"/>
      <c r="AW129" s="194"/>
      <c r="AX129" s="194"/>
      <c r="AY129" s="194"/>
      <c r="AZ129" s="194"/>
      <c r="BA129" s="194"/>
      <c r="BB129" s="194"/>
      <c r="BC129" s="194"/>
      <c r="BD129" s="194"/>
    </row>
    <row r="130" spans="1:56" s="911" customFormat="1" ht="27.75" customHeight="1">
      <c r="A130" s="304">
        <v>4170</v>
      </c>
      <c r="B130" s="334" t="s">
        <v>228</v>
      </c>
      <c r="C130" s="708">
        <v>2026</v>
      </c>
      <c r="D130" s="730"/>
      <c r="E130" s="748">
        <v>13000</v>
      </c>
      <c r="F130" s="812">
        <v>6000</v>
      </c>
      <c r="G130" s="812"/>
      <c r="H130" s="733">
        <f t="shared" si="67"/>
        <v>19000</v>
      </c>
      <c r="I130" s="1317" t="s">
        <v>325</v>
      </c>
      <c r="J130" s="766"/>
      <c r="K130" s="767"/>
      <c r="L130" s="737">
        <v>60297</v>
      </c>
      <c r="M130" s="731">
        <f>SUM(J130:L130)</f>
        <v>60297</v>
      </c>
      <c r="N130" s="1314" t="s">
        <v>326</v>
      </c>
      <c r="O130" s="307">
        <f t="shared" si="51"/>
        <v>13000</v>
      </c>
      <c r="P130" s="301">
        <f t="shared" si="52"/>
        <v>6000</v>
      </c>
      <c r="Q130" s="302">
        <f t="shared" si="53"/>
        <v>60297</v>
      </c>
      <c r="R130" s="401">
        <f t="shared" si="54"/>
        <v>79297</v>
      </c>
      <c r="S130" s="379"/>
      <c r="T130" s="194"/>
      <c r="U130" s="194"/>
      <c r="V130" s="194"/>
      <c r="W130" s="194"/>
      <c r="X130" s="194"/>
      <c r="Y130" s="194"/>
      <c r="Z130" s="194"/>
      <c r="AA130" s="194"/>
      <c r="AB130" s="194"/>
      <c r="AC130" s="194"/>
      <c r="AD130" s="194"/>
      <c r="AE130" s="194"/>
      <c r="AF130" s="194"/>
      <c r="AG130" s="194"/>
      <c r="AH130" s="194"/>
      <c r="AI130" s="194"/>
      <c r="AJ130" s="194"/>
      <c r="AK130" s="194"/>
      <c r="AL130" s="194"/>
      <c r="AM130" s="194"/>
      <c r="AN130" s="194"/>
      <c r="AO130" s="194"/>
      <c r="AP130" s="194"/>
      <c r="AQ130" s="194"/>
      <c r="AR130" s="194"/>
      <c r="AS130" s="194"/>
      <c r="AT130" s="194"/>
      <c r="AU130" s="194"/>
      <c r="AV130" s="194"/>
      <c r="AW130" s="194"/>
      <c r="AX130" s="194"/>
      <c r="AY130" s="194"/>
      <c r="AZ130" s="194"/>
      <c r="BA130" s="194"/>
      <c r="BB130" s="194"/>
      <c r="BC130" s="194"/>
      <c r="BD130" s="194"/>
    </row>
    <row r="131" spans="1:56" s="911" customFormat="1" ht="27.75" customHeight="1">
      <c r="A131" s="312"/>
      <c r="B131" s="331"/>
      <c r="C131" s="710">
        <v>2027</v>
      </c>
      <c r="D131" s="378"/>
      <c r="E131" s="746">
        <v>13000</v>
      </c>
      <c r="F131" s="986">
        <v>6000</v>
      </c>
      <c r="G131" s="986"/>
      <c r="H131" s="733">
        <f t="shared" si="67"/>
        <v>19000</v>
      </c>
      <c r="I131" s="1318"/>
      <c r="J131" s="766"/>
      <c r="K131" s="768"/>
      <c r="L131" s="566">
        <v>2000</v>
      </c>
      <c r="M131" s="547">
        <f t="shared" ref="M131:M132" si="68">SUM(J131:L131)</f>
        <v>2000</v>
      </c>
      <c r="N131" s="1315"/>
      <c r="O131" s="307">
        <f t="shared" si="51"/>
        <v>13000</v>
      </c>
      <c r="P131" s="308">
        <f t="shared" si="52"/>
        <v>6000</v>
      </c>
      <c r="Q131" s="302">
        <f t="shared" si="53"/>
        <v>2000</v>
      </c>
      <c r="R131" s="406">
        <f t="shared" si="54"/>
        <v>21000</v>
      </c>
      <c r="S131" s="381"/>
      <c r="T131" s="194"/>
      <c r="U131" s="194"/>
      <c r="V131" s="194"/>
      <c r="W131" s="194"/>
      <c r="X131" s="194"/>
      <c r="Y131" s="194"/>
      <c r="Z131" s="194"/>
      <c r="AA131" s="194"/>
      <c r="AB131" s="194"/>
      <c r="AC131" s="194"/>
      <c r="AD131" s="194"/>
      <c r="AE131" s="194"/>
      <c r="AF131" s="194"/>
      <c r="AG131" s="194"/>
      <c r="AH131" s="194"/>
      <c r="AI131" s="194"/>
      <c r="AJ131" s="194"/>
      <c r="AK131" s="194"/>
      <c r="AL131" s="194"/>
      <c r="AM131" s="194"/>
      <c r="AN131" s="194"/>
      <c r="AO131" s="194"/>
      <c r="AP131" s="194"/>
      <c r="AQ131" s="194"/>
      <c r="AR131" s="194"/>
      <c r="AS131" s="194"/>
      <c r="AT131" s="194"/>
      <c r="AU131" s="194"/>
      <c r="AV131" s="194"/>
      <c r="AW131" s="194"/>
      <c r="AX131" s="194"/>
      <c r="AY131" s="194"/>
      <c r="AZ131" s="194"/>
      <c r="BA131" s="194"/>
      <c r="BB131" s="194"/>
      <c r="BC131" s="194"/>
      <c r="BD131" s="194"/>
    </row>
    <row r="132" spans="1:56" s="911" customFormat="1" ht="204.75" customHeight="1" thickBot="1">
      <c r="A132" s="320"/>
      <c r="B132" s="734"/>
      <c r="C132" s="713">
        <v>2028</v>
      </c>
      <c r="D132" s="382"/>
      <c r="E132" s="747">
        <v>13000</v>
      </c>
      <c r="F132" s="988">
        <v>6000</v>
      </c>
      <c r="G132" s="988"/>
      <c r="H132" s="990">
        <f t="shared" si="67"/>
        <v>19000</v>
      </c>
      <c r="I132" s="1319"/>
      <c r="J132" s="769"/>
      <c r="K132" s="770"/>
      <c r="L132" s="567">
        <v>5000</v>
      </c>
      <c r="M132" s="347">
        <f t="shared" si="68"/>
        <v>5000</v>
      </c>
      <c r="N132" s="1316"/>
      <c r="O132" s="315">
        <f t="shared" si="51"/>
        <v>13000</v>
      </c>
      <c r="P132" s="316">
        <f t="shared" si="52"/>
        <v>6000</v>
      </c>
      <c r="Q132" s="735">
        <f t="shared" si="53"/>
        <v>5000</v>
      </c>
      <c r="R132" s="413">
        <f t="shared" si="54"/>
        <v>24000</v>
      </c>
      <c r="S132" s="384"/>
      <c r="T132" s="194"/>
      <c r="U132" s="194"/>
      <c r="V132" s="194"/>
      <c r="W132" s="194"/>
      <c r="X132" s="194"/>
      <c r="Y132" s="194"/>
      <c r="Z132" s="194"/>
      <c r="AA132" s="194"/>
      <c r="AB132" s="194"/>
      <c r="AC132" s="194"/>
      <c r="AD132" s="194"/>
      <c r="AE132" s="194"/>
      <c r="AF132" s="194"/>
      <c r="AG132" s="194"/>
      <c r="AH132" s="194"/>
      <c r="AI132" s="194"/>
      <c r="AJ132" s="194"/>
      <c r="AK132" s="194"/>
      <c r="AL132" s="194"/>
      <c r="AM132" s="194"/>
      <c r="AN132" s="194"/>
      <c r="AO132" s="194"/>
      <c r="AP132" s="194"/>
      <c r="AQ132" s="194"/>
      <c r="AR132" s="194"/>
      <c r="AS132" s="194"/>
      <c r="AT132" s="194"/>
      <c r="AU132" s="194"/>
      <c r="AV132" s="194"/>
      <c r="AW132" s="194"/>
      <c r="AX132" s="194"/>
      <c r="AY132" s="194"/>
      <c r="AZ132" s="194"/>
      <c r="BA132" s="194"/>
      <c r="BB132" s="194"/>
      <c r="BC132" s="194"/>
      <c r="BD132" s="194"/>
    </row>
    <row r="133" spans="1:56" s="911" customFormat="1" ht="27.75" customHeight="1">
      <c r="A133" s="304">
        <v>1150</v>
      </c>
      <c r="B133" s="334" t="s">
        <v>229</v>
      </c>
      <c r="C133" s="708">
        <v>2026</v>
      </c>
      <c r="D133" s="730"/>
      <c r="E133" s="748">
        <v>89862</v>
      </c>
      <c r="F133" s="812">
        <v>15750</v>
      </c>
      <c r="G133" s="812"/>
      <c r="H133" s="709">
        <f>SUM(E133:G133)</f>
        <v>105612</v>
      </c>
      <c r="I133" s="1317" t="s">
        <v>327</v>
      </c>
      <c r="J133" s="766"/>
      <c r="K133" s="767"/>
      <c r="L133" s="737">
        <v>120000</v>
      </c>
      <c r="M133" s="731">
        <f>SUM(J133:L133)</f>
        <v>120000</v>
      </c>
      <c r="N133" s="1314" t="s">
        <v>328</v>
      </c>
      <c r="O133" s="307">
        <f t="shared" si="51"/>
        <v>89862</v>
      </c>
      <c r="P133" s="301">
        <f t="shared" si="52"/>
        <v>15750</v>
      </c>
      <c r="Q133" s="302">
        <f t="shared" si="53"/>
        <v>120000</v>
      </c>
      <c r="R133" s="401">
        <f t="shared" si="54"/>
        <v>225612</v>
      </c>
      <c r="S133" s="379"/>
      <c r="T133" s="194"/>
      <c r="U133" s="194"/>
      <c r="V133" s="194"/>
      <c r="W133" s="194"/>
      <c r="X133" s="194"/>
      <c r="Y133" s="194"/>
      <c r="Z133" s="194"/>
      <c r="AA133" s="194"/>
      <c r="AB133" s="194"/>
      <c r="AC133" s="194"/>
      <c r="AD133" s="194"/>
      <c r="AE133" s="194"/>
      <c r="AF133" s="194"/>
      <c r="AG133" s="194"/>
      <c r="AH133" s="194"/>
      <c r="AI133" s="194"/>
      <c r="AJ133" s="194"/>
      <c r="AK133" s="194"/>
      <c r="AL133" s="194"/>
      <c r="AM133" s="194"/>
      <c r="AN133" s="194"/>
      <c r="AO133" s="194"/>
      <c r="AP133" s="194"/>
      <c r="AQ133" s="194"/>
      <c r="AR133" s="194"/>
      <c r="AS133" s="194"/>
      <c r="AT133" s="194"/>
      <c r="AU133" s="194"/>
      <c r="AV133" s="194"/>
      <c r="AW133" s="194"/>
      <c r="AX133" s="194"/>
      <c r="AY133" s="194"/>
      <c r="AZ133" s="194"/>
      <c r="BA133" s="194"/>
      <c r="BB133" s="194"/>
      <c r="BC133" s="194"/>
      <c r="BD133" s="194"/>
    </row>
    <row r="134" spans="1:56" s="911" customFormat="1" ht="27.75" customHeight="1">
      <c r="A134" s="312"/>
      <c r="B134" s="331"/>
      <c r="C134" s="710">
        <v>2027</v>
      </c>
      <c r="D134" s="378"/>
      <c r="E134" s="746">
        <v>89862</v>
      </c>
      <c r="F134" s="986">
        <v>15750</v>
      </c>
      <c r="G134" s="986"/>
      <c r="H134" s="718">
        <f t="shared" ref="H134:H135" si="69">SUM(E134:G134)</f>
        <v>105612</v>
      </c>
      <c r="I134" s="1318"/>
      <c r="J134" s="766"/>
      <c r="K134" s="768"/>
      <c r="L134" s="566"/>
      <c r="M134" s="547"/>
      <c r="N134" s="1315"/>
      <c r="O134" s="307">
        <f t="shared" si="51"/>
        <v>89862</v>
      </c>
      <c r="P134" s="308">
        <f t="shared" si="52"/>
        <v>15750</v>
      </c>
      <c r="Q134" s="302">
        <f t="shared" si="53"/>
        <v>0</v>
      </c>
      <c r="R134" s="406">
        <f t="shared" si="54"/>
        <v>105612</v>
      </c>
      <c r="S134" s="381"/>
      <c r="T134" s="194"/>
      <c r="U134" s="194"/>
      <c r="V134" s="194"/>
      <c r="W134" s="194"/>
      <c r="X134" s="194"/>
      <c r="Y134" s="194"/>
      <c r="Z134" s="194"/>
      <c r="AA134" s="194"/>
      <c r="AB134" s="194"/>
      <c r="AC134" s="194"/>
      <c r="AD134" s="194"/>
      <c r="AE134" s="194"/>
      <c r="AF134" s="194"/>
      <c r="AG134" s="194"/>
      <c r="AH134" s="194"/>
      <c r="AI134" s="194"/>
      <c r="AJ134" s="194"/>
      <c r="AK134" s="194"/>
      <c r="AL134" s="194"/>
      <c r="AM134" s="194"/>
      <c r="AN134" s="194"/>
      <c r="AO134" s="194"/>
      <c r="AP134" s="194"/>
      <c r="AQ134" s="194"/>
      <c r="AR134" s="194"/>
      <c r="AS134" s="194"/>
      <c r="AT134" s="194"/>
      <c r="AU134" s="194"/>
      <c r="AV134" s="194"/>
      <c r="AW134" s="194"/>
      <c r="AX134" s="194"/>
      <c r="AY134" s="194"/>
      <c r="AZ134" s="194"/>
      <c r="BA134" s="194"/>
      <c r="BB134" s="194"/>
      <c r="BC134" s="194"/>
      <c r="BD134" s="194"/>
    </row>
    <row r="135" spans="1:56" s="911" customFormat="1" ht="27.75" customHeight="1" thickBot="1">
      <c r="A135" s="320"/>
      <c r="B135" s="734"/>
      <c r="C135" s="713">
        <v>2028</v>
      </c>
      <c r="D135" s="382"/>
      <c r="E135" s="747">
        <v>89862</v>
      </c>
      <c r="F135" s="988">
        <v>15750</v>
      </c>
      <c r="G135" s="988"/>
      <c r="H135" s="989">
        <f t="shared" si="69"/>
        <v>105612</v>
      </c>
      <c r="I135" s="1319"/>
      <c r="J135" s="769"/>
      <c r="K135" s="770"/>
      <c r="L135" s="567"/>
      <c r="M135" s="347"/>
      <c r="N135" s="1316"/>
      <c r="O135" s="315">
        <f t="shared" si="51"/>
        <v>89862</v>
      </c>
      <c r="P135" s="316">
        <f t="shared" si="52"/>
        <v>15750</v>
      </c>
      <c r="Q135" s="735">
        <f t="shared" si="53"/>
        <v>0</v>
      </c>
      <c r="R135" s="413">
        <f t="shared" si="54"/>
        <v>105612</v>
      </c>
      <c r="S135" s="384"/>
      <c r="T135" s="194"/>
      <c r="U135" s="194"/>
      <c r="V135" s="194"/>
      <c r="W135" s="194"/>
      <c r="X135" s="194"/>
      <c r="Y135" s="194"/>
      <c r="Z135" s="194"/>
      <c r="AA135" s="194"/>
      <c r="AB135" s="194"/>
      <c r="AC135" s="194"/>
      <c r="AD135" s="194"/>
      <c r="AE135" s="194"/>
      <c r="AF135" s="194"/>
      <c r="AG135" s="194"/>
      <c r="AH135" s="194"/>
      <c r="AI135" s="194"/>
      <c r="AJ135" s="194"/>
      <c r="AK135" s="194"/>
      <c r="AL135" s="194"/>
      <c r="AM135" s="194"/>
      <c r="AN135" s="194"/>
      <c r="AO135" s="194"/>
      <c r="AP135" s="194"/>
      <c r="AQ135" s="194"/>
      <c r="AR135" s="194"/>
      <c r="AS135" s="194"/>
      <c r="AT135" s="194"/>
      <c r="AU135" s="194"/>
      <c r="AV135" s="194"/>
      <c r="AW135" s="194"/>
      <c r="AX135" s="194"/>
      <c r="AY135" s="194"/>
      <c r="AZ135" s="194"/>
      <c r="BA135" s="194"/>
      <c r="BB135" s="194"/>
      <c r="BC135" s="194"/>
      <c r="BD135" s="194"/>
    </row>
    <row r="136" spans="1:56" s="911" customFormat="1" ht="27.75" customHeight="1">
      <c r="A136" s="304">
        <v>6190</v>
      </c>
      <c r="B136" s="334" t="s">
        <v>230</v>
      </c>
      <c r="C136" s="708">
        <v>2026</v>
      </c>
      <c r="D136" s="730"/>
      <c r="E136" s="748"/>
      <c r="F136" s="812">
        <v>300000</v>
      </c>
      <c r="G136" s="812"/>
      <c r="H136" s="709">
        <f>SUM(E136:G136)</f>
        <v>300000</v>
      </c>
      <c r="I136" s="1314" t="s">
        <v>329</v>
      </c>
      <c r="J136" s="737"/>
      <c r="K136" s="997"/>
      <c r="L136" s="737">
        <v>500000</v>
      </c>
      <c r="M136" s="999">
        <f>SUM(J136:L136)</f>
        <v>500000</v>
      </c>
      <c r="N136" s="1278" t="s">
        <v>330</v>
      </c>
      <c r="O136" s="890">
        <f t="shared" si="51"/>
        <v>0</v>
      </c>
      <c r="P136" s="396">
        <f t="shared" si="52"/>
        <v>300000</v>
      </c>
      <c r="Q136" s="1005">
        <f t="shared" si="53"/>
        <v>500000</v>
      </c>
      <c r="R136" s="1003">
        <f t="shared" si="54"/>
        <v>800000</v>
      </c>
      <c r="S136" s="379"/>
      <c r="T136" s="194"/>
      <c r="U136" s="194"/>
      <c r="V136" s="194"/>
      <c r="W136" s="194"/>
      <c r="X136" s="194"/>
      <c r="Y136" s="194"/>
      <c r="Z136" s="194"/>
      <c r="AA136" s="194"/>
      <c r="AB136" s="194"/>
      <c r="AC136" s="194"/>
      <c r="AD136" s="194"/>
      <c r="AE136" s="194"/>
      <c r="AF136" s="194"/>
      <c r="AG136" s="194"/>
      <c r="AH136" s="194"/>
      <c r="AI136" s="194"/>
      <c r="AJ136" s="194"/>
      <c r="AK136" s="194"/>
      <c r="AL136" s="194"/>
      <c r="AM136" s="194"/>
      <c r="AN136" s="194"/>
      <c r="AO136" s="194"/>
      <c r="AP136" s="194"/>
      <c r="AQ136" s="194"/>
      <c r="AR136" s="194"/>
      <c r="AS136" s="194"/>
      <c r="AT136" s="194"/>
      <c r="AU136" s="194"/>
      <c r="AV136" s="194"/>
      <c r="AW136" s="194"/>
      <c r="AX136" s="194"/>
      <c r="AY136" s="194"/>
      <c r="AZ136" s="194"/>
      <c r="BA136" s="194"/>
      <c r="BB136" s="194"/>
      <c r="BC136" s="194"/>
      <c r="BD136" s="194"/>
    </row>
    <row r="137" spans="1:56" s="911" customFormat="1" ht="27.75" customHeight="1">
      <c r="A137" s="312"/>
      <c r="B137" s="331"/>
      <c r="C137" s="710">
        <v>2027</v>
      </c>
      <c r="D137" s="378"/>
      <c r="E137" s="746"/>
      <c r="F137" s="986">
        <v>300000</v>
      </c>
      <c r="G137" s="986"/>
      <c r="H137" s="718">
        <f t="shared" ref="H137:H138" si="70">SUM(E137:G137)</f>
        <v>300000</v>
      </c>
      <c r="I137" s="1315"/>
      <c r="J137" s="766"/>
      <c r="K137" s="998"/>
      <c r="L137" s="566">
        <v>500000</v>
      </c>
      <c r="M137" s="1000">
        <f t="shared" ref="M137:M138" si="71">SUM(J137:L137)</f>
        <v>500000</v>
      </c>
      <c r="N137" s="1279"/>
      <c r="O137" s="303">
        <f t="shared" si="51"/>
        <v>0</v>
      </c>
      <c r="P137" s="430">
        <f t="shared" si="52"/>
        <v>300000</v>
      </c>
      <c r="Q137" s="738">
        <f t="shared" si="53"/>
        <v>500000</v>
      </c>
      <c r="R137" s="1004">
        <f t="shared" si="54"/>
        <v>800000</v>
      </c>
      <c r="S137" s="381"/>
      <c r="T137" s="194"/>
      <c r="U137" s="194"/>
      <c r="V137" s="194"/>
      <c r="W137" s="194"/>
      <c r="X137" s="194"/>
      <c r="Y137" s="194"/>
      <c r="Z137" s="194"/>
      <c r="AA137" s="194"/>
      <c r="AB137" s="194"/>
      <c r="AC137" s="194"/>
      <c r="AD137" s="194"/>
      <c r="AE137" s="194"/>
      <c r="AF137" s="194"/>
      <c r="AG137" s="194"/>
      <c r="AH137" s="194"/>
      <c r="AI137" s="194"/>
      <c r="AJ137" s="194"/>
      <c r="AK137" s="194"/>
      <c r="AL137" s="194"/>
      <c r="AM137" s="194"/>
      <c r="AN137" s="194"/>
      <c r="AO137" s="194"/>
      <c r="AP137" s="194"/>
      <c r="AQ137" s="194"/>
      <c r="AR137" s="194"/>
      <c r="AS137" s="194"/>
      <c r="AT137" s="194"/>
      <c r="AU137" s="194"/>
      <c r="AV137" s="194"/>
      <c r="AW137" s="194"/>
      <c r="AX137" s="194"/>
      <c r="AY137" s="194"/>
      <c r="AZ137" s="194"/>
      <c r="BA137" s="194"/>
      <c r="BB137" s="194"/>
      <c r="BC137" s="194"/>
      <c r="BD137" s="194"/>
    </row>
    <row r="138" spans="1:56" s="911" customFormat="1" ht="27.75" customHeight="1" thickBot="1">
      <c r="A138" s="320"/>
      <c r="B138" s="734"/>
      <c r="C138" s="713"/>
      <c r="D138" s="382"/>
      <c r="E138" s="747"/>
      <c r="F138" s="988">
        <v>300000</v>
      </c>
      <c r="G138" s="988"/>
      <c r="H138" s="989">
        <f t="shared" si="70"/>
        <v>300000</v>
      </c>
      <c r="I138" s="1316"/>
      <c r="J138" s="991"/>
      <c r="K138" s="992"/>
      <c r="L138" s="993">
        <v>500000</v>
      </c>
      <c r="M138" s="994">
        <f t="shared" si="71"/>
        <v>500000</v>
      </c>
      <c r="N138" s="1280"/>
      <c r="O138" s="1001">
        <f t="shared" si="51"/>
        <v>0</v>
      </c>
      <c r="P138" s="1002">
        <f t="shared" si="52"/>
        <v>300000</v>
      </c>
      <c r="Q138" s="1006">
        <f t="shared" si="53"/>
        <v>500000</v>
      </c>
      <c r="R138" s="995">
        <f t="shared" si="54"/>
        <v>800000</v>
      </c>
      <c r="S138" s="996"/>
      <c r="T138" s="194"/>
      <c r="U138" s="194"/>
      <c r="V138" s="194"/>
      <c r="W138" s="194"/>
      <c r="X138" s="194"/>
      <c r="Y138" s="194"/>
      <c r="Z138" s="194"/>
      <c r="AA138" s="194"/>
      <c r="AB138" s="194"/>
      <c r="AC138" s="194"/>
      <c r="AD138" s="194"/>
      <c r="AE138" s="194"/>
      <c r="AF138" s="194"/>
      <c r="AG138" s="194"/>
      <c r="AH138" s="194"/>
      <c r="AI138" s="194"/>
      <c r="AJ138" s="194"/>
      <c r="AK138" s="194"/>
      <c r="AL138" s="194"/>
      <c r="AM138" s="194"/>
      <c r="AN138" s="194"/>
      <c r="AO138" s="194"/>
      <c r="AP138" s="194"/>
      <c r="AQ138" s="194"/>
      <c r="AR138" s="194"/>
      <c r="AS138" s="194"/>
      <c r="AT138" s="194"/>
      <c r="AU138" s="194"/>
      <c r="AV138" s="194"/>
      <c r="AW138" s="194"/>
      <c r="AX138" s="194"/>
      <c r="AY138" s="194"/>
      <c r="AZ138" s="194"/>
      <c r="BA138" s="194"/>
      <c r="BB138" s="194"/>
      <c r="BC138" s="194"/>
      <c r="BD138" s="194"/>
    </row>
    <row r="139" spans="1:56" ht="16.5" thickBot="1">
      <c r="A139" s="48">
        <v>13</v>
      </c>
      <c r="B139" s="17" t="s">
        <v>42</v>
      </c>
      <c r="C139" s="18"/>
      <c r="D139" s="153"/>
      <c r="E139" s="161"/>
      <c r="F139" s="161"/>
      <c r="G139" s="161"/>
      <c r="H139" s="161"/>
      <c r="I139" s="180"/>
      <c r="J139" s="146"/>
      <c r="K139" s="147"/>
      <c r="L139" s="153"/>
      <c r="M139" s="117"/>
      <c r="N139" s="174"/>
      <c r="O139" s="147"/>
      <c r="P139" s="147"/>
      <c r="Q139" s="147"/>
      <c r="R139" s="147"/>
      <c r="S139" s="175"/>
    </row>
    <row r="140" spans="1:56" ht="15.75">
      <c r="A140" s="488">
        <v>1110</v>
      </c>
      <c r="B140" s="489" t="s">
        <v>187</v>
      </c>
      <c r="C140" s="190">
        <v>2026</v>
      </c>
      <c r="D140" s="300"/>
      <c r="E140" s="301"/>
      <c r="F140" s="302">
        <v>-20000</v>
      </c>
      <c r="G140" s="303"/>
      <c r="H140" s="311">
        <f>SUM(E140:G140)</f>
        <v>-20000</v>
      </c>
      <c r="I140" s="1375" t="s">
        <v>241</v>
      </c>
      <c r="J140" s="302"/>
      <c r="K140" s="303"/>
      <c r="L140" s="300"/>
      <c r="M140" s="305">
        <f>SUM(J140:L140)</f>
        <v>0</v>
      </c>
      <c r="N140" s="1405"/>
      <c r="O140" s="303">
        <f>J140+E140</f>
        <v>0</v>
      </c>
      <c r="P140" s="300">
        <f>K140+F140</f>
        <v>-20000</v>
      </c>
      <c r="Q140" s="301">
        <f t="shared" ref="Q140" si="72">L140+G140</f>
        <v>0</v>
      </c>
      <c r="R140" s="306">
        <f>SUM(O140:Q140)</f>
        <v>-20000</v>
      </c>
      <c r="S140" s="916"/>
    </row>
    <row r="141" spans="1:56" ht="15.75">
      <c r="A141" s="32"/>
      <c r="B141" s="33"/>
      <c r="C141" s="191">
        <v>2027</v>
      </c>
      <c r="D141" s="307"/>
      <c r="E141" s="308"/>
      <c r="F141" s="309"/>
      <c r="G141" s="310"/>
      <c r="H141" s="311">
        <f t="shared" ref="H141:H157" si="73">SUM(E141:G141)</f>
        <v>0</v>
      </c>
      <c r="I141" s="1376"/>
      <c r="J141" s="309"/>
      <c r="K141" s="310"/>
      <c r="L141" s="307"/>
      <c r="M141" s="313">
        <f t="shared" ref="M141:M185" si="74">SUM(J141:L141)</f>
        <v>0</v>
      </c>
      <c r="N141" s="1406"/>
      <c r="O141" s="310">
        <f t="shared" ref="O141:O157" si="75">J141+E141</f>
        <v>0</v>
      </c>
      <c r="P141" s="307">
        <f t="shared" ref="P141:P157" si="76">K141+F141</f>
        <v>0</v>
      </c>
      <c r="Q141" s="308">
        <f t="shared" ref="Q141:Q157" si="77">L141+G141</f>
        <v>0</v>
      </c>
      <c r="R141" s="314">
        <f t="shared" ref="R141:R157" si="78">SUM(O141:Q141)</f>
        <v>0</v>
      </c>
      <c r="S141" s="918"/>
    </row>
    <row r="142" spans="1:56" ht="16.5" thickBot="1">
      <c r="A142" s="35"/>
      <c r="B142" s="36"/>
      <c r="C142" s="192">
        <v>2028</v>
      </c>
      <c r="D142" s="315"/>
      <c r="E142" s="316"/>
      <c r="F142" s="317"/>
      <c r="G142" s="318"/>
      <c r="H142" s="319">
        <f t="shared" si="73"/>
        <v>0</v>
      </c>
      <c r="I142" s="1377"/>
      <c r="J142" s="317"/>
      <c r="K142" s="318"/>
      <c r="L142" s="315"/>
      <c r="M142" s="321">
        <f t="shared" si="74"/>
        <v>0</v>
      </c>
      <c r="N142" s="1407"/>
      <c r="O142" s="318">
        <f t="shared" si="75"/>
        <v>0</v>
      </c>
      <c r="P142" s="315">
        <f t="shared" si="76"/>
        <v>0</v>
      </c>
      <c r="Q142" s="316">
        <f t="shared" si="77"/>
        <v>0</v>
      </c>
      <c r="R142" s="322">
        <f t="shared" si="78"/>
        <v>0</v>
      </c>
      <c r="S142" s="921"/>
    </row>
    <row r="143" spans="1:56" ht="15.75" customHeight="1">
      <c r="A143" s="488">
        <v>7220</v>
      </c>
      <c r="B143" s="489" t="s">
        <v>184</v>
      </c>
      <c r="C143" s="190">
        <v>2026</v>
      </c>
      <c r="D143" s="300"/>
      <c r="E143" s="301"/>
      <c r="F143" s="302">
        <v>-431900</v>
      </c>
      <c r="G143" s="303">
        <v>72000</v>
      </c>
      <c r="H143" s="311">
        <f t="shared" si="73"/>
        <v>-359900</v>
      </c>
      <c r="I143" s="1284" t="s">
        <v>244</v>
      </c>
      <c r="J143" s="302"/>
      <c r="K143" s="303">
        <v>300000</v>
      </c>
      <c r="L143" s="303">
        <v>123006.667</v>
      </c>
      <c r="M143" s="305">
        <f t="shared" si="74"/>
        <v>423006.66700000002</v>
      </c>
      <c r="N143" s="1402" t="s">
        <v>245</v>
      </c>
      <c r="O143" s="303">
        <f t="shared" si="75"/>
        <v>0</v>
      </c>
      <c r="P143" s="300">
        <f t="shared" si="76"/>
        <v>-131900</v>
      </c>
      <c r="Q143" s="301">
        <f>L143+G143</f>
        <v>195006.66700000002</v>
      </c>
      <c r="R143" s="306">
        <f t="shared" si="78"/>
        <v>63106.667000000016</v>
      </c>
      <c r="S143" s="916"/>
    </row>
    <row r="144" spans="1:56" ht="38.25" customHeight="1">
      <c r="A144" s="32"/>
      <c r="B144" s="33"/>
      <c r="C144" s="191">
        <v>2027</v>
      </c>
      <c r="D144" s="307"/>
      <c r="E144" s="308"/>
      <c r="F144" s="309"/>
      <c r="G144" s="310">
        <v>15000</v>
      </c>
      <c r="H144" s="311">
        <f t="shared" si="73"/>
        <v>15000</v>
      </c>
      <c r="I144" s="1285"/>
      <c r="J144" s="309"/>
      <c r="K144" s="310">
        <v>300000</v>
      </c>
      <c r="L144" s="307">
        <v>235898.95300000001</v>
      </c>
      <c r="M144" s="313">
        <f t="shared" si="74"/>
        <v>535898.95299999998</v>
      </c>
      <c r="N144" s="1403"/>
      <c r="O144" s="310">
        <f t="shared" si="75"/>
        <v>0</v>
      </c>
      <c r="P144" s="307">
        <f t="shared" si="76"/>
        <v>300000</v>
      </c>
      <c r="Q144" s="308">
        <f>L144+G144</f>
        <v>250898.95300000001</v>
      </c>
      <c r="R144" s="314">
        <f t="shared" si="78"/>
        <v>550898.95299999998</v>
      </c>
      <c r="S144" s="918"/>
    </row>
    <row r="145" spans="1:19" ht="34.5" customHeight="1" thickBot="1">
      <c r="A145" s="35"/>
      <c r="B145" s="36"/>
      <c r="C145" s="192">
        <v>2028</v>
      </c>
      <c r="D145" s="315"/>
      <c r="E145" s="316"/>
      <c r="F145" s="490"/>
      <c r="G145" s="318"/>
      <c r="H145" s="319">
        <f t="shared" si="73"/>
        <v>0</v>
      </c>
      <c r="I145" s="1286"/>
      <c r="J145" s="317"/>
      <c r="K145" s="318">
        <v>300000</v>
      </c>
      <c r="L145" s="315">
        <v>578575.80900000001</v>
      </c>
      <c r="M145" s="321">
        <f t="shared" si="74"/>
        <v>878575.80900000001</v>
      </c>
      <c r="N145" s="1404"/>
      <c r="O145" s="318">
        <f t="shared" si="75"/>
        <v>0</v>
      </c>
      <c r="P145" s="315">
        <f t="shared" si="76"/>
        <v>300000</v>
      </c>
      <c r="Q145" s="316">
        <f>L145+G145</f>
        <v>578575.80900000001</v>
      </c>
      <c r="R145" s="322">
        <f t="shared" si="78"/>
        <v>878575.80900000001</v>
      </c>
      <c r="S145" s="921"/>
    </row>
    <row r="146" spans="1:19" ht="15.75" customHeight="1">
      <c r="A146" s="28">
        <v>7330</v>
      </c>
      <c r="B146" s="29" t="s">
        <v>43</v>
      </c>
      <c r="C146" s="190">
        <v>2026</v>
      </c>
      <c r="D146" s="300"/>
      <c r="E146" s="301"/>
      <c r="F146" s="302">
        <v>431900</v>
      </c>
      <c r="G146" s="303">
        <v>450600</v>
      </c>
      <c r="H146" s="311">
        <f t="shared" si="73"/>
        <v>882500</v>
      </c>
      <c r="I146" s="1284" t="s">
        <v>246</v>
      </c>
      <c r="J146" s="302"/>
      <c r="K146" s="303">
        <v>880000</v>
      </c>
      <c r="L146" s="307">
        <v>930454.9</v>
      </c>
      <c r="M146" s="305">
        <f t="shared" si="74"/>
        <v>1810454.9</v>
      </c>
      <c r="N146" s="1402" t="s">
        <v>247</v>
      </c>
      <c r="O146" s="303">
        <f t="shared" si="75"/>
        <v>0</v>
      </c>
      <c r="P146" s="300">
        <f t="shared" si="76"/>
        <v>1311900</v>
      </c>
      <c r="Q146" s="301">
        <f>L146+G146</f>
        <v>1381054.9</v>
      </c>
      <c r="R146" s="306">
        <f t="shared" si="78"/>
        <v>2692954.9</v>
      </c>
      <c r="S146" s="916"/>
    </row>
    <row r="147" spans="1:19" ht="82.5" customHeight="1">
      <c r="A147" s="32"/>
      <c r="B147" s="33"/>
      <c r="C147" s="191">
        <v>2027</v>
      </c>
      <c r="D147" s="307"/>
      <c r="E147" s="308"/>
      <c r="F147" s="309"/>
      <c r="G147" s="310">
        <v>135871.94200000001</v>
      </c>
      <c r="H147" s="311">
        <f t="shared" si="73"/>
        <v>135871.94200000001</v>
      </c>
      <c r="I147" s="1285"/>
      <c r="J147" s="309"/>
      <c r="K147" s="310">
        <v>880000</v>
      </c>
      <c r="L147" s="307">
        <v>200954.41200000001</v>
      </c>
      <c r="M147" s="313">
        <f t="shared" si="74"/>
        <v>1080954.412</v>
      </c>
      <c r="N147" s="1403"/>
      <c r="O147" s="310">
        <f t="shared" si="75"/>
        <v>0</v>
      </c>
      <c r="P147" s="307">
        <f t="shared" si="76"/>
        <v>880000</v>
      </c>
      <c r="Q147" s="308">
        <f>L147+G147</f>
        <v>336826.35400000005</v>
      </c>
      <c r="R147" s="314">
        <f t="shared" si="78"/>
        <v>1216826.3540000001</v>
      </c>
      <c r="S147" s="918"/>
    </row>
    <row r="148" spans="1:19" ht="82.5" customHeight="1" thickBot="1">
      <c r="A148" s="35"/>
      <c r="B148" s="36"/>
      <c r="C148" s="192">
        <v>2028</v>
      </c>
      <c r="D148" s="315"/>
      <c r="E148" s="316"/>
      <c r="F148" s="490"/>
      <c r="G148" s="318">
        <v>360562.48499999999</v>
      </c>
      <c r="H148" s="319">
        <f t="shared" si="73"/>
        <v>360562.48499999999</v>
      </c>
      <c r="I148" s="1286"/>
      <c r="J148" s="317"/>
      <c r="K148" s="318">
        <v>880000</v>
      </c>
      <c r="L148" s="315">
        <v>135000</v>
      </c>
      <c r="M148" s="321">
        <f t="shared" si="74"/>
        <v>1015000</v>
      </c>
      <c r="N148" s="1404"/>
      <c r="O148" s="318">
        <f t="shared" si="75"/>
        <v>0</v>
      </c>
      <c r="P148" s="315">
        <f t="shared" si="76"/>
        <v>880000</v>
      </c>
      <c r="Q148" s="316">
        <f t="shared" si="77"/>
        <v>495562.48499999999</v>
      </c>
      <c r="R148" s="322">
        <f t="shared" si="78"/>
        <v>1375562.4849999999</v>
      </c>
      <c r="S148" s="921"/>
    </row>
    <row r="149" spans="1:19" ht="15.75" customHeight="1">
      <c r="A149" s="488">
        <v>7450</v>
      </c>
      <c r="B149" s="489" t="s">
        <v>185</v>
      </c>
      <c r="C149" s="190">
        <v>2026</v>
      </c>
      <c r="D149" s="300"/>
      <c r="E149" s="301"/>
      <c r="F149" s="302"/>
      <c r="G149" s="303">
        <v>89365.71</v>
      </c>
      <c r="H149" s="311">
        <f t="shared" si="73"/>
        <v>89365.71</v>
      </c>
      <c r="I149" s="1284" t="s">
        <v>248</v>
      </c>
      <c r="J149" s="302">
        <v>100000</v>
      </c>
      <c r="K149" s="303"/>
      <c r="L149" s="307">
        <v>117906.288</v>
      </c>
      <c r="M149" s="305">
        <f t="shared" si="74"/>
        <v>217906.288</v>
      </c>
      <c r="N149" s="1402" t="s">
        <v>249</v>
      </c>
      <c r="O149" s="303">
        <f t="shared" si="75"/>
        <v>100000</v>
      </c>
      <c r="P149" s="300">
        <f t="shared" si="76"/>
        <v>0</v>
      </c>
      <c r="Q149" s="301">
        <f t="shared" si="77"/>
        <v>207271.99800000002</v>
      </c>
      <c r="R149" s="306">
        <f t="shared" si="78"/>
        <v>307271.99800000002</v>
      </c>
      <c r="S149" s="916"/>
    </row>
    <row r="150" spans="1:19" ht="15.75">
      <c r="A150" s="32"/>
      <c r="B150" s="33"/>
      <c r="C150" s="191">
        <v>2027</v>
      </c>
      <c r="D150" s="307"/>
      <c r="E150" s="308"/>
      <c r="F150" s="309"/>
      <c r="G150" s="310"/>
      <c r="H150" s="311">
        <f t="shared" si="73"/>
        <v>0</v>
      </c>
      <c r="I150" s="1285"/>
      <c r="J150" s="309">
        <v>100000</v>
      </c>
      <c r="K150" s="310"/>
      <c r="L150" s="307">
        <v>113358.628</v>
      </c>
      <c r="M150" s="313">
        <f t="shared" si="74"/>
        <v>213358.628</v>
      </c>
      <c r="N150" s="1403"/>
      <c r="O150" s="310">
        <f t="shared" si="75"/>
        <v>100000</v>
      </c>
      <c r="P150" s="307">
        <f t="shared" si="76"/>
        <v>0</v>
      </c>
      <c r="Q150" s="308">
        <f t="shared" si="77"/>
        <v>113358.628</v>
      </c>
      <c r="R150" s="314">
        <f t="shared" si="78"/>
        <v>213358.628</v>
      </c>
      <c r="S150" s="918"/>
    </row>
    <row r="151" spans="1:19" ht="16.5" thickBot="1">
      <c r="A151" s="35"/>
      <c r="B151" s="36"/>
      <c r="C151" s="192">
        <v>2028</v>
      </c>
      <c r="D151" s="315"/>
      <c r="E151" s="316"/>
      <c r="F151" s="317"/>
      <c r="G151" s="318">
        <v>63789.786</v>
      </c>
      <c r="H151" s="319">
        <f t="shared" si="73"/>
        <v>63789.786</v>
      </c>
      <c r="I151" s="1286"/>
      <c r="J151" s="317">
        <v>100000</v>
      </c>
      <c r="K151" s="318"/>
      <c r="L151" s="315"/>
      <c r="M151" s="321">
        <f t="shared" si="74"/>
        <v>100000</v>
      </c>
      <c r="N151" s="1404"/>
      <c r="O151" s="318">
        <f t="shared" si="75"/>
        <v>100000</v>
      </c>
      <c r="P151" s="315">
        <f t="shared" si="76"/>
        <v>0</v>
      </c>
      <c r="Q151" s="316">
        <f t="shared" si="77"/>
        <v>63789.786</v>
      </c>
      <c r="R151" s="322">
        <f t="shared" si="78"/>
        <v>163789.78599999999</v>
      </c>
      <c r="S151" s="921"/>
    </row>
    <row r="152" spans="1:19" ht="56.25" customHeight="1">
      <c r="A152" s="488">
        <v>10430</v>
      </c>
      <c r="B152" s="489" t="s">
        <v>186</v>
      </c>
      <c r="C152" s="190">
        <v>2026</v>
      </c>
      <c r="D152" s="300"/>
      <c r="E152" s="301"/>
      <c r="F152" s="302">
        <v>20000</v>
      </c>
      <c r="G152" s="303">
        <v>0</v>
      </c>
      <c r="H152" s="311">
        <f t="shared" si="73"/>
        <v>20000</v>
      </c>
      <c r="I152" s="1284" t="s">
        <v>242</v>
      </c>
      <c r="J152" s="302"/>
      <c r="K152" s="303">
        <v>5200000</v>
      </c>
      <c r="L152" s="300"/>
      <c r="M152" s="305">
        <f t="shared" si="74"/>
        <v>5200000</v>
      </c>
      <c r="N152" s="1402" t="s">
        <v>243</v>
      </c>
      <c r="O152" s="303">
        <f t="shared" si="75"/>
        <v>0</v>
      </c>
      <c r="P152" s="300">
        <f t="shared" si="76"/>
        <v>5220000</v>
      </c>
      <c r="Q152" s="301">
        <f t="shared" si="77"/>
        <v>0</v>
      </c>
      <c r="R152" s="306">
        <f t="shared" si="78"/>
        <v>5220000</v>
      </c>
      <c r="S152" s="916"/>
    </row>
    <row r="153" spans="1:19" ht="90" customHeight="1">
      <c r="A153" s="32"/>
      <c r="B153" s="33"/>
      <c r="C153" s="191">
        <v>2027</v>
      </c>
      <c r="D153" s="307"/>
      <c r="E153" s="308"/>
      <c r="F153" s="309"/>
      <c r="G153" s="310">
        <v>60000</v>
      </c>
      <c r="H153" s="311">
        <f t="shared" si="73"/>
        <v>60000</v>
      </c>
      <c r="I153" s="1285"/>
      <c r="J153" s="309"/>
      <c r="K153" s="310"/>
      <c r="L153" s="307"/>
      <c r="M153" s="313">
        <f t="shared" si="74"/>
        <v>0</v>
      </c>
      <c r="N153" s="1403"/>
      <c r="O153" s="310">
        <f t="shared" si="75"/>
        <v>0</v>
      </c>
      <c r="P153" s="307">
        <f t="shared" si="76"/>
        <v>0</v>
      </c>
      <c r="Q153" s="308">
        <f t="shared" si="77"/>
        <v>60000</v>
      </c>
      <c r="R153" s="314">
        <f t="shared" si="78"/>
        <v>60000</v>
      </c>
      <c r="S153" s="918"/>
    </row>
    <row r="154" spans="1:19" ht="108.75" customHeight="1" thickBot="1">
      <c r="A154" s="35"/>
      <c r="B154" s="36"/>
      <c r="C154" s="192">
        <v>2028</v>
      </c>
      <c r="D154" s="315"/>
      <c r="E154" s="316"/>
      <c r="F154" s="317"/>
      <c r="G154" s="318"/>
      <c r="H154" s="319">
        <f t="shared" si="73"/>
        <v>0</v>
      </c>
      <c r="I154" s="1286"/>
      <c r="J154" s="317"/>
      <c r="K154" s="318"/>
      <c r="L154" s="315"/>
      <c r="M154" s="321">
        <f t="shared" si="74"/>
        <v>0</v>
      </c>
      <c r="N154" s="1404"/>
      <c r="O154" s="318">
        <f t="shared" si="75"/>
        <v>0</v>
      </c>
      <c r="P154" s="315">
        <f t="shared" si="76"/>
        <v>0</v>
      </c>
      <c r="Q154" s="316">
        <f t="shared" si="77"/>
        <v>0</v>
      </c>
      <c r="R154" s="322">
        <f t="shared" si="78"/>
        <v>0</v>
      </c>
      <c r="S154" s="921"/>
    </row>
    <row r="155" spans="1:19" ht="15.75" customHeight="1">
      <c r="A155" s="488">
        <v>1190</v>
      </c>
      <c r="B155" s="489" t="s">
        <v>220</v>
      </c>
      <c r="C155" s="190">
        <v>2026</v>
      </c>
      <c r="D155" s="300"/>
      <c r="E155" s="301"/>
      <c r="F155" s="302"/>
      <c r="G155" s="303"/>
      <c r="H155" s="311">
        <f t="shared" si="73"/>
        <v>0</v>
      </c>
      <c r="I155" s="1284"/>
      <c r="J155" s="302"/>
      <c r="K155" s="303"/>
      <c r="L155" s="300"/>
      <c r="M155" s="305">
        <f t="shared" si="74"/>
        <v>0</v>
      </c>
      <c r="N155" s="1287"/>
      <c r="O155" s="303">
        <f t="shared" si="75"/>
        <v>0</v>
      </c>
      <c r="P155" s="300">
        <f t="shared" si="76"/>
        <v>0</v>
      </c>
      <c r="Q155" s="301">
        <f t="shared" si="77"/>
        <v>0</v>
      </c>
      <c r="R155" s="306">
        <f t="shared" si="78"/>
        <v>0</v>
      </c>
      <c r="S155" s="916"/>
    </row>
    <row r="156" spans="1:19" ht="15.75">
      <c r="A156" s="32"/>
      <c r="B156" s="33"/>
      <c r="C156" s="191">
        <v>2027</v>
      </c>
      <c r="D156" s="307"/>
      <c r="E156" s="301"/>
      <c r="F156" s="309"/>
      <c r="G156" s="310"/>
      <c r="H156" s="311">
        <f t="shared" si="73"/>
        <v>0</v>
      </c>
      <c r="I156" s="1285"/>
      <c r="J156" s="309"/>
      <c r="K156" s="310"/>
      <c r="L156" s="307"/>
      <c r="M156" s="313">
        <f t="shared" si="74"/>
        <v>0</v>
      </c>
      <c r="N156" s="1288"/>
      <c r="O156" s="310">
        <f t="shared" si="75"/>
        <v>0</v>
      </c>
      <c r="P156" s="307">
        <f t="shared" si="76"/>
        <v>0</v>
      </c>
      <c r="Q156" s="308">
        <f t="shared" si="77"/>
        <v>0</v>
      </c>
      <c r="R156" s="314">
        <f t="shared" si="78"/>
        <v>0</v>
      </c>
      <c r="S156" s="918"/>
    </row>
    <row r="157" spans="1:19" ht="16.5" thickBot="1">
      <c r="A157" s="35"/>
      <c r="B157" s="36"/>
      <c r="C157" s="192">
        <v>2028</v>
      </c>
      <c r="D157" s="315"/>
      <c r="E157" s="301"/>
      <c r="F157" s="317"/>
      <c r="G157" s="318"/>
      <c r="H157" s="319">
        <f t="shared" si="73"/>
        <v>0</v>
      </c>
      <c r="I157" s="1286"/>
      <c r="J157" s="317"/>
      <c r="K157" s="318"/>
      <c r="L157" s="315"/>
      <c r="M157" s="321">
        <f t="shared" si="74"/>
        <v>0</v>
      </c>
      <c r="N157" s="1289"/>
      <c r="O157" s="318">
        <f t="shared" si="75"/>
        <v>0</v>
      </c>
      <c r="P157" s="315">
        <f t="shared" si="76"/>
        <v>0</v>
      </c>
      <c r="Q157" s="316">
        <f t="shared" si="77"/>
        <v>0</v>
      </c>
      <c r="R157" s="322">
        <f t="shared" si="78"/>
        <v>0</v>
      </c>
      <c r="S157" s="921"/>
    </row>
    <row r="158" spans="1:19" ht="16.5" thickBot="1">
      <c r="A158" s="44">
        <v>14</v>
      </c>
      <c r="B158" s="6" t="s">
        <v>44</v>
      </c>
      <c r="C158" s="50"/>
      <c r="D158" s="119"/>
      <c r="E158" s="158"/>
      <c r="F158" s="158"/>
      <c r="G158" s="158"/>
      <c r="H158" s="138"/>
      <c r="I158" s="179"/>
      <c r="J158" s="162"/>
      <c r="K158" s="577"/>
      <c r="L158" s="577"/>
      <c r="M158" s="577"/>
      <c r="N158" s="172"/>
      <c r="O158" s="119"/>
      <c r="P158" s="119"/>
      <c r="Q158" s="158"/>
      <c r="R158" s="120"/>
      <c r="S158" s="1184"/>
    </row>
    <row r="159" spans="1:19" ht="72.75" customHeight="1">
      <c r="A159" s="1299" t="s">
        <v>45</v>
      </c>
      <c r="B159" s="1424" t="s">
        <v>46</v>
      </c>
      <c r="C159" s="214">
        <v>2026</v>
      </c>
      <c r="D159" s="223">
        <v>6</v>
      </c>
      <c r="E159" s="224">
        <v>13000</v>
      </c>
      <c r="F159" s="215"/>
      <c r="G159" s="579">
        <v>3000</v>
      </c>
      <c r="H159" s="225">
        <f>E159+F159+G159</f>
        <v>16000</v>
      </c>
      <c r="I159" s="1372" t="s">
        <v>255</v>
      </c>
      <c r="J159" s="224"/>
      <c r="K159" s="215"/>
      <c r="L159" s="579"/>
      <c r="M159" s="225">
        <f t="shared" si="74"/>
        <v>0</v>
      </c>
      <c r="N159" s="1471"/>
      <c r="O159" s="936">
        <f>E159+J159</f>
        <v>13000</v>
      </c>
      <c r="P159" s="934">
        <f t="shared" ref="P159:R159" si="79">F159+K159</f>
        <v>0</v>
      </c>
      <c r="Q159" s="935">
        <f t="shared" si="79"/>
        <v>3000</v>
      </c>
      <c r="R159" s="586">
        <f t="shared" si="79"/>
        <v>16000</v>
      </c>
      <c r="S159" s="51"/>
    </row>
    <row r="160" spans="1:19" ht="15.75">
      <c r="A160" s="1300"/>
      <c r="B160" s="1425"/>
      <c r="C160" s="214">
        <v>2027</v>
      </c>
      <c r="D160" s="227"/>
      <c r="E160" s="228"/>
      <c r="F160" s="218"/>
      <c r="G160" s="163"/>
      <c r="H160" s="229">
        <f t="shared" ref="H160:H161" si="80">E160+F160+G160</f>
        <v>0</v>
      </c>
      <c r="I160" s="1373"/>
      <c r="J160" s="230"/>
      <c r="K160" s="52"/>
      <c r="L160" s="218"/>
      <c r="M160" s="229">
        <f t="shared" si="74"/>
        <v>0</v>
      </c>
      <c r="N160" s="1498"/>
      <c r="O160" s="938"/>
      <c r="P160" s="934"/>
      <c r="Q160" s="937"/>
      <c r="R160" s="588"/>
      <c r="S160" s="52"/>
    </row>
    <row r="161" spans="1:22" ht="16.5" thickBot="1">
      <c r="A161" s="1301"/>
      <c r="B161" s="1426"/>
      <c r="C161" s="16">
        <v>2028</v>
      </c>
      <c r="D161" s="231"/>
      <c r="E161" s="232"/>
      <c r="F161" s="218"/>
      <c r="G161" s="293"/>
      <c r="H161" s="233">
        <f t="shared" si="80"/>
        <v>0</v>
      </c>
      <c r="I161" s="1374"/>
      <c r="J161" s="234"/>
      <c r="K161" s="52"/>
      <c r="L161" s="218"/>
      <c r="M161" s="233">
        <f t="shared" si="74"/>
        <v>0</v>
      </c>
      <c r="N161" s="1473"/>
      <c r="O161" s="942"/>
      <c r="P161" s="939"/>
      <c r="Q161" s="940"/>
      <c r="R161" s="590"/>
      <c r="S161" s="1136"/>
    </row>
    <row r="162" spans="1:22" ht="26.25" customHeight="1">
      <c r="A162" s="1299" t="s">
        <v>47</v>
      </c>
      <c r="B162" s="1424" t="s">
        <v>48</v>
      </c>
      <c r="C162" s="214">
        <v>2026</v>
      </c>
      <c r="D162" s="223"/>
      <c r="E162" s="223"/>
      <c r="F162" s="223"/>
      <c r="G162" s="122"/>
      <c r="H162" s="223">
        <f>E162+F162+G162</f>
        <v>0</v>
      </c>
      <c r="I162" s="1495"/>
      <c r="J162" s="224"/>
      <c r="K162" s="226"/>
      <c r="L162" s="224"/>
      <c r="M162" s="225">
        <f t="shared" si="74"/>
        <v>0</v>
      </c>
      <c r="N162" s="1396"/>
      <c r="O162" s="121">
        <f>J162+E162</f>
        <v>0</v>
      </c>
      <c r="P162" s="122">
        <f t="shared" ref="P162:R162" si="81">K162+F162</f>
        <v>0</v>
      </c>
      <c r="Q162" s="121">
        <f t="shared" si="81"/>
        <v>0</v>
      </c>
      <c r="R162" s="291">
        <f t="shared" si="81"/>
        <v>0</v>
      </c>
      <c r="S162" s="1416"/>
    </row>
    <row r="163" spans="1:22" ht="24.75" customHeight="1">
      <c r="A163" s="1300"/>
      <c r="B163" s="1425"/>
      <c r="C163" s="214">
        <v>2027</v>
      </c>
      <c r="D163" s="227"/>
      <c r="E163" s="227"/>
      <c r="F163" s="227"/>
      <c r="G163" s="124"/>
      <c r="H163" s="227">
        <f t="shared" ref="H163:H164" si="82">E163+F163+G163</f>
        <v>0</v>
      </c>
      <c r="I163" s="1496"/>
      <c r="J163" s="228"/>
      <c r="K163" s="230"/>
      <c r="L163" s="228"/>
      <c r="M163" s="229">
        <f t="shared" si="74"/>
        <v>0</v>
      </c>
      <c r="N163" s="1397"/>
      <c r="O163" s="123"/>
      <c r="P163" s="124"/>
      <c r="Q163" s="123"/>
      <c r="R163" s="294"/>
      <c r="S163" s="1417"/>
    </row>
    <row r="164" spans="1:22" ht="33" customHeight="1" thickBot="1">
      <c r="A164" s="1301"/>
      <c r="B164" s="1426"/>
      <c r="C164" s="16">
        <v>2028</v>
      </c>
      <c r="D164" s="231"/>
      <c r="E164" s="231"/>
      <c r="F164" s="231"/>
      <c r="G164" s="221"/>
      <c r="H164" s="231">
        <f t="shared" si="82"/>
        <v>0</v>
      </c>
      <c r="I164" s="1497"/>
      <c r="J164" s="232"/>
      <c r="K164" s="230"/>
      <c r="L164" s="232"/>
      <c r="M164" s="233">
        <f t="shared" si="74"/>
        <v>0</v>
      </c>
      <c r="N164" s="1398"/>
      <c r="O164" s="292"/>
      <c r="P164" s="292"/>
      <c r="Q164" s="292"/>
      <c r="R164" s="295"/>
      <c r="S164" s="1418"/>
    </row>
    <row r="165" spans="1:22" ht="24.75" customHeight="1">
      <c r="A165" s="1299" t="s">
        <v>49</v>
      </c>
      <c r="B165" s="1424" t="s">
        <v>50</v>
      </c>
      <c r="C165" s="214">
        <v>2026</v>
      </c>
      <c r="D165" s="223">
        <v>33</v>
      </c>
      <c r="E165" s="224">
        <v>41802</v>
      </c>
      <c r="F165" s="226">
        <v>3000</v>
      </c>
      <c r="G165" s="121"/>
      <c r="H165" s="225">
        <f>E165+F165+G165</f>
        <v>44802</v>
      </c>
      <c r="I165" s="1456" t="s">
        <v>256</v>
      </c>
      <c r="J165" s="224"/>
      <c r="K165" s="226"/>
      <c r="L165" s="121">
        <v>90000</v>
      </c>
      <c r="M165" s="224">
        <f t="shared" si="74"/>
        <v>90000</v>
      </c>
      <c r="N165" s="1456" t="s">
        <v>261</v>
      </c>
      <c r="O165" s="936">
        <f>J165+E165</f>
        <v>41802</v>
      </c>
      <c r="P165" s="934">
        <f>K165+F165</f>
        <v>3000</v>
      </c>
      <c r="Q165" s="935">
        <f>L165+G165</f>
        <v>90000</v>
      </c>
      <c r="R165" s="586">
        <f>O165+P165+Q165</f>
        <v>134802</v>
      </c>
      <c r="S165" s="1416"/>
    </row>
    <row r="166" spans="1:22" ht="22.5" customHeight="1">
      <c r="A166" s="1300"/>
      <c r="B166" s="1425"/>
      <c r="C166" s="214">
        <v>2027</v>
      </c>
      <c r="D166" s="227"/>
      <c r="E166" s="228"/>
      <c r="F166" s="230"/>
      <c r="G166" s="123"/>
      <c r="H166" s="229">
        <f t="shared" ref="H166:H167" si="83">E166+F166+G166</f>
        <v>0</v>
      </c>
      <c r="I166" s="1457"/>
      <c r="J166" s="230"/>
      <c r="K166" s="228"/>
      <c r="L166" s="230"/>
      <c r="M166" s="228">
        <f t="shared" si="74"/>
        <v>0</v>
      </c>
      <c r="N166" s="1457"/>
      <c r="O166" s="936"/>
      <c r="P166" s="934"/>
      <c r="Q166" s="937"/>
      <c r="R166" s="588"/>
      <c r="S166" s="1417"/>
    </row>
    <row r="167" spans="1:22" ht="57.75" customHeight="1" thickBot="1">
      <c r="A167" s="1301"/>
      <c r="B167" s="1426"/>
      <c r="C167" s="16">
        <v>2028</v>
      </c>
      <c r="D167" s="231"/>
      <c r="E167" s="232"/>
      <c r="F167" s="230"/>
      <c r="G167" s="292"/>
      <c r="H167" s="233">
        <f t="shared" si="83"/>
        <v>0</v>
      </c>
      <c r="I167" s="1458"/>
      <c r="J167" s="234"/>
      <c r="K167" s="232"/>
      <c r="L167" s="230"/>
      <c r="M167" s="232">
        <f t="shared" si="74"/>
        <v>0</v>
      </c>
      <c r="N167" s="1458"/>
      <c r="O167" s="942"/>
      <c r="P167" s="939"/>
      <c r="Q167" s="940"/>
      <c r="R167" s="590"/>
      <c r="S167" s="1418"/>
      <c r="V167" s="1196"/>
    </row>
    <row r="168" spans="1:22" ht="63" customHeight="1">
      <c r="A168" s="1299" t="s">
        <v>51</v>
      </c>
      <c r="B168" s="1424" t="s">
        <v>52</v>
      </c>
      <c r="C168" s="214">
        <v>2026</v>
      </c>
      <c r="D168" s="223"/>
      <c r="E168" s="224"/>
      <c r="F168" s="224">
        <v>71000</v>
      </c>
      <c r="G168" s="121">
        <v>400000</v>
      </c>
      <c r="H168" s="225">
        <f>E168+F168+G168</f>
        <v>471000</v>
      </c>
      <c r="I168" s="1311" t="s">
        <v>257</v>
      </c>
      <c r="J168" s="224"/>
      <c r="K168" s="226"/>
      <c r="L168" s="121"/>
      <c r="M168" s="224">
        <f t="shared" si="74"/>
        <v>0</v>
      </c>
      <c r="N168" s="1408"/>
      <c r="O168" s="936">
        <f>E168+J168</f>
        <v>0</v>
      </c>
      <c r="P168" s="934">
        <f t="shared" ref="P168:R170" si="84">F168+K168</f>
        <v>71000</v>
      </c>
      <c r="Q168" s="935">
        <f t="shared" si="84"/>
        <v>400000</v>
      </c>
      <c r="R168" s="586">
        <f t="shared" si="84"/>
        <v>471000</v>
      </c>
      <c r="S168" s="1416"/>
      <c r="V168" s="1196"/>
    </row>
    <row r="169" spans="1:22" ht="87.75" customHeight="1">
      <c r="A169" s="1300"/>
      <c r="B169" s="1425"/>
      <c r="C169" s="214">
        <v>2027</v>
      </c>
      <c r="D169" s="227"/>
      <c r="E169" s="228"/>
      <c r="F169" s="230"/>
      <c r="G169" s="123">
        <v>600000</v>
      </c>
      <c r="H169" s="229">
        <f t="shared" ref="H169:H170" si="85">E169+F169+G169</f>
        <v>600000</v>
      </c>
      <c r="I169" s="1312"/>
      <c r="J169" s="227"/>
      <c r="K169" s="228"/>
      <c r="L169" s="230"/>
      <c r="M169" s="228">
        <f t="shared" si="74"/>
        <v>0</v>
      </c>
      <c r="N169" s="1409"/>
      <c r="O169" s="938"/>
      <c r="P169" s="934"/>
      <c r="Q169" s="937">
        <f t="shared" si="84"/>
        <v>600000</v>
      </c>
      <c r="R169" s="588">
        <f t="shared" si="84"/>
        <v>600000</v>
      </c>
      <c r="S169" s="1417"/>
      <c r="V169" s="1196"/>
    </row>
    <row r="170" spans="1:22" ht="59.25" customHeight="1" thickBot="1">
      <c r="A170" s="1301"/>
      <c r="B170" s="1426"/>
      <c r="C170" s="16">
        <v>2028</v>
      </c>
      <c r="D170" s="231"/>
      <c r="E170" s="232"/>
      <c r="F170" s="230"/>
      <c r="G170" s="292">
        <v>330000</v>
      </c>
      <c r="H170" s="233">
        <f t="shared" si="85"/>
        <v>330000</v>
      </c>
      <c r="I170" s="1313"/>
      <c r="J170" s="231"/>
      <c r="K170" s="232"/>
      <c r="L170" s="230"/>
      <c r="M170" s="232">
        <f t="shared" si="74"/>
        <v>0</v>
      </c>
      <c r="N170" s="1410"/>
      <c r="O170" s="942"/>
      <c r="P170" s="939"/>
      <c r="Q170" s="940">
        <f t="shared" si="84"/>
        <v>330000</v>
      </c>
      <c r="R170" s="590">
        <f t="shared" si="84"/>
        <v>330000</v>
      </c>
      <c r="S170" s="1418"/>
      <c r="V170" s="1196"/>
    </row>
    <row r="171" spans="1:22" ht="36.75" customHeight="1">
      <c r="A171" s="1299" t="s">
        <v>53</v>
      </c>
      <c r="B171" s="1424" t="s">
        <v>54</v>
      </c>
      <c r="C171" s="214">
        <v>2026</v>
      </c>
      <c r="D171" s="223">
        <v>70</v>
      </c>
      <c r="E171" s="224">
        <v>170683</v>
      </c>
      <c r="F171" s="226"/>
      <c r="G171" s="121">
        <v>79430</v>
      </c>
      <c r="H171" s="225">
        <f>E171+F171+G171</f>
        <v>250113</v>
      </c>
      <c r="I171" s="1311" t="s">
        <v>258</v>
      </c>
      <c r="J171" s="224"/>
      <c r="K171" s="226"/>
      <c r="L171" s="121"/>
      <c r="M171" s="224">
        <f t="shared" si="74"/>
        <v>0</v>
      </c>
      <c r="N171" s="1408"/>
      <c r="O171" s="936">
        <f>J171+E171</f>
        <v>170683</v>
      </c>
      <c r="P171" s="934">
        <f t="shared" ref="P171:Q171" si="86">K171+F171</f>
        <v>0</v>
      </c>
      <c r="Q171" s="935">
        <f t="shared" si="86"/>
        <v>79430</v>
      </c>
      <c r="R171" s="586">
        <f>M171+H171</f>
        <v>250113</v>
      </c>
      <c r="S171" s="1416"/>
    </row>
    <row r="172" spans="1:22" ht="60.75" customHeight="1">
      <c r="A172" s="1300"/>
      <c r="B172" s="1425"/>
      <c r="C172" s="214">
        <v>2027</v>
      </c>
      <c r="D172" s="227"/>
      <c r="E172" s="228"/>
      <c r="F172" s="230"/>
      <c r="G172" s="123"/>
      <c r="H172" s="229">
        <f t="shared" ref="H172:H173" si="87">E172+F172+G172</f>
        <v>0</v>
      </c>
      <c r="I172" s="1312"/>
      <c r="J172" s="227"/>
      <c r="K172" s="228"/>
      <c r="L172" s="230"/>
      <c r="M172" s="228">
        <f t="shared" si="74"/>
        <v>0</v>
      </c>
      <c r="N172" s="1409"/>
      <c r="O172" s="938"/>
      <c r="P172" s="934"/>
      <c r="Q172" s="937"/>
      <c r="R172" s="588"/>
      <c r="S172" s="1417"/>
    </row>
    <row r="173" spans="1:22" ht="49.5" customHeight="1" thickBot="1">
      <c r="A173" s="1301"/>
      <c r="B173" s="1426"/>
      <c r="C173" s="16">
        <v>2028</v>
      </c>
      <c r="D173" s="231"/>
      <c r="E173" s="232"/>
      <c r="F173" s="230"/>
      <c r="G173" s="292"/>
      <c r="H173" s="233">
        <f t="shared" si="87"/>
        <v>0</v>
      </c>
      <c r="I173" s="1313"/>
      <c r="J173" s="231"/>
      <c r="K173" s="232"/>
      <c r="L173" s="230"/>
      <c r="M173" s="232">
        <f t="shared" si="74"/>
        <v>0</v>
      </c>
      <c r="N173" s="1410"/>
      <c r="O173" s="942"/>
      <c r="P173" s="939"/>
      <c r="Q173" s="940"/>
      <c r="R173" s="590"/>
      <c r="S173" s="1418"/>
    </row>
    <row r="174" spans="1:22" ht="15.75">
      <c r="A174" s="1299" t="s">
        <v>55</v>
      </c>
      <c r="B174" s="1424" t="s">
        <v>56</v>
      </c>
      <c r="C174" s="214">
        <v>2026</v>
      </c>
      <c r="D174" s="223"/>
      <c r="E174" s="223"/>
      <c r="F174" s="223"/>
      <c r="G174" s="122"/>
      <c r="H174" s="223">
        <f>E174+F174+G174</f>
        <v>0</v>
      </c>
      <c r="I174" s="1495"/>
      <c r="J174" s="224"/>
      <c r="K174" s="226"/>
      <c r="L174" s="224"/>
      <c r="M174" s="225">
        <f t="shared" si="74"/>
        <v>0</v>
      </c>
      <c r="N174" s="1396"/>
      <c r="O174" s="121">
        <f>J174+E174</f>
        <v>0</v>
      </c>
      <c r="P174" s="122">
        <f t="shared" ref="P174:R174" si="88">K174+F174</f>
        <v>0</v>
      </c>
      <c r="Q174" s="121">
        <f t="shared" si="88"/>
        <v>0</v>
      </c>
      <c r="R174" s="291">
        <f t="shared" si="88"/>
        <v>0</v>
      </c>
      <c r="S174" s="1416"/>
    </row>
    <row r="175" spans="1:22" ht="15.75">
      <c r="A175" s="1300"/>
      <c r="B175" s="1425"/>
      <c r="C175" s="214">
        <v>2027</v>
      </c>
      <c r="D175" s="227"/>
      <c r="E175" s="227"/>
      <c r="F175" s="227"/>
      <c r="G175" s="124"/>
      <c r="H175" s="227">
        <f t="shared" ref="H175:H176" si="89">E175+F175+G175</f>
        <v>0</v>
      </c>
      <c r="I175" s="1496"/>
      <c r="J175" s="228"/>
      <c r="K175" s="230"/>
      <c r="L175" s="228"/>
      <c r="M175" s="229">
        <f t="shared" si="74"/>
        <v>0</v>
      </c>
      <c r="N175" s="1397"/>
      <c r="O175" s="123"/>
      <c r="P175" s="124"/>
      <c r="Q175" s="123"/>
      <c r="R175" s="294"/>
      <c r="S175" s="1417"/>
    </row>
    <row r="176" spans="1:22" ht="16.5" thickBot="1">
      <c r="A176" s="1301"/>
      <c r="B176" s="1426"/>
      <c r="C176" s="16">
        <v>2028</v>
      </c>
      <c r="D176" s="231"/>
      <c r="E176" s="231"/>
      <c r="F176" s="231"/>
      <c r="G176" s="221"/>
      <c r="H176" s="231">
        <f t="shared" si="89"/>
        <v>0</v>
      </c>
      <c r="I176" s="1497"/>
      <c r="J176" s="232"/>
      <c r="K176" s="230"/>
      <c r="L176" s="232"/>
      <c r="M176" s="233">
        <f t="shared" si="74"/>
        <v>0</v>
      </c>
      <c r="N176" s="1398"/>
      <c r="O176" s="292"/>
      <c r="P176" s="292"/>
      <c r="Q176" s="292"/>
      <c r="R176" s="295"/>
      <c r="S176" s="1418"/>
    </row>
    <row r="177" spans="1:19" ht="19.5" customHeight="1">
      <c r="A177" s="1299" t="s">
        <v>57</v>
      </c>
      <c r="B177" s="1302" t="s">
        <v>58</v>
      </c>
      <c r="C177" s="214">
        <v>2026</v>
      </c>
      <c r="D177" s="223"/>
      <c r="E177" s="460"/>
      <c r="F177" s="463"/>
      <c r="G177" s="579"/>
      <c r="H177" s="224">
        <f>E177+F177+G177</f>
        <v>0</v>
      </c>
      <c r="I177" s="1305"/>
      <c r="J177" s="224"/>
      <c r="K177" s="226"/>
      <c r="L177" s="224"/>
      <c r="M177" s="225">
        <f t="shared" si="74"/>
        <v>0</v>
      </c>
      <c r="N177" s="1308"/>
      <c r="O177" s="936">
        <f>J177+E177</f>
        <v>0</v>
      </c>
      <c r="P177" s="934">
        <f t="shared" ref="P177:R177" si="90">K177+F177</f>
        <v>0</v>
      </c>
      <c r="Q177" s="935">
        <f t="shared" si="90"/>
        <v>0</v>
      </c>
      <c r="R177" s="586">
        <f t="shared" si="90"/>
        <v>0</v>
      </c>
      <c r="S177" s="1416"/>
    </row>
    <row r="178" spans="1:19" ht="19.5" customHeight="1">
      <c r="A178" s="1300"/>
      <c r="B178" s="1303"/>
      <c r="C178" s="214">
        <v>2027</v>
      </c>
      <c r="D178" s="227"/>
      <c r="E178" s="461"/>
      <c r="F178" s="464"/>
      <c r="G178" s="163"/>
      <c r="H178" s="228">
        <f t="shared" ref="H178:H179" si="91">E178+F178+G178</f>
        <v>0</v>
      </c>
      <c r="I178" s="1306"/>
      <c r="J178" s="228"/>
      <c r="K178" s="230"/>
      <c r="L178" s="228"/>
      <c r="M178" s="229">
        <f t="shared" si="74"/>
        <v>0</v>
      </c>
      <c r="N178" s="1309"/>
      <c r="O178" s="936"/>
      <c r="P178" s="934"/>
      <c r="Q178" s="937"/>
      <c r="R178" s="588"/>
      <c r="S178" s="1417"/>
    </row>
    <row r="179" spans="1:19" ht="22.5" customHeight="1" thickBot="1">
      <c r="A179" s="1301"/>
      <c r="B179" s="1304"/>
      <c r="C179" s="16">
        <v>2028</v>
      </c>
      <c r="D179" s="231"/>
      <c r="E179" s="462"/>
      <c r="F179" s="465"/>
      <c r="G179" s="293"/>
      <c r="H179" s="232">
        <f t="shared" si="91"/>
        <v>0</v>
      </c>
      <c r="I179" s="1307"/>
      <c r="J179" s="232"/>
      <c r="K179" s="230"/>
      <c r="L179" s="232"/>
      <c r="M179" s="233">
        <f t="shared" si="74"/>
        <v>0</v>
      </c>
      <c r="N179" s="1310"/>
      <c r="O179" s="942"/>
      <c r="P179" s="939"/>
      <c r="Q179" s="940"/>
      <c r="R179" s="590"/>
      <c r="S179" s="1418"/>
    </row>
    <row r="180" spans="1:19" ht="21" customHeight="1">
      <c r="A180" s="1299" t="s">
        <v>59</v>
      </c>
      <c r="B180" s="1424" t="s">
        <v>60</v>
      </c>
      <c r="C180" s="214">
        <v>2026</v>
      </c>
      <c r="D180" s="223"/>
      <c r="E180" s="224"/>
      <c r="F180" s="226">
        <v>52914</v>
      </c>
      <c r="G180" s="121">
        <v>248293</v>
      </c>
      <c r="H180" s="225">
        <f>E180+F180+G180</f>
        <v>301207</v>
      </c>
      <c r="I180" s="1367" t="s">
        <v>259</v>
      </c>
      <c r="J180" s="51"/>
      <c r="K180" s="121"/>
      <c r="L180" s="122"/>
      <c r="M180" s="224">
        <f t="shared" si="74"/>
        <v>0</v>
      </c>
      <c r="N180" s="1305"/>
      <c r="O180" s="936">
        <f>J180+E180</f>
        <v>0</v>
      </c>
      <c r="P180" s="934">
        <f t="shared" ref="P180:Q180" si="92">K180+F180</f>
        <v>52914</v>
      </c>
      <c r="Q180" s="935">
        <f t="shared" si="92"/>
        <v>248293</v>
      </c>
      <c r="R180" s="586">
        <f>M180+H180</f>
        <v>301207</v>
      </c>
      <c r="S180" s="1416"/>
    </row>
    <row r="181" spans="1:19" ht="21" customHeight="1">
      <c r="A181" s="1300"/>
      <c r="B181" s="1425"/>
      <c r="C181" s="214">
        <v>2027</v>
      </c>
      <c r="D181" s="227"/>
      <c r="E181" s="228"/>
      <c r="F181" s="230"/>
      <c r="G181" s="123"/>
      <c r="H181" s="229">
        <f t="shared" ref="H181:H182" si="93">E181+F181+G181</f>
        <v>0</v>
      </c>
      <c r="I181" s="1368"/>
      <c r="J181" s="52"/>
      <c r="K181" s="52"/>
      <c r="L181" s="591"/>
      <c r="M181" s="591">
        <f t="shared" si="74"/>
        <v>0</v>
      </c>
      <c r="N181" s="1306"/>
      <c r="O181" s="938"/>
      <c r="P181" s="934"/>
      <c r="Q181" s="937"/>
      <c r="R181" s="588"/>
      <c r="S181" s="1417"/>
    </row>
    <row r="182" spans="1:19" ht="90.75" customHeight="1" thickBot="1">
      <c r="A182" s="1301"/>
      <c r="B182" s="1426"/>
      <c r="C182" s="16">
        <v>2028</v>
      </c>
      <c r="D182" s="235"/>
      <c r="E182" s="232"/>
      <c r="F182" s="230"/>
      <c r="G182" s="292"/>
      <c r="H182" s="233">
        <f t="shared" si="93"/>
        <v>0</v>
      </c>
      <c r="I182" s="1369"/>
      <c r="J182" s="788"/>
      <c r="K182" s="788"/>
      <c r="L182" s="235"/>
      <c r="M182" s="235">
        <f t="shared" si="74"/>
        <v>0</v>
      </c>
      <c r="N182" s="1307"/>
      <c r="O182" s="942"/>
      <c r="P182" s="939"/>
      <c r="Q182" s="940"/>
      <c r="R182" s="590"/>
      <c r="S182" s="1418"/>
    </row>
    <row r="183" spans="1:19" ht="34.5" customHeight="1">
      <c r="A183" s="1299" t="s">
        <v>131</v>
      </c>
      <c r="B183" s="1302" t="s">
        <v>170</v>
      </c>
      <c r="C183" s="214">
        <v>2026</v>
      </c>
      <c r="D183" s="223"/>
      <c r="E183" s="121">
        <v>5000</v>
      </c>
      <c r="F183" s="223"/>
      <c r="G183" s="122"/>
      <c r="H183" s="121">
        <f>E183+F183+G183</f>
        <v>5000</v>
      </c>
      <c r="I183" s="1311" t="s">
        <v>260</v>
      </c>
      <c r="J183" s="223"/>
      <c r="K183" s="223"/>
      <c r="L183" s="122"/>
      <c r="M183" s="224">
        <f t="shared" si="74"/>
        <v>0</v>
      </c>
      <c r="N183" s="1408"/>
      <c r="O183" s="936">
        <f>J183+E183</f>
        <v>5000</v>
      </c>
      <c r="P183" s="934">
        <f t="shared" ref="P183:R183" si="94">K183+F183</f>
        <v>0</v>
      </c>
      <c r="Q183" s="935">
        <f t="shared" si="94"/>
        <v>0</v>
      </c>
      <c r="R183" s="586">
        <f t="shared" si="94"/>
        <v>5000</v>
      </c>
      <c r="S183" s="1416"/>
    </row>
    <row r="184" spans="1:19" ht="36.75" customHeight="1">
      <c r="A184" s="1300"/>
      <c r="B184" s="1303"/>
      <c r="C184" s="214">
        <v>2027</v>
      </c>
      <c r="D184" s="227"/>
      <c r="E184" s="227"/>
      <c r="F184" s="227"/>
      <c r="G184" s="124"/>
      <c r="H184" s="227">
        <f t="shared" ref="H184:H185" si="95">E184+F184+G184</f>
        <v>0</v>
      </c>
      <c r="I184" s="1312"/>
      <c r="J184" s="218"/>
      <c r="K184" s="217"/>
      <c r="L184" s="217"/>
      <c r="M184" s="228">
        <f t="shared" si="74"/>
        <v>0</v>
      </c>
      <c r="N184" s="1409"/>
      <c r="O184" s="938"/>
      <c r="P184" s="934"/>
      <c r="Q184" s="937"/>
      <c r="R184" s="588"/>
      <c r="S184" s="1417"/>
    </row>
    <row r="185" spans="1:19" ht="34.5" customHeight="1" thickBot="1">
      <c r="A185" s="1301"/>
      <c r="B185" s="1304"/>
      <c r="C185" s="16">
        <v>2028</v>
      </c>
      <c r="D185" s="231"/>
      <c r="E185" s="231"/>
      <c r="F185" s="231"/>
      <c r="G185" s="221"/>
      <c r="H185" s="231">
        <f t="shared" si="95"/>
        <v>0</v>
      </c>
      <c r="I185" s="1313"/>
      <c r="J185" s="220"/>
      <c r="K185" s="219"/>
      <c r="L185" s="219"/>
      <c r="M185" s="236">
        <f t="shared" si="74"/>
        <v>0</v>
      </c>
      <c r="N185" s="1410"/>
      <c r="O185" s="942"/>
      <c r="P185" s="939"/>
      <c r="Q185" s="940"/>
      <c r="R185" s="590"/>
      <c r="S185" s="1418"/>
    </row>
    <row r="186" spans="1:19" ht="16.5" thickBot="1">
      <c r="A186" s="48">
        <v>15</v>
      </c>
      <c r="B186" s="17" t="s">
        <v>61</v>
      </c>
      <c r="C186" s="18"/>
      <c r="D186" s="153"/>
      <c r="E186" s="161"/>
      <c r="F186" s="161"/>
      <c r="G186" s="161"/>
      <c r="H186" s="161"/>
      <c r="I186" s="180"/>
      <c r="J186" s="146"/>
      <c r="K186" s="146"/>
      <c r="L186" s="146"/>
      <c r="M186" s="146"/>
      <c r="N186" s="174"/>
      <c r="O186" s="147"/>
      <c r="P186" s="147"/>
      <c r="Q186" s="147"/>
      <c r="R186" s="147"/>
      <c r="S186" s="175"/>
    </row>
    <row r="187" spans="1:19" ht="93.75" customHeight="1">
      <c r="A187" s="19" t="s">
        <v>45</v>
      </c>
      <c r="B187" s="54" t="s">
        <v>62</v>
      </c>
      <c r="C187" s="190">
        <v>2026</v>
      </c>
      <c r="D187" s="49"/>
      <c r="E187" s="812">
        <v>10800</v>
      </c>
      <c r="F187" s="414">
        <v>15000</v>
      </c>
      <c r="G187" s="546">
        <v>209000</v>
      </c>
      <c r="H187" s="453">
        <f>E187+F187+G187</f>
        <v>234800</v>
      </c>
      <c r="I187" s="1305" t="s">
        <v>263</v>
      </c>
      <c r="J187" s="685">
        <v>4500</v>
      </c>
      <c r="K187" s="686">
        <v>20000</v>
      </c>
      <c r="L187" s="278">
        <v>55000</v>
      </c>
      <c r="M187" s="278">
        <f>J187+K187+L187</f>
        <v>79500</v>
      </c>
      <c r="N187" s="1399" t="s">
        <v>269</v>
      </c>
      <c r="O187" s="936">
        <f>J187+E187</f>
        <v>15300</v>
      </c>
      <c r="P187" s="934">
        <f>K187+F187</f>
        <v>35000</v>
      </c>
      <c r="Q187" s="105">
        <f>L187+G187</f>
        <v>264000</v>
      </c>
      <c r="R187" s="125">
        <f>O187+P187+Q187</f>
        <v>314300</v>
      </c>
      <c r="S187" s="916"/>
    </row>
    <row r="188" spans="1:19" ht="53.25" customHeight="1">
      <c r="A188" s="55" t="s">
        <v>45</v>
      </c>
      <c r="B188" s="56"/>
      <c r="C188" s="191">
        <v>2027</v>
      </c>
      <c r="D188" s="30"/>
      <c r="E188" s="547"/>
      <c r="F188" s="548"/>
      <c r="G188" s="547"/>
      <c r="H188" s="549">
        <f t="shared" ref="H188:H189" si="96">E188+F188+G188</f>
        <v>0</v>
      </c>
      <c r="I188" s="1306"/>
      <c r="J188" s="687"/>
      <c r="K188" s="686"/>
      <c r="L188" s="545"/>
      <c r="M188" s="545">
        <f t="shared" ref="M188:M195" si="97">J188+K188+L188</f>
        <v>0</v>
      </c>
      <c r="N188" s="1400"/>
      <c r="O188" s="938"/>
      <c r="P188" s="934"/>
      <c r="Q188" s="126"/>
      <c r="R188" s="552"/>
      <c r="S188" s="918"/>
    </row>
    <row r="189" spans="1:19" ht="54" customHeight="1" thickBot="1">
      <c r="A189" s="20" t="s">
        <v>45</v>
      </c>
      <c r="B189" s="57"/>
      <c r="C189" s="192">
        <v>2028</v>
      </c>
      <c r="D189" s="37"/>
      <c r="E189" s="347"/>
      <c r="F189" s="550"/>
      <c r="G189" s="547"/>
      <c r="H189" s="551">
        <f t="shared" si="96"/>
        <v>0</v>
      </c>
      <c r="I189" s="1307"/>
      <c r="J189" s="688"/>
      <c r="K189" s="689"/>
      <c r="L189" s="690"/>
      <c r="M189" s="690">
        <f t="shared" si="97"/>
        <v>0</v>
      </c>
      <c r="N189" s="1401"/>
      <c r="O189" s="942"/>
      <c r="P189" s="939"/>
      <c r="Q189" s="107"/>
      <c r="R189" s="553"/>
      <c r="S189" s="921"/>
    </row>
    <row r="190" spans="1:19" ht="30.75" customHeight="1">
      <c r="A190" s="19" t="s">
        <v>47</v>
      </c>
      <c r="B190" s="58" t="s">
        <v>63</v>
      </c>
      <c r="C190" s="190">
        <v>2026</v>
      </c>
      <c r="D190" s="30"/>
      <c r="E190" s="274"/>
      <c r="F190" s="274"/>
      <c r="G190" s="278">
        <v>30000</v>
      </c>
      <c r="H190" s="274">
        <f>E190+F190+G190</f>
        <v>30000</v>
      </c>
      <c r="I190" s="1305" t="s">
        <v>264</v>
      </c>
      <c r="J190" s="813"/>
      <c r="K190" s="814">
        <v>165000</v>
      </c>
      <c r="L190" s="49" t="s">
        <v>266</v>
      </c>
      <c r="M190" s="815">
        <f>J190+K190+L190</f>
        <v>775000</v>
      </c>
      <c r="N190" s="1281" t="s">
        <v>270</v>
      </c>
      <c r="O190" s="976">
        <f>J190+E190</f>
        <v>0</v>
      </c>
      <c r="P190" s="976">
        <f>K190+F190</f>
        <v>165000</v>
      </c>
      <c r="Q190" s="976">
        <f>L190+G190</f>
        <v>640000</v>
      </c>
      <c r="R190" s="390">
        <f>O190+P190+Q190</f>
        <v>805000</v>
      </c>
      <c r="S190" s="916"/>
    </row>
    <row r="191" spans="1:19" ht="31.5" customHeight="1">
      <c r="A191" s="55" t="s">
        <v>47</v>
      </c>
      <c r="B191" s="56"/>
      <c r="C191" s="191">
        <v>2027</v>
      </c>
      <c r="D191" s="30"/>
      <c r="E191" s="275"/>
      <c r="F191" s="275"/>
      <c r="G191" s="281"/>
      <c r="H191" s="275">
        <f t="shared" ref="H191:H192" si="98">E191+F191+G191</f>
        <v>0</v>
      </c>
      <c r="I191" s="1306"/>
      <c r="J191" s="816"/>
      <c r="K191" s="34"/>
      <c r="L191" s="30"/>
      <c r="M191" s="1049">
        <f t="shared" si="97"/>
        <v>0</v>
      </c>
      <c r="N191" s="1282"/>
      <c r="O191" s="936"/>
      <c r="P191" s="936"/>
      <c r="Q191" s="936"/>
      <c r="R191" s="391"/>
      <c r="S191" s="918"/>
    </row>
    <row r="192" spans="1:19" ht="51" customHeight="1" thickBot="1">
      <c r="A192" s="20" t="s">
        <v>47</v>
      </c>
      <c r="B192" s="57"/>
      <c r="C192" s="192">
        <v>2028</v>
      </c>
      <c r="D192" s="37"/>
      <c r="E192" s="276"/>
      <c r="F192" s="276"/>
      <c r="G192" s="283"/>
      <c r="H192" s="276">
        <f t="shared" si="98"/>
        <v>0</v>
      </c>
      <c r="I192" s="1307"/>
      <c r="J192" s="817"/>
      <c r="K192" s="38"/>
      <c r="L192" s="37"/>
      <c r="M192" s="1050">
        <f t="shared" si="97"/>
        <v>0</v>
      </c>
      <c r="N192" s="1283"/>
      <c r="O192" s="389"/>
      <c r="P192" s="389"/>
      <c r="Q192" s="389"/>
      <c r="R192" s="392"/>
      <c r="S192" s="921"/>
    </row>
    <row r="193" spans="1:56" ht="35.25" customHeight="1">
      <c r="A193" s="19" t="s">
        <v>49</v>
      </c>
      <c r="B193" s="54" t="s">
        <v>64</v>
      </c>
      <c r="C193" s="190">
        <v>2026</v>
      </c>
      <c r="D193" s="30" t="s">
        <v>262</v>
      </c>
      <c r="E193" s="274">
        <v>26000</v>
      </c>
      <c r="F193" s="274"/>
      <c r="G193" s="278"/>
      <c r="H193" s="274">
        <f>E193+F193+G193</f>
        <v>26000</v>
      </c>
      <c r="I193" s="1305" t="s">
        <v>265</v>
      </c>
      <c r="J193" s="818"/>
      <c r="K193" s="819" t="s">
        <v>267</v>
      </c>
      <c r="L193" s="49" t="s">
        <v>268</v>
      </c>
      <c r="M193" s="814">
        <f>J193+K193+L193</f>
        <v>788000</v>
      </c>
      <c r="N193" s="1281" t="s">
        <v>271</v>
      </c>
      <c r="O193" s="976">
        <f>J193+E193</f>
        <v>26000</v>
      </c>
      <c r="P193" s="976">
        <f>K193+F193</f>
        <v>343000</v>
      </c>
      <c r="Q193" s="976">
        <f>L193+G193</f>
        <v>445000</v>
      </c>
      <c r="R193" s="390">
        <f>O193+P193+Q193</f>
        <v>814000</v>
      </c>
      <c r="S193" s="916"/>
    </row>
    <row r="194" spans="1:56" ht="35.25" customHeight="1">
      <c r="A194" s="55" t="s">
        <v>49</v>
      </c>
      <c r="B194" s="59"/>
      <c r="C194" s="191">
        <v>2027</v>
      </c>
      <c r="D194" s="30"/>
      <c r="E194" s="275"/>
      <c r="F194" s="275"/>
      <c r="G194" s="281"/>
      <c r="H194" s="275">
        <f t="shared" ref="H194:H195" si="99">E194+F194+G194</f>
        <v>0</v>
      </c>
      <c r="I194" s="1306"/>
      <c r="J194" s="820"/>
      <c r="K194" s="821"/>
      <c r="L194" s="30"/>
      <c r="M194" s="619">
        <f t="shared" si="97"/>
        <v>0</v>
      </c>
      <c r="N194" s="1282"/>
      <c r="O194" s="936"/>
      <c r="P194" s="936"/>
      <c r="Q194" s="936"/>
      <c r="R194" s="391"/>
      <c r="S194" s="918"/>
    </row>
    <row r="195" spans="1:56" ht="88.5" customHeight="1" thickBot="1">
      <c r="A195" s="20" t="s">
        <v>49</v>
      </c>
      <c r="B195" s="60"/>
      <c r="C195" s="192">
        <v>2028</v>
      </c>
      <c r="D195" s="37"/>
      <c r="E195" s="276"/>
      <c r="F195" s="276"/>
      <c r="G195" s="283"/>
      <c r="H195" s="276">
        <f t="shared" si="99"/>
        <v>0</v>
      </c>
      <c r="I195" s="1307"/>
      <c r="J195" s="822"/>
      <c r="K195" s="38"/>
      <c r="L195" s="37"/>
      <c r="M195" s="621">
        <f t="shared" si="97"/>
        <v>0</v>
      </c>
      <c r="N195" s="1283"/>
      <c r="O195" s="389"/>
      <c r="P195" s="389"/>
      <c r="Q195" s="389"/>
      <c r="R195" s="392"/>
      <c r="S195" s="921"/>
    </row>
    <row r="196" spans="1:56" s="189" customFormat="1" ht="16.5" thickBot="1">
      <c r="A196" s="44">
        <v>16</v>
      </c>
      <c r="B196" s="188" t="s">
        <v>65</v>
      </c>
      <c r="C196" s="74"/>
      <c r="D196" s="74"/>
      <c r="E196" s="74"/>
      <c r="F196" s="74"/>
      <c r="G196" s="74"/>
      <c r="H196" s="74"/>
      <c r="I196" s="74"/>
      <c r="J196" s="74"/>
      <c r="K196" s="74"/>
      <c r="L196" s="74"/>
      <c r="M196" s="74"/>
      <c r="N196" s="74"/>
      <c r="O196" s="74"/>
      <c r="P196" s="74"/>
      <c r="Q196" s="74"/>
      <c r="R196" s="74"/>
      <c r="S196" s="74"/>
      <c r="T196" s="1197"/>
      <c r="U196" s="1197"/>
      <c r="V196" s="1197"/>
      <c r="W196" s="1197"/>
      <c r="X196" s="1197"/>
      <c r="Y196" s="1197"/>
      <c r="Z196" s="1197"/>
      <c r="AA196" s="1197"/>
      <c r="AB196" s="1197"/>
      <c r="AC196" s="1197"/>
      <c r="AD196" s="1197"/>
      <c r="AE196" s="1197"/>
      <c r="AF196" s="1197"/>
      <c r="AG196" s="1197"/>
      <c r="AH196" s="1197"/>
      <c r="AI196" s="1197"/>
      <c r="AJ196" s="1197"/>
      <c r="AK196" s="1197"/>
      <c r="AL196" s="1197"/>
      <c r="AM196" s="1197"/>
      <c r="AN196" s="1197"/>
      <c r="AO196" s="1197"/>
      <c r="AP196" s="1197"/>
      <c r="AQ196" s="1197"/>
      <c r="AR196" s="1197"/>
      <c r="AS196" s="1197"/>
      <c r="AT196" s="1197"/>
      <c r="AU196" s="1197"/>
      <c r="AV196" s="1197"/>
      <c r="AW196" s="1197"/>
      <c r="AX196" s="1197"/>
      <c r="AY196" s="1197"/>
      <c r="AZ196" s="1197"/>
      <c r="BA196" s="1197"/>
      <c r="BB196" s="1197"/>
      <c r="BC196" s="1197"/>
      <c r="BD196" s="1197"/>
    </row>
    <row r="197" spans="1:56" ht="34.5" customHeight="1">
      <c r="A197" s="499" t="s">
        <v>45</v>
      </c>
      <c r="B197" s="1396" t="s">
        <v>66</v>
      </c>
      <c r="C197" s="190">
        <v>2026</v>
      </c>
      <c r="D197" s="1011">
        <v>8</v>
      </c>
      <c r="E197" s="1009">
        <v>21431</v>
      </c>
      <c r="F197" s="1009">
        <v>626960</v>
      </c>
      <c r="G197" s="1010">
        <v>119152</v>
      </c>
      <c r="H197" s="118">
        <f>SUM(E197:G197)</f>
        <v>767543</v>
      </c>
      <c r="I197" s="1361" t="s">
        <v>237</v>
      </c>
      <c r="J197" s="91">
        <v>12000</v>
      </c>
      <c r="K197" s="585"/>
      <c r="L197" s="491">
        <v>91800</v>
      </c>
      <c r="M197" s="132">
        <f>SUM(J197:L197)</f>
        <v>103800</v>
      </c>
      <c r="N197" s="1411" t="s">
        <v>233</v>
      </c>
      <c r="O197" s="936">
        <f>J197+E197</f>
        <v>33431</v>
      </c>
      <c r="P197" s="934">
        <f t="shared" ref="P197:Q211" si="100">K197+F197</f>
        <v>626960</v>
      </c>
      <c r="Q197" s="617">
        <f t="shared" si="100"/>
        <v>210952</v>
      </c>
      <c r="R197" s="641">
        <f>SUM(O197:Q197)</f>
        <v>871343</v>
      </c>
      <c r="S197" s="1390"/>
    </row>
    <row r="198" spans="1:56" ht="58.5" customHeight="1">
      <c r="A198" s="500" t="s">
        <v>45</v>
      </c>
      <c r="B198" s="1397"/>
      <c r="C198" s="191">
        <v>2027</v>
      </c>
      <c r="D198" s="91"/>
      <c r="E198" s="624"/>
      <c r="F198" s="625"/>
      <c r="G198" s="96"/>
      <c r="H198" s="118">
        <f t="shared" ref="H198:H211" si="101">SUM(E198:G198)</f>
        <v>0</v>
      </c>
      <c r="I198" s="1362"/>
      <c r="J198" s="91"/>
      <c r="K198" s="587"/>
      <c r="L198" s="625"/>
      <c r="M198" s="133">
        <f t="shared" ref="M198:M211" si="102">SUM(J198:L198)</f>
        <v>0</v>
      </c>
      <c r="N198" s="1566"/>
      <c r="O198" s="938">
        <f t="shared" ref="O198:O211" si="103">J198+E198</f>
        <v>0</v>
      </c>
      <c r="P198" s="934">
        <f t="shared" si="100"/>
        <v>0</v>
      </c>
      <c r="Q198" s="619">
        <f t="shared" si="100"/>
        <v>0</v>
      </c>
      <c r="R198" s="849">
        <f t="shared" ref="R198:R211" si="104">SUM(O198:Q198)</f>
        <v>0</v>
      </c>
      <c r="S198" s="1391"/>
    </row>
    <row r="199" spans="1:56" ht="87.75" customHeight="1" thickBot="1">
      <c r="A199" s="501" t="s">
        <v>45</v>
      </c>
      <c r="B199" s="1398"/>
      <c r="C199" s="16">
        <v>2028</v>
      </c>
      <c r="D199" s="97"/>
      <c r="E199" s="626"/>
      <c r="F199" s="627"/>
      <c r="G199" s="495"/>
      <c r="H199" s="130">
        <f t="shared" si="101"/>
        <v>0</v>
      </c>
      <c r="I199" s="1363"/>
      <c r="J199" s="97"/>
      <c r="K199" s="589"/>
      <c r="L199" s="99"/>
      <c r="M199" s="134">
        <f t="shared" si="102"/>
        <v>0</v>
      </c>
      <c r="N199" s="1567"/>
      <c r="O199" s="942">
        <f t="shared" si="103"/>
        <v>0</v>
      </c>
      <c r="P199" s="939">
        <f t="shared" si="100"/>
        <v>0</v>
      </c>
      <c r="Q199" s="621">
        <f t="shared" si="100"/>
        <v>0</v>
      </c>
      <c r="R199" s="850">
        <f t="shared" si="104"/>
        <v>0</v>
      </c>
      <c r="S199" s="1392"/>
    </row>
    <row r="200" spans="1:56" ht="81.75" customHeight="1">
      <c r="A200" s="499" t="s">
        <v>67</v>
      </c>
      <c r="B200" s="1396" t="s">
        <v>68</v>
      </c>
      <c r="C200" s="190">
        <v>2026</v>
      </c>
      <c r="D200" s="496"/>
      <c r="E200" s="705">
        <v>1794872</v>
      </c>
      <c r="F200" s="705">
        <v>740079</v>
      </c>
      <c r="G200" s="702">
        <v>2026614.2899999991</v>
      </c>
      <c r="H200" s="497">
        <f t="shared" si="101"/>
        <v>4561565.2899999991</v>
      </c>
      <c r="I200" s="1361" t="s">
        <v>239</v>
      </c>
      <c r="J200" s="492">
        <v>918000</v>
      </c>
      <c r="K200" s="492">
        <v>491300</v>
      </c>
      <c r="L200" s="492">
        <v>3823084</v>
      </c>
      <c r="M200" s="132">
        <f t="shared" si="102"/>
        <v>5232384</v>
      </c>
      <c r="N200" s="1556" t="s">
        <v>240</v>
      </c>
      <c r="O200" s="936">
        <f>J200+E200</f>
        <v>2712872</v>
      </c>
      <c r="P200" s="934">
        <f t="shared" si="100"/>
        <v>1231379</v>
      </c>
      <c r="Q200" s="617">
        <f t="shared" si="100"/>
        <v>5849698.2899999991</v>
      </c>
      <c r="R200" s="641">
        <f t="shared" si="104"/>
        <v>9793949.2899999991</v>
      </c>
      <c r="S200" s="1393"/>
      <c r="X200" s="775"/>
    </row>
    <row r="201" spans="1:56" ht="41.25" customHeight="1">
      <c r="A201" s="500" t="s">
        <v>67</v>
      </c>
      <c r="B201" s="1397"/>
      <c r="C201" s="191">
        <v>2027</v>
      </c>
      <c r="D201" s="91"/>
      <c r="E201" s="704"/>
      <c r="F201" s="704"/>
      <c r="G201" s="704"/>
      <c r="H201" s="132">
        <f t="shared" si="101"/>
        <v>0</v>
      </c>
      <c r="I201" s="1362"/>
      <c r="J201" s="493"/>
      <c r="K201" s="493"/>
      <c r="L201" s="493">
        <v>6445814</v>
      </c>
      <c r="M201" s="133">
        <f t="shared" si="102"/>
        <v>6445814</v>
      </c>
      <c r="N201" s="1557"/>
      <c r="O201" s="938">
        <f t="shared" si="103"/>
        <v>0</v>
      </c>
      <c r="P201" s="934">
        <f t="shared" si="100"/>
        <v>0</v>
      </c>
      <c r="Q201" s="619">
        <f t="shared" si="100"/>
        <v>6445814</v>
      </c>
      <c r="R201" s="851">
        <f t="shared" si="104"/>
        <v>6445814</v>
      </c>
      <c r="S201" s="1394"/>
      <c r="U201" s="775"/>
      <c r="V201" s="775"/>
      <c r="X201" s="775"/>
    </row>
    <row r="202" spans="1:56" ht="113.25" customHeight="1" thickBot="1">
      <c r="A202" s="501" t="s">
        <v>67</v>
      </c>
      <c r="B202" s="1398"/>
      <c r="C202" s="16">
        <v>2028</v>
      </c>
      <c r="D202" s="97"/>
      <c r="E202" s="706"/>
      <c r="F202" s="706"/>
      <c r="G202" s="706"/>
      <c r="H202" s="498">
        <f t="shared" si="101"/>
        <v>0</v>
      </c>
      <c r="I202" s="1363"/>
      <c r="J202" s="494"/>
      <c r="K202" s="494"/>
      <c r="L202" s="494">
        <v>7312883</v>
      </c>
      <c r="M202" s="134">
        <f t="shared" si="102"/>
        <v>7312883</v>
      </c>
      <c r="N202" s="1558"/>
      <c r="O202" s="942">
        <f t="shared" si="103"/>
        <v>0</v>
      </c>
      <c r="P202" s="939">
        <f t="shared" si="100"/>
        <v>0</v>
      </c>
      <c r="Q202" s="621">
        <f t="shared" si="100"/>
        <v>7312883</v>
      </c>
      <c r="R202" s="852">
        <f t="shared" si="104"/>
        <v>7312883</v>
      </c>
      <c r="S202" s="1395"/>
    </row>
    <row r="203" spans="1:56" ht="67.5" customHeight="1">
      <c r="A203" s="499" t="s">
        <v>69</v>
      </c>
      <c r="B203" s="1396" t="s">
        <v>70</v>
      </c>
      <c r="C203" s="190">
        <v>2026</v>
      </c>
      <c r="D203" s="91"/>
      <c r="E203" s="702">
        <v>159948</v>
      </c>
      <c r="F203" s="703">
        <v>48300</v>
      </c>
      <c r="G203" s="704">
        <v>2929678.216</v>
      </c>
      <c r="H203" s="118">
        <f t="shared" si="101"/>
        <v>3137926.216</v>
      </c>
      <c r="I203" s="1361" t="s">
        <v>238</v>
      </c>
      <c r="J203" s="91"/>
      <c r="K203" s="585"/>
      <c r="L203" s="625">
        <v>585773</v>
      </c>
      <c r="M203" s="132">
        <f t="shared" si="102"/>
        <v>585773</v>
      </c>
      <c r="N203" s="1411" t="s">
        <v>234</v>
      </c>
      <c r="O203" s="936">
        <f t="shared" si="103"/>
        <v>159948</v>
      </c>
      <c r="P203" s="934">
        <f t="shared" si="100"/>
        <v>48300</v>
      </c>
      <c r="Q203" s="617">
        <f>L203+G203</f>
        <v>3515451.216</v>
      </c>
      <c r="R203" s="641">
        <f t="shared" si="104"/>
        <v>3723699.216</v>
      </c>
      <c r="S203" s="1384"/>
    </row>
    <row r="204" spans="1:56" ht="24.75" customHeight="1">
      <c r="A204" s="500" t="s">
        <v>69</v>
      </c>
      <c r="B204" s="1397"/>
      <c r="C204" s="191">
        <v>2027</v>
      </c>
      <c r="D204" s="91"/>
      <c r="E204" s="619"/>
      <c r="F204" s="628"/>
      <c r="G204" s="96"/>
      <c r="H204" s="118">
        <f t="shared" si="101"/>
        <v>0</v>
      </c>
      <c r="I204" s="1362"/>
      <c r="J204" s="91"/>
      <c r="K204" s="587"/>
      <c r="L204" s="625"/>
      <c r="M204" s="133">
        <f t="shared" si="102"/>
        <v>0</v>
      </c>
      <c r="N204" s="1412"/>
      <c r="O204" s="938">
        <f t="shared" si="103"/>
        <v>0</v>
      </c>
      <c r="P204" s="934">
        <f t="shared" si="100"/>
        <v>0</v>
      </c>
      <c r="Q204" s="619">
        <f t="shared" si="100"/>
        <v>0</v>
      </c>
      <c r="R204" s="645">
        <f t="shared" si="104"/>
        <v>0</v>
      </c>
      <c r="S204" s="1385"/>
    </row>
    <row r="205" spans="1:56" ht="16.5" thickBot="1">
      <c r="A205" s="501" t="s">
        <v>69</v>
      </c>
      <c r="B205" s="1398"/>
      <c r="C205" s="16">
        <v>2028</v>
      </c>
      <c r="D205" s="97"/>
      <c r="E205" s="621"/>
      <c r="F205" s="629"/>
      <c r="G205" s="100"/>
      <c r="H205" s="130">
        <f t="shared" si="101"/>
        <v>0</v>
      </c>
      <c r="I205" s="1363"/>
      <c r="J205" s="97"/>
      <c r="K205" s="589"/>
      <c r="L205" s="99"/>
      <c r="M205" s="134">
        <f t="shared" si="102"/>
        <v>0</v>
      </c>
      <c r="N205" s="1413"/>
      <c r="O205" s="942">
        <f t="shared" si="103"/>
        <v>0</v>
      </c>
      <c r="P205" s="939">
        <f t="shared" si="100"/>
        <v>0</v>
      </c>
      <c r="Q205" s="621">
        <f t="shared" si="100"/>
        <v>0</v>
      </c>
      <c r="R205" s="647">
        <f t="shared" si="104"/>
        <v>0</v>
      </c>
      <c r="S205" s="1386"/>
    </row>
    <row r="206" spans="1:56" ht="78" customHeight="1">
      <c r="A206" s="499" t="s">
        <v>71</v>
      </c>
      <c r="B206" s="1396" t="s">
        <v>72</v>
      </c>
      <c r="C206" s="190">
        <v>2026</v>
      </c>
      <c r="D206" s="91"/>
      <c r="E206" s="630">
        <v>59553</v>
      </c>
      <c r="F206" s="628">
        <v>0</v>
      </c>
      <c r="G206" s="94">
        <v>0</v>
      </c>
      <c r="H206" s="118">
        <f t="shared" si="101"/>
        <v>59553</v>
      </c>
      <c r="I206" s="1361" t="s">
        <v>235</v>
      </c>
      <c r="J206" s="91"/>
      <c r="K206" s="585"/>
      <c r="L206" s="491"/>
      <c r="M206" s="132">
        <f t="shared" si="102"/>
        <v>0</v>
      </c>
      <c r="N206" s="1308"/>
      <c r="O206" s="936">
        <f t="shared" si="103"/>
        <v>59553</v>
      </c>
      <c r="P206" s="934">
        <f t="shared" si="100"/>
        <v>0</v>
      </c>
      <c r="Q206" s="617">
        <f t="shared" si="100"/>
        <v>0</v>
      </c>
      <c r="R206" s="641">
        <f t="shared" si="104"/>
        <v>59553</v>
      </c>
      <c r="S206" s="1384"/>
      <c r="W206" s="775"/>
      <c r="X206" s="775"/>
    </row>
    <row r="207" spans="1:56" ht="24.75" customHeight="1">
      <c r="A207" s="500" t="s">
        <v>71</v>
      </c>
      <c r="B207" s="1397"/>
      <c r="C207" s="191">
        <v>2027</v>
      </c>
      <c r="D207" s="91"/>
      <c r="E207" s="619"/>
      <c r="F207" s="628"/>
      <c r="G207" s="96"/>
      <c r="H207" s="118">
        <f t="shared" si="101"/>
        <v>0</v>
      </c>
      <c r="I207" s="1362"/>
      <c r="J207" s="91"/>
      <c r="K207" s="587"/>
      <c r="L207" s="625"/>
      <c r="M207" s="133">
        <f t="shared" si="102"/>
        <v>0</v>
      </c>
      <c r="N207" s="1309"/>
      <c r="O207" s="938">
        <f t="shared" si="103"/>
        <v>0</v>
      </c>
      <c r="P207" s="934">
        <f t="shared" si="100"/>
        <v>0</v>
      </c>
      <c r="Q207" s="619">
        <f t="shared" si="100"/>
        <v>0</v>
      </c>
      <c r="R207" s="645">
        <f t="shared" si="104"/>
        <v>0</v>
      </c>
      <c r="S207" s="1385"/>
    </row>
    <row r="208" spans="1:56" ht="23.25" customHeight="1" thickBot="1">
      <c r="A208" s="501" t="s">
        <v>71</v>
      </c>
      <c r="B208" s="1398"/>
      <c r="C208" s="16">
        <v>2028</v>
      </c>
      <c r="D208" s="97"/>
      <c r="E208" s="621"/>
      <c r="F208" s="629"/>
      <c r="G208" s="100"/>
      <c r="H208" s="130">
        <f t="shared" si="101"/>
        <v>0</v>
      </c>
      <c r="I208" s="1363"/>
      <c r="J208" s="97"/>
      <c r="K208" s="589"/>
      <c r="L208" s="99"/>
      <c r="M208" s="134">
        <f t="shared" si="102"/>
        <v>0</v>
      </c>
      <c r="N208" s="1310"/>
      <c r="O208" s="942">
        <f t="shared" si="103"/>
        <v>0</v>
      </c>
      <c r="P208" s="939">
        <f t="shared" si="100"/>
        <v>0</v>
      </c>
      <c r="Q208" s="621">
        <f t="shared" si="100"/>
        <v>0</v>
      </c>
      <c r="R208" s="647">
        <f t="shared" si="104"/>
        <v>0</v>
      </c>
      <c r="S208" s="1386"/>
    </row>
    <row r="209" spans="1:19" ht="28.5" customHeight="1">
      <c r="A209" s="499" t="s">
        <v>73</v>
      </c>
      <c r="B209" s="1396" t="s">
        <v>74</v>
      </c>
      <c r="C209" s="190">
        <v>2026</v>
      </c>
      <c r="D209" s="91"/>
      <c r="E209" s="617">
        <v>206912</v>
      </c>
      <c r="F209" s="628">
        <v>0</v>
      </c>
      <c r="G209" s="94">
        <v>0</v>
      </c>
      <c r="H209" s="118">
        <f t="shared" si="101"/>
        <v>206912</v>
      </c>
      <c r="I209" s="1387" t="s">
        <v>236</v>
      </c>
      <c r="J209" s="91"/>
      <c r="K209" s="585"/>
      <c r="L209" s="477"/>
      <c r="M209" s="132">
        <f t="shared" si="102"/>
        <v>0</v>
      </c>
      <c r="N209" s="1364"/>
      <c r="O209" s="936">
        <f t="shared" si="103"/>
        <v>206912</v>
      </c>
      <c r="P209" s="934">
        <f t="shared" si="100"/>
        <v>0</v>
      </c>
      <c r="Q209" s="617">
        <f t="shared" si="100"/>
        <v>0</v>
      </c>
      <c r="R209" s="641">
        <f t="shared" si="104"/>
        <v>206912</v>
      </c>
      <c r="S209" s="1390"/>
    </row>
    <row r="210" spans="1:19" ht="22.5" customHeight="1">
      <c r="A210" s="500" t="s">
        <v>73</v>
      </c>
      <c r="B210" s="1397"/>
      <c r="C210" s="191">
        <v>2027</v>
      </c>
      <c r="D210" s="91"/>
      <c r="E210" s="619"/>
      <c r="F210" s="628"/>
      <c r="G210" s="96"/>
      <c r="H210" s="118">
        <f t="shared" si="101"/>
        <v>0</v>
      </c>
      <c r="I210" s="1388"/>
      <c r="J210" s="91"/>
      <c r="K210" s="587"/>
      <c r="L210" s="625"/>
      <c r="M210" s="133">
        <f t="shared" si="102"/>
        <v>0</v>
      </c>
      <c r="N210" s="1365"/>
      <c r="O210" s="938">
        <f t="shared" si="103"/>
        <v>0</v>
      </c>
      <c r="P210" s="934">
        <f t="shared" si="100"/>
        <v>0</v>
      </c>
      <c r="Q210" s="619">
        <f t="shared" si="100"/>
        <v>0</v>
      </c>
      <c r="R210" s="645">
        <f t="shared" si="104"/>
        <v>0</v>
      </c>
      <c r="S210" s="1391"/>
    </row>
    <row r="211" spans="1:19" ht="27.75" customHeight="1" thickBot="1">
      <c r="A211" s="501" t="s">
        <v>73</v>
      </c>
      <c r="B211" s="1398"/>
      <c r="C211" s="16">
        <v>2028</v>
      </c>
      <c r="D211" s="97"/>
      <c r="E211" s="621"/>
      <c r="F211" s="629"/>
      <c r="G211" s="100"/>
      <c r="H211" s="130">
        <f t="shared" si="101"/>
        <v>0</v>
      </c>
      <c r="I211" s="1389"/>
      <c r="J211" s="97"/>
      <c r="K211" s="589"/>
      <c r="L211" s="99"/>
      <c r="M211" s="134">
        <f t="shared" si="102"/>
        <v>0</v>
      </c>
      <c r="N211" s="1366"/>
      <c r="O211" s="942">
        <f t="shared" si="103"/>
        <v>0</v>
      </c>
      <c r="P211" s="939">
        <f t="shared" si="100"/>
        <v>0</v>
      </c>
      <c r="Q211" s="621">
        <f t="shared" si="100"/>
        <v>0</v>
      </c>
      <c r="R211" s="647">
        <f t="shared" si="104"/>
        <v>0</v>
      </c>
      <c r="S211" s="1392"/>
    </row>
    <row r="212" spans="1:19" ht="16.5" thickBot="1">
      <c r="A212" s="44">
        <v>17</v>
      </c>
      <c r="B212" s="6" t="s">
        <v>156</v>
      </c>
      <c r="C212" s="50"/>
      <c r="D212" s="50"/>
      <c r="E212" s="514"/>
      <c r="F212" s="578"/>
      <c r="G212" s="119"/>
      <c r="H212" s="578"/>
      <c r="I212" s="44"/>
      <c r="J212" s="578"/>
      <c r="K212" s="578"/>
      <c r="L212" s="578"/>
      <c r="M212" s="578"/>
      <c r="N212" s="6"/>
      <c r="O212" s="119"/>
      <c r="P212" s="119"/>
      <c r="Q212" s="116"/>
      <c r="R212" s="120"/>
      <c r="S212" s="1184"/>
    </row>
    <row r="213" spans="1:19" ht="53.25" customHeight="1">
      <c r="A213" s="1292" t="s">
        <v>45</v>
      </c>
      <c r="B213" s="1290" t="s">
        <v>157</v>
      </c>
      <c r="C213" s="242">
        <v>2026</v>
      </c>
      <c r="D213" s="71"/>
      <c r="E213" s="945">
        <v>180000</v>
      </c>
      <c r="F213" s="945">
        <v>150000</v>
      </c>
      <c r="G213" s="945"/>
      <c r="H213" s="955">
        <f>SUM(E213:G213)</f>
        <v>330000</v>
      </c>
      <c r="I213" s="1294" t="s">
        <v>331</v>
      </c>
      <c r="J213" s="930"/>
      <c r="K213" s="260"/>
      <c r="L213" s="952"/>
      <c r="M213" s="952">
        <f>SUM(J213:L213)</f>
        <v>0</v>
      </c>
      <c r="N213" s="1296"/>
      <c r="O213" s="121">
        <f t="shared" ref="O213:O233" si="105">J213+E213</f>
        <v>180000</v>
      </c>
      <c r="P213" s="121">
        <f t="shared" ref="P213:P233" si="106">K213+F213</f>
        <v>150000</v>
      </c>
      <c r="Q213" s="121">
        <f t="shared" ref="Q213:Q233" si="107">L213+G213</f>
        <v>0</v>
      </c>
      <c r="R213" s="122">
        <f t="shared" ref="R213:R233" si="108">SUM(O213:Q213)</f>
        <v>330000</v>
      </c>
      <c r="S213" s="1414"/>
    </row>
    <row r="214" spans="1:19" ht="67.5" customHeight="1">
      <c r="A214" s="1265"/>
      <c r="B214" s="1268"/>
      <c r="C214" s="243">
        <v>2027</v>
      </c>
      <c r="D214" s="503"/>
      <c r="E214" s="504"/>
      <c r="F214" s="504"/>
      <c r="G214" s="504"/>
      <c r="H214" s="885">
        <f t="shared" ref="H214:H215" si="109">SUM(E214:G214)</f>
        <v>0</v>
      </c>
      <c r="I214" s="1271"/>
      <c r="J214" s="503"/>
      <c r="K214" s="505"/>
      <c r="L214" s="328"/>
      <c r="M214" s="328">
        <f t="shared" ref="M214:M215" si="110">SUM(J214:L214)</f>
        <v>0</v>
      </c>
      <c r="N214" s="1297"/>
      <c r="O214" s="1125">
        <f t="shared" si="105"/>
        <v>0</v>
      </c>
      <c r="P214" s="1125">
        <f t="shared" si="106"/>
        <v>0</v>
      </c>
      <c r="Q214" s="1125">
        <f t="shared" si="107"/>
        <v>0</v>
      </c>
      <c r="R214" s="1110">
        <f t="shared" si="108"/>
        <v>0</v>
      </c>
      <c r="S214" s="1382"/>
    </row>
    <row r="215" spans="1:19" ht="72" customHeight="1" thickBot="1">
      <c r="A215" s="1293"/>
      <c r="B215" s="1291"/>
      <c r="C215" s="21">
        <v>2028</v>
      </c>
      <c r="D215" s="506"/>
      <c r="E215" s="507"/>
      <c r="F215" s="507"/>
      <c r="G215" s="507"/>
      <c r="H215" s="887">
        <f t="shared" si="109"/>
        <v>0</v>
      </c>
      <c r="I215" s="1295"/>
      <c r="J215" s="506"/>
      <c r="K215" s="508"/>
      <c r="L215" s="329"/>
      <c r="M215" s="329">
        <f t="shared" si="110"/>
        <v>0</v>
      </c>
      <c r="N215" s="1298"/>
      <c r="O215" s="1126">
        <f t="shared" si="105"/>
        <v>0</v>
      </c>
      <c r="P215" s="1126">
        <f t="shared" si="106"/>
        <v>0</v>
      </c>
      <c r="Q215" s="1126">
        <f t="shared" si="107"/>
        <v>0</v>
      </c>
      <c r="R215" s="1107">
        <f t="shared" si="108"/>
        <v>0</v>
      </c>
      <c r="S215" s="1415"/>
    </row>
    <row r="216" spans="1:19" ht="33" customHeight="1">
      <c r="A216" s="1264" t="s">
        <v>158</v>
      </c>
      <c r="B216" s="1267" t="s">
        <v>159</v>
      </c>
      <c r="C216" s="509">
        <v>2026</v>
      </c>
      <c r="D216" s="181"/>
      <c r="E216" s="951">
        <v>1909232</v>
      </c>
      <c r="F216" s="951">
        <v>2452436</v>
      </c>
      <c r="G216" s="951"/>
      <c r="H216" s="957">
        <f>SUM(E216:G216)</f>
        <v>4361668</v>
      </c>
      <c r="I216" s="1270" t="s">
        <v>332</v>
      </c>
      <c r="J216" s="181"/>
      <c r="K216" s="953"/>
      <c r="L216" s="954">
        <v>11622927</v>
      </c>
      <c r="M216" s="954">
        <f>SUM(J216:L216)</f>
        <v>11622927</v>
      </c>
      <c r="N216" s="1273" t="s">
        <v>333</v>
      </c>
      <c r="O216" s="123">
        <f t="shared" si="105"/>
        <v>1909232</v>
      </c>
      <c r="P216" s="123">
        <f t="shared" si="106"/>
        <v>2452436</v>
      </c>
      <c r="Q216" s="123">
        <f t="shared" si="107"/>
        <v>11622927</v>
      </c>
      <c r="R216" s="124">
        <f t="shared" si="108"/>
        <v>15984595</v>
      </c>
      <c r="S216" s="1381"/>
    </row>
    <row r="217" spans="1:19" ht="40.5" customHeight="1">
      <c r="A217" s="1265"/>
      <c r="B217" s="1268"/>
      <c r="C217" s="243">
        <v>2027</v>
      </c>
      <c r="D217" s="503"/>
      <c r="E217" s="504">
        <v>2061385</v>
      </c>
      <c r="F217" s="504">
        <v>2560356</v>
      </c>
      <c r="G217" s="504"/>
      <c r="H217" s="957">
        <f t="shared" ref="H217:H221" si="111">SUM(E217:G217)</f>
        <v>4621741</v>
      </c>
      <c r="I217" s="1271"/>
      <c r="J217" s="503"/>
      <c r="K217" s="479"/>
      <c r="L217" s="328">
        <v>10495895</v>
      </c>
      <c r="M217" s="328">
        <f t="shared" ref="M217:M224" si="112">SUM(J217:L217)</f>
        <v>10495895</v>
      </c>
      <c r="N217" s="1274"/>
      <c r="O217" s="1125">
        <f t="shared" si="105"/>
        <v>2061385</v>
      </c>
      <c r="P217" s="1125">
        <f t="shared" si="106"/>
        <v>2560356</v>
      </c>
      <c r="Q217" s="1125">
        <f t="shared" si="107"/>
        <v>10495895</v>
      </c>
      <c r="R217" s="1110">
        <f t="shared" si="108"/>
        <v>15117636</v>
      </c>
      <c r="S217" s="1382"/>
    </row>
    <row r="218" spans="1:19" ht="72" customHeight="1" thickBot="1">
      <c r="A218" s="1266"/>
      <c r="B218" s="1269"/>
      <c r="C218" s="256">
        <v>2028</v>
      </c>
      <c r="D218" s="510"/>
      <c r="E218" s="511">
        <v>1711385</v>
      </c>
      <c r="F218" s="511">
        <v>2695786</v>
      </c>
      <c r="G218" s="511"/>
      <c r="H218" s="960">
        <f t="shared" si="111"/>
        <v>4407171</v>
      </c>
      <c r="I218" s="1272"/>
      <c r="J218" s="510"/>
      <c r="K218" s="512"/>
      <c r="L218" s="513">
        <v>5149412</v>
      </c>
      <c r="M218" s="513">
        <f t="shared" si="112"/>
        <v>5149412</v>
      </c>
      <c r="N218" s="1275"/>
      <c r="O218" s="1127">
        <f t="shared" si="105"/>
        <v>1711385</v>
      </c>
      <c r="P218" s="1127">
        <f t="shared" si="106"/>
        <v>2695786</v>
      </c>
      <c r="Q218" s="1127">
        <f t="shared" si="107"/>
        <v>5149412</v>
      </c>
      <c r="R218" s="1128">
        <f t="shared" si="108"/>
        <v>9556583</v>
      </c>
      <c r="S218" s="1383"/>
    </row>
    <row r="219" spans="1:19" ht="15.75" customHeight="1">
      <c r="A219" s="1292" t="s">
        <v>160</v>
      </c>
      <c r="B219" s="1290" t="s">
        <v>161</v>
      </c>
      <c r="C219" s="242">
        <v>2026</v>
      </c>
      <c r="D219" s="71"/>
      <c r="E219" s="945">
        <v>1454390</v>
      </c>
      <c r="F219" s="945">
        <v>94565</v>
      </c>
      <c r="G219" s="945"/>
      <c r="H219" s="956">
        <f t="shared" si="111"/>
        <v>1548955</v>
      </c>
      <c r="I219" s="1294" t="s">
        <v>334</v>
      </c>
      <c r="J219" s="930"/>
      <c r="K219" s="478"/>
      <c r="L219" s="952"/>
      <c r="M219" s="952">
        <f t="shared" si="112"/>
        <v>0</v>
      </c>
      <c r="N219" s="1422" t="s">
        <v>335</v>
      </c>
      <c r="O219" s="497">
        <f t="shared" si="105"/>
        <v>1454390</v>
      </c>
      <c r="P219" s="497">
        <f t="shared" si="106"/>
        <v>94565</v>
      </c>
      <c r="Q219" s="497">
        <f t="shared" si="107"/>
        <v>0</v>
      </c>
      <c r="R219" s="122">
        <f t="shared" si="108"/>
        <v>1548955</v>
      </c>
      <c r="S219" s="1414"/>
    </row>
    <row r="220" spans="1:19" ht="15.75">
      <c r="A220" s="1265"/>
      <c r="B220" s="1268"/>
      <c r="C220" s="243">
        <v>2027</v>
      </c>
      <c r="D220" s="503"/>
      <c r="E220" s="504">
        <v>1454390</v>
      </c>
      <c r="F220" s="504">
        <v>660465</v>
      </c>
      <c r="G220" s="504"/>
      <c r="H220" s="958">
        <f t="shared" si="111"/>
        <v>2114855</v>
      </c>
      <c r="I220" s="1271"/>
      <c r="J220" s="503"/>
      <c r="K220" s="479"/>
      <c r="L220" s="328"/>
      <c r="M220" s="328">
        <f t="shared" si="112"/>
        <v>0</v>
      </c>
      <c r="N220" s="1274"/>
      <c r="O220" s="1159">
        <f t="shared" si="105"/>
        <v>1454390</v>
      </c>
      <c r="P220" s="1129">
        <f t="shared" si="106"/>
        <v>660465</v>
      </c>
      <c r="Q220" s="764">
        <f t="shared" si="107"/>
        <v>0</v>
      </c>
      <c r="R220" s="1110">
        <f t="shared" si="108"/>
        <v>2114855</v>
      </c>
      <c r="S220" s="1382"/>
    </row>
    <row r="221" spans="1:19" ht="63.75" customHeight="1" thickBot="1">
      <c r="A221" s="1293"/>
      <c r="B221" s="1291"/>
      <c r="C221" s="21">
        <v>2028</v>
      </c>
      <c r="D221" s="506"/>
      <c r="E221" s="507">
        <v>1454390</v>
      </c>
      <c r="F221" s="507">
        <v>981811</v>
      </c>
      <c r="G221" s="507"/>
      <c r="H221" s="959">
        <f t="shared" si="111"/>
        <v>2436201</v>
      </c>
      <c r="I221" s="1295"/>
      <c r="J221" s="506"/>
      <c r="K221" s="480"/>
      <c r="L221" s="329"/>
      <c r="M221" s="329">
        <f t="shared" si="112"/>
        <v>0</v>
      </c>
      <c r="N221" s="1423"/>
      <c r="O221" s="1160">
        <f t="shared" si="105"/>
        <v>1454390</v>
      </c>
      <c r="P221" s="1130">
        <f t="shared" si="106"/>
        <v>981811</v>
      </c>
      <c r="Q221" s="583">
        <f t="shared" si="107"/>
        <v>0</v>
      </c>
      <c r="R221" s="1107">
        <f t="shared" si="108"/>
        <v>2436201</v>
      </c>
      <c r="S221" s="1415"/>
    </row>
    <row r="222" spans="1:19" ht="15.75" customHeight="1">
      <c r="A222" s="1264" t="s">
        <v>162</v>
      </c>
      <c r="B222" s="1267" t="s">
        <v>163</v>
      </c>
      <c r="C222" s="509">
        <v>2026</v>
      </c>
      <c r="D222" s="181"/>
      <c r="E222" s="945"/>
      <c r="F222" s="945">
        <v>91504</v>
      </c>
      <c r="G222" s="945"/>
      <c r="H222" s="953">
        <f>SUM(E222:G222)</f>
        <v>91504</v>
      </c>
      <c r="I222" s="1270" t="s">
        <v>336</v>
      </c>
      <c r="J222" s="181"/>
      <c r="K222" s="953"/>
      <c r="L222" s="954"/>
      <c r="M222" s="954">
        <f t="shared" si="112"/>
        <v>0</v>
      </c>
      <c r="N222" s="1273"/>
      <c r="O222" s="1158">
        <f t="shared" si="105"/>
        <v>0</v>
      </c>
      <c r="P222" s="1156">
        <f t="shared" si="106"/>
        <v>91504</v>
      </c>
      <c r="Q222" s="765">
        <f t="shared" si="107"/>
        <v>0</v>
      </c>
      <c r="R222" s="124">
        <f t="shared" si="108"/>
        <v>91504</v>
      </c>
      <c r="S222" s="1381"/>
    </row>
    <row r="223" spans="1:19" ht="15.75">
      <c r="A223" s="1265"/>
      <c r="B223" s="1268"/>
      <c r="C223" s="243">
        <v>2027</v>
      </c>
      <c r="D223" s="503"/>
      <c r="E223" s="504"/>
      <c r="F223" s="504">
        <v>96304</v>
      </c>
      <c r="G223" s="504"/>
      <c r="H223" s="479">
        <f t="shared" ref="H223:H224" si="113">SUM(E223:G223)</f>
        <v>96304</v>
      </c>
      <c r="I223" s="1271"/>
      <c r="J223" s="503"/>
      <c r="K223" s="479"/>
      <c r="L223" s="328"/>
      <c r="M223" s="328">
        <f t="shared" si="112"/>
        <v>0</v>
      </c>
      <c r="N223" s="1274"/>
      <c r="O223" s="1159">
        <f t="shared" si="105"/>
        <v>0</v>
      </c>
      <c r="P223" s="1129">
        <f t="shared" si="106"/>
        <v>96304</v>
      </c>
      <c r="Q223" s="764">
        <f t="shared" si="107"/>
        <v>0</v>
      </c>
      <c r="R223" s="1110">
        <f t="shared" si="108"/>
        <v>96304</v>
      </c>
      <c r="S223" s="1382"/>
    </row>
    <row r="224" spans="1:19" ht="45.75" customHeight="1" thickBot="1">
      <c r="A224" s="1266"/>
      <c r="B224" s="1269"/>
      <c r="C224" s="256">
        <v>2028</v>
      </c>
      <c r="D224" s="510"/>
      <c r="E224" s="507"/>
      <c r="F224" s="507">
        <v>124997</v>
      </c>
      <c r="G224" s="507"/>
      <c r="H224" s="512">
        <f t="shared" si="113"/>
        <v>124997</v>
      </c>
      <c r="I224" s="1272"/>
      <c r="J224" s="510"/>
      <c r="K224" s="512"/>
      <c r="L224" s="513"/>
      <c r="M224" s="513">
        <f t="shared" si="112"/>
        <v>0</v>
      </c>
      <c r="N224" s="1275"/>
      <c r="O224" s="1131">
        <f t="shared" si="105"/>
        <v>0</v>
      </c>
      <c r="P224" s="1132">
        <f t="shared" si="106"/>
        <v>124997</v>
      </c>
      <c r="Q224" s="1133">
        <f t="shared" si="107"/>
        <v>0</v>
      </c>
      <c r="R224" s="1128">
        <f t="shared" si="108"/>
        <v>124997</v>
      </c>
      <c r="S224" s="1383"/>
    </row>
    <row r="225" spans="1:19" ht="15.75" customHeight="1">
      <c r="A225" s="1292" t="s">
        <v>164</v>
      </c>
      <c r="B225" s="1290" t="s">
        <v>165</v>
      </c>
      <c r="C225" s="242">
        <v>2026</v>
      </c>
      <c r="D225" s="71"/>
      <c r="E225" s="945">
        <v>236564</v>
      </c>
      <c r="F225" s="945">
        <v>139836</v>
      </c>
      <c r="G225" s="945"/>
      <c r="H225" s="478">
        <f>SUM(E225:G225)</f>
        <v>376400</v>
      </c>
      <c r="I225" s="1367" t="s">
        <v>337</v>
      </c>
      <c r="J225" s="930"/>
      <c r="K225" s="478"/>
      <c r="L225" s="952">
        <v>115000</v>
      </c>
      <c r="M225" s="952">
        <f>SUM(J225:L225)</f>
        <v>115000</v>
      </c>
      <c r="N225" s="1422" t="s">
        <v>338</v>
      </c>
      <c r="O225" s="497">
        <f t="shared" si="105"/>
        <v>236564</v>
      </c>
      <c r="P225" s="984">
        <f t="shared" si="106"/>
        <v>139836</v>
      </c>
      <c r="Q225" s="581">
        <f t="shared" si="107"/>
        <v>115000</v>
      </c>
      <c r="R225" s="122">
        <f t="shared" si="108"/>
        <v>491400</v>
      </c>
      <c r="S225" s="1414"/>
    </row>
    <row r="226" spans="1:19" ht="108.75" customHeight="1">
      <c r="A226" s="1265"/>
      <c r="B226" s="1268"/>
      <c r="C226" s="243">
        <v>2027</v>
      </c>
      <c r="D226" s="503"/>
      <c r="E226" s="504">
        <v>236564</v>
      </c>
      <c r="F226" s="504">
        <v>139836</v>
      </c>
      <c r="G226" s="504"/>
      <c r="H226" s="479">
        <f t="shared" ref="H226:H227" si="114">SUM(E226:G226)</f>
        <v>376400</v>
      </c>
      <c r="I226" s="1368"/>
      <c r="J226" s="503"/>
      <c r="K226" s="479"/>
      <c r="L226" s="328">
        <v>100000</v>
      </c>
      <c r="M226" s="328">
        <f t="shared" ref="M226:M227" si="115">SUM(J226:L226)</f>
        <v>100000</v>
      </c>
      <c r="N226" s="1274"/>
      <c r="O226" s="1159">
        <f t="shared" si="105"/>
        <v>236564</v>
      </c>
      <c r="P226" s="1129">
        <f t="shared" si="106"/>
        <v>139836</v>
      </c>
      <c r="Q226" s="764">
        <f t="shared" si="107"/>
        <v>100000</v>
      </c>
      <c r="R226" s="1110">
        <f t="shared" si="108"/>
        <v>476400</v>
      </c>
      <c r="S226" s="1382"/>
    </row>
    <row r="227" spans="1:19" ht="139.5" customHeight="1" thickBot="1">
      <c r="A227" s="1293"/>
      <c r="B227" s="1291"/>
      <c r="C227" s="21">
        <v>2028</v>
      </c>
      <c r="D227" s="506"/>
      <c r="E227" s="507">
        <v>236564</v>
      </c>
      <c r="F227" s="507">
        <v>139836</v>
      </c>
      <c r="G227" s="507"/>
      <c r="H227" s="480">
        <f t="shared" si="114"/>
        <v>376400</v>
      </c>
      <c r="I227" s="1369"/>
      <c r="J227" s="506"/>
      <c r="K227" s="480"/>
      <c r="L227" s="329">
        <v>100000</v>
      </c>
      <c r="M227" s="329">
        <f t="shared" si="115"/>
        <v>100000</v>
      </c>
      <c r="N227" s="1423"/>
      <c r="O227" s="1160">
        <f t="shared" si="105"/>
        <v>236564</v>
      </c>
      <c r="P227" s="1130">
        <f t="shared" si="106"/>
        <v>139836</v>
      </c>
      <c r="Q227" s="583">
        <f t="shared" si="107"/>
        <v>100000</v>
      </c>
      <c r="R227" s="1107">
        <f t="shared" si="108"/>
        <v>476400</v>
      </c>
      <c r="S227" s="1415"/>
    </row>
    <row r="228" spans="1:19" ht="15.75" customHeight="1">
      <c r="A228" s="1292" t="s">
        <v>166</v>
      </c>
      <c r="B228" s="1290" t="s">
        <v>167</v>
      </c>
      <c r="C228" s="242">
        <v>2026</v>
      </c>
      <c r="D228" s="71"/>
      <c r="E228" s="945"/>
      <c r="F228" s="945"/>
      <c r="G228" s="945"/>
      <c r="H228" s="478"/>
      <c r="I228" s="1419" t="s">
        <v>294</v>
      </c>
      <c r="J228" s="930"/>
      <c r="K228" s="478"/>
      <c r="L228" s="952"/>
      <c r="M228" s="930"/>
      <c r="N228" s="1422"/>
      <c r="O228" s="497">
        <f t="shared" si="105"/>
        <v>0</v>
      </c>
      <c r="P228" s="984">
        <f t="shared" si="106"/>
        <v>0</v>
      </c>
      <c r="Q228" s="581">
        <f t="shared" si="107"/>
        <v>0</v>
      </c>
      <c r="R228" s="122">
        <f t="shared" si="108"/>
        <v>0</v>
      </c>
      <c r="S228" s="1414"/>
    </row>
    <row r="229" spans="1:19" ht="15.75">
      <c r="A229" s="1265"/>
      <c r="B229" s="1268"/>
      <c r="C229" s="243">
        <v>2027</v>
      </c>
      <c r="D229" s="503"/>
      <c r="E229" s="504"/>
      <c r="F229" s="504"/>
      <c r="G229" s="504"/>
      <c r="H229" s="479"/>
      <c r="I229" s="1420"/>
      <c r="J229" s="503"/>
      <c r="K229" s="479"/>
      <c r="L229" s="328"/>
      <c r="M229" s="503"/>
      <c r="N229" s="1274"/>
      <c r="O229" s="1159">
        <f t="shared" si="105"/>
        <v>0</v>
      </c>
      <c r="P229" s="1129">
        <f t="shared" si="106"/>
        <v>0</v>
      </c>
      <c r="Q229" s="764">
        <f t="shared" si="107"/>
        <v>0</v>
      </c>
      <c r="R229" s="1110">
        <f t="shared" si="108"/>
        <v>0</v>
      </c>
      <c r="S229" s="1382"/>
    </row>
    <row r="230" spans="1:19" ht="33.75" customHeight="1" thickBot="1">
      <c r="A230" s="1293"/>
      <c r="B230" s="1291"/>
      <c r="C230" s="21">
        <v>2028</v>
      </c>
      <c r="D230" s="506"/>
      <c r="E230" s="507"/>
      <c r="F230" s="507"/>
      <c r="G230" s="507"/>
      <c r="H230" s="480"/>
      <c r="I230" s="1421"/>
      <c r="J230" s="506"/>
      <c r="K230" s="480"/>
      <c r="L230" s="329"/>
      <c r="M230" s="506"/>
      <c r="N230" s="1423"/>
      <c r="O230" s="1160">
        <f t="shared" si="105"/>
        <v>0</v>
      </c>
      <c r="P230" s="1130">
        <f t="shared" si="106"/>
        <v>0</v>
      </c>
      <c r="Q230" s="583">
        <f t="shared" si="107"/>
        <v>0</v>
      </c>
      <c r="R230" s="1107">
        <f t="shared" si="108"/>
        <v>0</v>
      </c>
      <c r="S230" s="1415"/>
    </row>
    <row r="231" spans="1:19" ht="15.75" customHeight="1">
      <c r="A231" s="1264" t="s">
        <v>168</v>
      </c>
      <c r="B231" s="1381" t="s">
        <v>169</v>
      </c>
      <c r="C231" s="509">
        <v>2026</v>
      </c>
      <c r="D231" s="181"/>
      <c r="E231" s="951">
        <v>104852</v>
      </c>
      <c r="F231" s="951">
        <v>195672</v>
      </c>
      <c r="G231" s="951"/>
      <c r="H231" s="957">
        <f>SUM(E231:G231)</f>
        <v>300524</v>
      </c>
      <c r="I231" s="1270" t="s">
        <v>339</v>
      </c>
      <c r="J231" s="181"/>
      <c r="K231" s="953"/>
      <c r="L231" s="954">
        <v>5051494</v>
      </c>
      <c r="M231" s="181">
        <f>SUM(J231:L231)</f>
        <v>5051494</v>
      </c>
      <c r="N231" s="1273" t="s">
        <v>340</v>
      </c>
      <c r="O231" s="1158">
        <f t="shared" si="105"/>
        <v>104852</v>
      </c>
      <c r="P231" s="1156">
        <f t="shared" si="106"/>
        <v>195672</v>
      </c>
      <c r="Q231" s="765">
        <f t="shared" si="107"/>
        <v>5051494</v>
      </c>
      <c r="R231" s="124">
        <f t="shared" si="108"/>
        <v>5352018</v>
      </c>
      <c r="S231" s="1381"/>
    </row>
    <row r="232" spans="1:19" ht="15.75">
      <c r="A232" s="1265"/>
      <c r="B232" s="1382"/>
      <c r="C232" s="243">
        <v>2027</v>
      </c>
      <c r="D232" s="503"/>
      <c r="E232" s="951">
        <v>104852</v>
      </c>
      <c r="F232" s="504"/>
      <c r="G232" s="504"/>
      <c r="H232" s="957">
        <f t="shared" ref="H232:H233" si="116">SUM(E232:G232)</f>
        <v>104852</v>
      </c>
      <c r="I232" s="1271"/>
      <c r="J232" s="503"/>
      <c r="K232" s="479"/>
      <c r="L232" s="328">
        <v>745370</v>
      </c>
      <c r="M232" s="503">
        <f t="shared" ref="M232:M233" si="117">SUM(J232:L232)</f>
        <v>745370</v>
      </c>
      <c r="N232" s="1274"/>
      <c r="O232" s="1159">
        <f t="shared" si="105"/>
        <v>104852</v>
      </c>
      <c r="P232" s="1129">
        <f t="shared" si="106"/>
        <v>0</v>
      </c>
      <c r="Q232" s="764">
        <f t="shared" si="107"/>
        <v>745370</v>
      </c>
      <c r="R232" s="1110">
        <f t="shared" si="108"/>
        <v>850222</v>
      </c>
      <c r="S232" s="1382"/>
    </row>
    <row r="233" spans="1:19" ht="61.5" customHeight="1" thickBot="1">
      <c r="A233" s="1293"/>
      <c r="B233" s="1415"/>
      <c r="C233" s="21">
        <v>2028</v>
      </c>
      <c r="D233" s="506"/>
      <c r="E233" s="951">
        <v>104852</v>
      </c>
      <c r="F233" s="507"/>
      <c r="G233" s="507"/>
      <c r="H233" s="957">
        <f t="shared" si="116"/>
        <v>104852</v>
      </c>
      <c r="I233" s="1295"/>
      <c r="J233" s="506"/>
      <c r="K233" s="480"/>
      <c r="L233" s="329">
        <v>1631164</v>
      </c>
      <c r="M233" s="506">
        <f t="shared" si="117"/>
        <v>1631164</v>
      </c>
      <c r="N233" s="1423"/>
      <c r="O233" s="1160">
        <f t="shared" si="105"/>
        <v>104852</v>
      </c>
      <c r="P233" s="1130">
        <f t="shared" si="106"/>
        <v>0</v>
      </c>
      <c r="Q233" s="583">
        <f t="shared" si="107"/>
        <v>1631164</v>
      </c>
      <c r="R233" s="1107">
        <f t="shared" si="108"/>
        <v>1736016</v>
      </c>
      <c r="S233" s="1415"/>
    </row>
    <row r="234" spans="1:19" ht="16.5" thickBot="1">
      <c r="A234" s="44">
        <v>18</v>
      </c>
      <c r="B234" s="62" t="s">
        <v>75</v>
      </c>
      <c r="C234" s="46"/>
      <c r="D234" s="165"/>
      <c r="E234" s="158"/>
      <c r="F234" s="158"/>
      <c r="G234" s="158"/>
      <c r="H234" s="158"/>
      <c r="I234" s="179"/>
      <c r="J234" s="166"/>
      <c r="K234" s="166"/>
      <c r="L234" s="166"/>
      <c r="M234" s="166"/>
      <c r="N234" s="166"/>
      <c r="O234" s="637"/>
      <c r="P234" s="637"/>
      <c r="Q234" s="637"/>
      <c r="R234" s="637"/>
      <c r="S234" s="1183"/>
    </row>
    <row r="235" spans="1:19" ht="65.25" customHeight="1">
      <c r="A235" s="63"/>
      <c r="B235" s="47" t="s">
        <v>76</v>
      </c>
      <c r="C235" s="190">
        <v>2026</v>
      </c>
      <c r="D235" s="90"/>
      <c r="E235" s="631">
        <v>63600</v>
      </c>
      <c r="F235" s="1162">
        <v>33300</v>
      </c>
      <c r="G235" s="1163">
        <v>228205</v>
      </c>
      <c r="H235" s="1164">
        <f>SUM(E235:G235)</f>
        <v>325105</v>
      </c>
      <c r="I235" s="1364" t="s">
        <v>374</v>
      </c>
      <c r="J235" s="1155"/>
      <c r="K235" s="1155"/>
      <c r="L235" s="160">
        <v>361316</v>
      </c>
      <c r="M235" s="1161">
        <f>SUM(J235:L235)</f>
        <v>361316</v>
      </c>
      <c r="N235" s="1364" t="s">
        <v>375</v>
      </c>
      <c r="O235" s="1158">
        <f t="shared" ref="O235:O237" si="118">J235+E235</f>
        <v>63600</v>
      </c>
      <c r="P235" s="1156">
        <f t="shared" ref="P235:P237" si="119">K235+F235</f>
        <v>33300</v>
      </c>
      <c r="Q235" s="1244">
        <f t="shared" ref="Q235" si="120">L235+G235</f>
        <v>589521</v>
      </c>
      <c r="R235" s="125">
        <f>SUM(O235:Q235)</f>
        <v>686421</v>
      </c>
      <c r="S235" s="1390"/>
    </row>
    <row r="236" spans="1:19" ht="31.5" customHeight="1">
      <c r="A236" s="63"/>
      <c r="B236" s="47"/>
      <c r="C236" s="191">
        <v>2027</v>
      </c>
      <c r="D236" s="90"/>
      <c r="E236" s="634">
        <v>63600</v>
      </c>
      <c r="F236" s="1162">
        <v>32500</v>
      </c>
      <c r="G236" s="1165">
        <v>80097</v>
      </c>
      <c r="H236" s="1164">
        <f t="shared" ref="H236:H237" si="121">SUM(E236:G236)</f>
        <v>176197</v>
      </c>
      <c r="I236" s="1365"/>
      <c r="J236" s="1155"/>
      <c r="K236" s="1155"/>
      <c r="L236" s="160">
        <v>320407</v>
      </c>
      <c r="M236" s="1161">
        <f>SUM(J236:L236)</f>
        <v>320407</v>
      </c>
      <c r="N236" s="1365"/>
      <c r="O236" s="1159">
        <f t="shared" si="118"/>
        <v>63600</v>
      </c>
      <c r="P236" s="1156">
        <f t="shared" si="119"/>
        <v>32500</v>
      </c>
      <c r="Q236" s="1245">
        <f>L236+G236</f>
        <v>400504</v>
      </c>
      <c r="R236" s="139">
        <f t="shared" ref="R236:R237" si="122">SUM(O236:Q236)</f>
        <v>496604</v>
      </c>
      <c r="S236" s="1391"/>
    </row>
    <row r="237" spans="1:19" ht="70.5" customHeight="1" thickBot="1">
      <c r="A237" s="64"/>
      <c r="B237" s="65"/>
      <c r="C237" s="16">
        <v>2028</v>
      </c>
      <c r="D237" s="90"/>
      <c r="E237" s="635">
        <v>63600</v>
      </c>
      <c r="F237" s="1166">
        <v>30500</v>
      </c>
      <c r="G237" s="1167">
        <v>36142</v>
      </c>
      <c r="H237" s="636">
        <f t="shared" si="121"/>
        <v>130242</v>
      </c>
      <c r="I237" s="1366"/>
      <c r="J237" s="1155"/>
      <c r="K237" s="1155"/>
      <c r="L237" s="160">
        <v>67552</v>
      </c>
      <c r="M237" s="1161">
        <f>SUM(J237:L237)</f>
        <v>67552</v>
      </c>
      <c r="N237" s="1366"/>
      <c r="O237" s="1160">
        <f t="shared" si="118"/>
        <v>63600</v>
      </c>
      <c r="P237" s="1157">
        <f t="shared" si="119"/>
        <v>30500</v>
      </c>
      <c r="Q237" s="1246">
        <f>L237+G237</f>
        <v>103694</v>
      </c>
      <c r="R237" s="140">
        <f t="shared" si="122"/>
        <v>197794</v>
      </c>
      <c r="S237" s="1392"/>
    </row>
    <row r="238" spans="1:19" ht="16.5" thickBot="1">
      <c r="A238" s="44">
        <v>19</v>
      </c>
      <c r="B238" s="62" t="s">
        <v>77</v>
      </c>
      <c r="C238" s="46"/>
      <c r="D238" s="165"/>
      <c r="E238" s="158"/>
      <c r="F238" s="158"/>
      <c r="G238" s="158"/>
      <c r="H238" s="158"/>
      <c r="I238" s="179"/>
      <c r="J238" s="166"/>
      <c r="K238" s="166"/>
      <c r="L238" s="166"/>
      <c r="M238" s="166"/>
      <c r="N238" s="166"/>
      <c r="O238" s="157"/>
      <c r="P238" s="157"/>
      <c r="Q238" s="157"/>
      <c r="R238" s="157"/>
      <c r="S238" s="1183"/>
    </row>
    <row r="239" spans="1:19" s="194" customFormat="1" ht="132" customHeight="1">
      <c r="A239" s="419" t="s">
        <v>78</v>
      </c>
      <c r="B239" s="420" t="s">
        <v>79</v>
      </c>
      <c r="C239" s="332">
        <v>2026</v>
      </c>
      <c r="D239" s="421"/>
      <c r="E239" s="422">
        <v>52075.463000000003</v>
      </c>
      <c r="F239" s="422"/>
      <c r="G239" s="423"/>
      <c r="H239" s="424">
        <f>SUM(E239:F239)</f>
        <v>52075.463000000003</v>
      </c>
      <c r="I239" s="1439" t="s">
        <v>357</v>
      </c>
      <c r="J239" s="420"/>
      <c r="K239" s="423"/>
      <c r="L239" s="421"/>
      <c r="M239" s="425">
        <f t="shared" ref="M239:M242" si="123">SUM(J239:L239)</f>
        <v>0</v>
      </c>
      <c r="N239" s="420"/>
      <c r="O239" s="401">
        <f t="shared" ref="O239:O242" si="124">J239+E239</f>
        <v>52075.463000000003</v>
      </c>
      <c r="P239" s="311">
        <f t="shared" ref="P239:P242" si="125">K239+F239</f>
        <v>0</v>
      </c>
      <c r="Q239" s="1141">
        <f t="shared" ref="Q239:Q242" si="126">L239+G239</f>
        <v>0</v>
      </c>
      <c r="R239" s="426">
        <f>SUM(O239:Q239)</f>
        <v>52075.463000000003</v>
      </c>
      <c r="S239" s="1185"/>
    </row>
    <row r="240" spans="1:19" s="194" customFormat="1" ht="102.75" customHeight="1">
      <c r="A240" s="419" t="s">
        <v>80</v>
      </c>
      <c r="B240" s="427" t="s">
        <v>81</v>
      </c>
      <c r="C240" s="337">
        <v>2026</v>
      </c>
      <c r="D240" s="428"/>
      <c r="E240" s="422"/>
      <c r="F240" s="422">
        <v>24000</v>
      </c>
      <c r="G240" s="429"/>
      <c r="H240" s="424">
        <f>SUM(E240:F240)</f>
        <v>24000</v>
      </c>
      <c r="I240" s="1440"/>
      <c r="J240" s="427"/>
      <c r="K240" s="429"/>
      <c r="L240" s="428"/>
      <c r="M240" s="425">
        <f t="shared" si="123"/>
        <v>0</v>
      </c>
      <c r="N240" s="427"/>
      <c r="O240" s="406">
        <f t="shared" si="124"/>
        <v>0</v>
      </c>
      <c r="P240" s="311">
        <f t="shared" si="125"/>
        <v>24000</v>
      </c>
      <c r="Q240" s="712">
        <f t="shared" si="126"/>
        <v>0</v>
      </c>
      <c r="R240" s="431">
        <f t="shared" ref="R240:R242" si="127">SUM(O240:Q240)</f>
        <v>24000</v>
      </c>
      <c r="S240" s="1186"/>
    </row>
    <row r="241" spans="1:20" s="194" customFormat="1" ht="143.25" customHeight="1">
      <c r="A241" s="419" t="s">
        <v>82</v>
      </c>
      <c r="B241" s="427" t="s">
        <v>83</v>
      </c>
      <c r="C241" s="432">
        <v>2026</v>
      </c>
      <c r="D241" s="428"/>
      <c r="E241" s="422"/>
      <c r="F241" s="422">
        <v>10830.8</v>
      </c>
      <c r="G241" s="429"/>
      <c r="H241" s="424">
        <f>SUM(E241:F241)</f>
        <v>10830.8</v>
      </c>
      <c r="I241" s="1440"/>
      <c r="J241" s="427"/>
      <c r="K241" s="429"/>
      <c r="L241" s="428"/>
      <c r="M241" s="425">
        <f t="shared" si="123"/>
        <v>0</v>
      </c>
      <c r="N241" s="427"/>
      <c r="O241" s="406">
        <f t="shared" si="124"/>
        <v>0</v>
      </c>
      <c r="P241" s="1143">
        <f t="shared" si="125"/>
        <v>10830.8</v>
      </c>
      <c r="Q241" s="712">
        <f t="shared" si="126"/>
        <v>0</v>
      </c>
      <c r="R241" s="1144">
        <f t="shared" si="127"/>
        <v>10830.8</v>
      </c>
      <c r="S241" s="1186"/>
    </row>
    <row r="242" spans="1:20" s="194" customFormat="1" ht="290.25" customHeight="1" thickBot="1">
      <c r="A242" s="419" t="s">
        <v>84</v>
      </c>
      <c r="B242" s="434" t="s">
        <v>85</v>
      </c>
      <c r="C242" s="342">
        <v>2026</v>
      </c>
      <c r="D242" s="421"/>
      <c r="E242" s="422"/>
      <c r="F242" s="422">
        <v>70000</v>
      </c>
      <c r="G242" s="435">
        <v>355700</v>
      </c>
      <c r="H242" s="424">
        <f>SUM(E242:G242)</f>
        <v>425700</v>
      </c>
      <c r="I242" s="1441"/>
      <c r="J242" s="434"/>
      <c r="K242" s="435"/>
      <c r="L242" s="421"/>
      <c r="M242" s="425">
        <f t="shared" si="123"/>
        <v>0</v>
      </c>
      <c r="N242" s="434"/>
      <c r="O242" s="401">
        <f t="shared" si="124"/>
        <v>0</v>
      </c>
      <c r="P242" s="311">
        <f t="shared" si="125"/>
        <v>70000</v>
      </c>
      <c r="Q242" s="1247">
        <f t="shared" si="126"/>
        <v>355700</v>
      </c>
      <c r="R242" s="1142">
        <f t="shared" si="127"/>
        <v>425700</v>
      </c>
      <c r="S242" s="1187"/>
    </row>
    <row r="243" spans="1:20" ht="16.5" thickBot="1">
      <c r="A243" s="44">
        <v>20</v>
      </c>
      <c r="B243" s="62" t="s">
        <v>86</v>
      </c>
      <c r="C243" s="46"/>
      <c r="D243" s="165"/>
      <c r="E243" s="158"/>
      <c r="F243" s="166"/>
      <c r="G243" s="157"/>
      <c r="H243" s="61"/>
      <c r="I243" s="179"/>
      <c r="J243" s="166"/>
      <c r="K243" s="157"/>
      <c r="L243" s="165"/>
      <c r="M243" s="116"/>
      <c r="N243" s="166"/>
      <c r="O243" s="157"/>
      <c r="P243" s="165"/>
      <c r="Q243" s="165"/>
      <c r="R243" s="165"/>
      <c r="S243" s="1183"/>
    </row>
    <row r="244" spans="1:20" s="194" customFormat="1" ht="15.75">
      <c r="A244" s="419" t="s">
        <v>45</v>
      </c>
      <c r="B244" s="422" t="s">
        <v>87</v>
      </c>
      <c r="C244" s="436">
        <v>2026</v>
      </c>
      <c r="D244" s="421"/>
      <c r="E244" s="422"/>
      <c r="F244" s="422"/>
      <c r="G244" s="437"/>
      <c r="H244" s="424"/>
      <c r="I244" s="1436" t="s">
        <v>373</v>
      </c>
      <c r="J244" s="421"/>
      <c r="K244" s="422"/>
      <c r="L244" s="438"/>
      <c r="M244" s="443"/>
      <c r="N244" s="1148"/>
      <c r="O244" s="890">
        <f t="shared" ref="O244:O246" si="128">J244+E244</f>
        <v>0</v>
      </c>
      <c r="P244" s="804">
        <f t="shared" ref="P244:P246" si="129">K244+F244</f>
        <v>0</v>
      </c>
      <c r="Q244" s="430">
        <f t="shared" ref="Q244:Q246" si="130">L244+G244</f>
        <v>0</v>
      </c>
      <c r="R244" s="1149">
        <f t="shared" ref="R244:R246" si="131">SUM(O244:Q244)</f>
        <v>0</v>
      </c>
      <c r="S244" s="1188"/>
    </row>
    <row r="245" spans="1:20" s="194" customFormat="1" ht="15.75">
      <c r="A245" s="419" t="s">
        <v>45</v>
      </c>
      <c r="B245" s="422" t="s">
        <v>87</v>
      </c>
      <c r="C245" s="436">
        <v>2027</v>
      </c>
      <c r="D245" s="439"/>
      <c r="E245" s="439"/>
      <c r="F245" s="439"/>
      <c r="G245" s="439"/>
      <c r="H245" s="440"/>
      <c r="I245" s="1437"/>
      <c r="J245" s="441"/>
      <c r="K245" s="442"/>
      <c r="L245" s="643"/>
      <c r="M245" s="1146"/>
      <c r="N245" s="1148"/>
      <c r="O245" s="310">
        <f t="shared" si="128"/>
        <v>0</v>
      </c>
      <c r="P245" s="1147">
        <f t="shared" si="129"/>
        <v>0</v>
      </c>
      <c r="Q245" s="430">
        <f t="shared" si="130"/>
        <v>0</v>
      </c>
      <c r="R245" s="1150">
        <f t="shared" si="131"/>
        <v>0</v>
      </c>
      <c r="S245" s="1188"/>
    </row>
    <row r="246" spans="1:20" s="194" customFormat="1" ht="21.75" customHeight="1" thickBot="1">
      <c r="A246" s="419" t="s">
        <v>45</v>
      </c>
      <c r="B246" s="422" t="s">
        <v>87</v>
      </c>
      <c r="C246" s="445">
        <v>2028</v>
      </c>
      <c r="D246" s="446"/>
      <c r="E246" s="447"/>
      <c r="F246" s="441"/>
      <c r="G246" s="448"/>
      <c r="H246" s="449"/>
      <c r="I246" s="1438"/>
      <c r="J246" s="441"/>
      <c r="K246" s="450"/>
      <c r="L246" s="1145"/>
      <c r="M246" s="451"/>
      <c r="N246" s="1148"/>
      <c r="O246" s="1001">
        <f t="shared" si="128"/>
        <v>0</v>
      </c>
      <c r="P246" s="315">
        <f t="shared" si="129"/>
        <v>0</v>
      </c>
      <c r="Q246" s="1002">
        <f t="shared" si="130"/>
        <v>0</v>
      </c>
      <c r="R246" s="1151">
        <f t="shared" si="131"/>
        <v>0</v>
      </c>
      <c r="S246" s="1188"/>
    </row>
    <row r="247" spans="1:20" ht="16.5" thickBot="1">
      <c r="A247" s="44">
        <v>22</v>
      </c>
      <c r="B247" s="62" t="s">
        <v>204</v>
      </c>
      <c r="C247" s="46"/>
      <c r="D247" s="165"/>
      <c r="E247" s="158"/>
      <c r="F247" s="166"/>
      <c r="G247" s="157"/>
      <c r="H247" s="61"/>
      <c r="I247" s="179"/>
      <c r="J247" s="166"/>
      <c r="K247" s="157"/>
      <c r="L247" s="165"/>
      <c r="M247" s="116"/>
      <c r="N247" s="166"/>
      <c r="O247" s="157"/>
      <c r="P247" s="165"/>
      <c r="Q247" s="158"/>
      <c r="R247" s="62"/>
      <c r="S247" s="1183"/>
    </row>
    <row r="248" spans="1:20" s="194" customFormat="1" ht="48.75" customHeight="1">
      <c r="A248" s="419" t="s">
        <v>205</v>
      </c>
      <c r="B248" s="422" t="s">
        <v>206</v>
      </c>
      <c r="C248" s="436">
        <v>2026</v>
      </c>
      <c r="D248" s="421"/>
      <c r="E248" s="422">
        <v>2200</v>
      </c>
      <c r="F248" s="437">
        <v>71800</v>
      </c>
      <c r="G248" s="437">
        <v>16653</v>
      </c>
      <c r="H248" s="424">
        <f>SUM(E248:G248)</f>
        <v>90653</v>
      </c>
      <c r="I248" s="1370" t="s">
        <v>358</v>
      </c>
      <c r="J248" s="638"/>
      <c r="K248" s="639"/>
      <c r="L248" s="438"/>
      <c r="M248" s="640">
        <f>SUM(J248:L248)</f>
        <v>0</v>
      </c>
      <c r="N248" s="1442"/>
      <c r="O248" s="1158">
        <f t="shared" ref="O248:O250" si="132">J248+E248</f>
        <v>2200</v>
      </c>
      <c r="P248" s="1156">
        <f t="shared" ref="P248:P250" si="133">K248+F248</f>
        <v>71800</v>
      </c>
      <c r="Q248" s="824">
        <f t="shared" ref="Q248:Q250" si="134">L248+G248</f>
        <v>16653</v>
      </c>
      <c r="R248" s="641">
        <f t="shared" ref="R248:R250" si="135">SUM(O248:Q248)</f>
        <v>90653</v>
      </c>
      <c r="S248" s="1189"/>
    </row>
    <row r="249" spans="1:20" s="194" customFormat="1" ht="30.75" customHeight="1">
      <c r="A249" s="419" t="s">
        <v>205</v>
      </c>
      <c r="B249" s="422"/>
      <c r="C249" s="436">
        <v>2027</v>
      </c>
      <c r="D249" s="439"/>
      <c r="E249" s="439"/>
      <c r="F249" s="439"/>
      <c r="G249" s="439">
        <v>5195</v>
      </c>
      <c r="H249" s="440">
        <f>SUM(E249:G249)</f>
        <v>5195</v>
      </c>
      <c r="I249" s="1371"/>
      <c r="J249" s="441"/>
      <c r="K249" s="642"/>
      <c r="L249" s="643"/>
      <c r="M249" s="644">
        <f>SUM(J249:L249)</f>
        <v>0</v>
      </c>
      <c r="N249" s="1443"/>
      <c r="O249" s="1159">
        <f t="shared" si="132"/>
        <v>0</v>
      </c>
      <c r="P249" s="1156">
        <f t="shared" si="133"/>
        <v>0</v>
      </c>
      <c r="Q249" s="1248">
        <f t="shared" si="134"/>
        <v>5195</v>
      </c>
      <c r="R249" s="645">
        <f t="shared" si="135"/>
        <v>5195</v>
      </c>
      <c r="S249" s="1189"/>
    </row>
    <row r="250" spans="1:20" s="194" customFormat="1" ht="222" customHeight="1" thickBot="1">
      <c r="A250" s="419" t="s">
        <v>205</v>
      </c>
      <c r="B250" s="422"/>
      <c r="C250" s="646">
        <v>2028</v>
      </c>
      <c r="D250" s="446"/>
      <c r="E250" s="853"/>
      <c r="F250" s="854"/>
      <c r="G250" s="855">
        <v>6120</v>
      </c>
      <c r="H250" s="856">
        <f>SUM(E250:G250)</f>
        <v>6120</v>
      </c>
      <c r="I250" s="1371"/>
      <c r="J250" s="854"/>
      <c r="K250" s="857"/>
      <c r="L250" s="858"/>
      <c r="M250" s="859">
        <f>SUM(J250:L250)</f>
        <v>0</v>
      </c>
      <c r="N250" s="1443"/>
      <c r="O250" s="1160">
        <f t="shared" si="132"/>
        <v>0</v>
      </c>
      <c r="P250" s="1157">
        <f t="shared" si="133"/>
        <v>0</v>
      </c>
      <c r="Q250" s="1249">
        <f t="shared" si="134"/>
        <v>6120</v>
      </c>
      <c r="R250" s="647">
        <f t="shared" si="135"/>
        <v>6120</v>
      </c>
      <c r="S250" s="1189"/>
    </row>
    <row r="251" spans="1:20" ht="16.5" thickBot="1">
      <c r="A251" s="44">
        <v>24</v>
      </c>
      <c r="B251" s="46" t="s">
        <v>88</v>
      </c>
      <c r="C251" s="46"/>
      <c r="D251" s="351"/>
      <c r="E251" s="352"/>
      <c r="F251" s="352"/>
      <c r="G251" s="352"/>
      <c r="H251" s="354"/>
      <c r="I251" s="355"/>
      <c r="J251" s="353"/>
      <c r="K251" s="353"/>
      <c r="L251" s="353"/>
      <c r="M251" s="356"/>
      <c r="N251" s="357"/>
      <c r="O251" s="157"/>
      <c r="P251" s="165"/>
      <c r="Q251" s="158"/>
      <c r="R251" s="115"/>
      <c r="S251" s="1183"/>
    </row>
    <row r="252" spans="1:20" ht="45" customHeight="1">
      <c r="A252" s="63"/>
      <c r="B252" s="47" t="s">
        <v>89</v>
      </c>
      <c r="C252" s="190">
        <v>2026</v>
      </c>
      <c r="D252" s="481">
        <v>10</v>
      </c>
      <c r="E252" s="129">
        <v>78000</v>
      </c>
      <c r="F252" s="648">
        <v>46400</v>
      </c>
      <c r="G252" s="160">
        <v>76600</v>
      </c>
      <c r="H252" s="63">
        <f>SUM(E252:G252)</f>
        <v>201000</v>
      </c>
      <c r="I252" s="1361" t="s">
        <v>376</v>
      </c>
      <c r="J252" s="63"/>
      <c r="K252" s="484"/>
      <c r="L252" s="648"/>
      <c r="M252" s="63">
        <f>SUM(J252:L252)</f>
        <v>0</v>
      </c>
      <c r="N252" s="1433"/>
      <c r="O252" s="1158">
        <f t="shared" ref="O252:O254" si="136">J252+E252</f>
        <v>78000</v>
      </c>
      <c r="P252" s="1156">
        <f t="shared" ref="P252:P254" si="137">K252+F252</f>
        <v>46400</v>
      </c>
      <c r="Q252" s="581">
        <f t="shared" ref="Q252:Q254" si="138">L252+G252</f>
        <v>76600</v>
      </c>
      <c r="R252" s="125">
        <f>SUM(O252:Q252)</f>
        <v>201000</v>
      </c>
      <c r="S252" s="1190"/>
    </row>
    <row r="253" spans="1:20" ht="56.25" customHeight="1">
      <c r="A253" s="63"/>
      <c r="B253" s="47"/>
      <c r="C253" s="191">
        <v>2027</v>
      </c>
      <c r="D253" s="481">
        <v>5</v>
      </c>
      <c r="E253" s="164">
        <v>89000</v>
      </c>
      <c r="F253" s="649">
        <v>46400</v>
      </c>
      <c r="G253" s="90">
        <v>116500</v>
      </c>
      <c r="H253" s="63">
        <f t="shared" ref="H253:H254" si="139">SUM(E253:G253)</f>
        <v>251900</v>
      </c>
      <c r="I253" s="1362"/>
      <c r="J253" s="63"/>
      <c r="K253" s="482"/>
      <c r="L253" s="649"/>
      <c r="M253" s="63">
        <f t="shared" ref="M253:M254" si="140">SUM(J253:L253)</f>
        <v>0</v>
      </c>
      <c r="N253" s="1434"/>
      <c r="O253" s="1159">
        <f t="shared" si="136"/>
        <v>89000</v>
      </c>
      <c r="P253" s="1156">
        <f t="shared" si="137"/>
        <v>46400</v>
      </c>
      <c r="Q253" s="764">
        <f t="shared" si="138"/>
        <v>116500</v>
      </c>
      <c r="R253" s="139">
        <f t="shared" ref="R253:R254" si="141">SUM(O253:Q253)</f>
        <v>251900</v>
      </c>
      <c r="S253" s="1190"/>
    </row>
    <row r="254" spans="1:20" ht="66" customHeight="1" thickBot="1">
      <c r="A254" s="64"/>
      <c r="B254" s="65"/>
      <c r="C254" s="16">
        <v>2028</v>
      </c>
      <c r="D254" s="481">
        <v>5</v>
      </c>
      <c r="E254" s="222">
        <v>100000</v>
      </c>
      <c r="F254" s="649">
        <v>44400</v>
      </c>
      <c r="G254" s="90">
        <v>15300</v>
      </c>
      <c r="H254" s="63">
        <f t="shared" si="139"/>
        <v>159700</v>
      </c>
      <c r="I254" s="1363"/>
      <c r="J254" s="63"/>
      <c r="K254" s="483"/>
      <c r="L254" s="649"/>
      <c r="M254" s="63">
        <f t="shared" si="140"/>
        <v>0</v>
      </c>
      <c r="N254" s="1435"/>
      <c r="O254" s="1160">
        <f t="shared" si="136"/>
        <v>100000</v>
      </c>
      <c r="P254" s="1157">
        <f t="shared" si="137"/>
        <v>44400</v>
      </c>
      <c r="Q254" s="583">
        <f t="shared" si="138"/>
        <v>15300</v>
      </c>
      <c r="R254" s="140">
        <f t="shared" si="141"/>
        <v>159700</v>
      </c>
      <c r="S254" s="1191"/>
      <c r="T254" s="1203"/>
    </row>
    <row r="255" spans="1:20" ht="16.5" thickBot="1">
      <c r="A255" s="44">
        <v>26</v>
      </c>
      <c r="B255" s="6" t="s">
        <v>90</v>
      </c>
      <c r="C255" s="6"/>
      <c r="D255" s="165"/>
      <c r="E255" s="165"/>
      <c r="F255" s="165"/>
      <c r="G255" s="165"/>
      <c r="H255" s="165"/>
      <c r="I255" s="179"/>
      <c r="J255" s="162"/>
      <c r="K255" s="162"/>
      <c r="L255" s="165"/>
      <c r="M255" s="116"/>
      <c r="N255" s="172"/>
      <c r="O255" s="162"/>
      <c r="P255" s="165"/>
      <c r="Q255" s="158"/>
      <c r="R255" s="120"/>
      <c r="S255" s="1192"/>
      <c r="T255" s="1203"/>
    </row>
    <row r="256" spans="1:20" ht="15.75" customHeight="1">
      <c r="A256" s="1299" t="s">
        <v>45</v>
      </c>
      <c r="B256" s="1302" t="s">
        <v>18</v>
      </c>
      <c r="C256" s="190">
        <v>2026</v>
      </c>
      <c r="D256" s="223"/>
      <c r="E256" s="223"/>
      <c r="F256" s="223">
        <v>0</v>
      </c>
      <c r="G256" s="51">
        <v>0</v>
      </c>
      <c r="H256" s="223">
        <f t="shared" ref="H256:H258" si="142">SUM(E256:G256)</f>
        <v>0</v>
      </c>
      <c r="I256" s="1299"/>
      <c r="J256" s="223"/>
      <c r="K256" s="51"/>
      <c r="L256" s="223"/>
      <c r="M256" s="223">
        <f t="shared" ref="M256:M270" si="143">SUM(J256:L256)</f>
        <v>0</v>
      </c>
      <c r="N256" s="1302"/>
      <c r="O256" s="930">
        <f t="shared" ref="O256:O270" si="144">J256+E256</f>
        <v>0</v>
      </c>
      <c r="P256" s="260">
        <f t="shared" ref="P256:P270" si="145">K256+F256</f>
        <v>0</v>
      </c>
      <c r="Q256" s="260">
        <f t="shared" ref="Q256:Q270" si="146">L256+G256</f>
        <v>0</v>
      </c>
      <c r="R256" s="223">
        <f t="shared" ref="R256:R270" si="147">SUM(O256:Q256)</f>
        <v>0</v>
      </c>
      <c r="S256" s="51"/>
      <c r="T256" s="1202"/>
    </row>
    <row r="257" spans="1:56" ht="15.75">
      <c r="A257" s="1300"/>
      <c r="B257" s="1303"/>
      <c r="C257" s="191">
        <v>2027</v>
      </c>
      <c r="D257" s="227"/>
      <c r="E257" s="227"/>
      <c r="F257" s="227"/>
      <c r="G257" s="52"/>
      <c r="H257" s="227">
        <f t="shared" si="142"/>
        <v>0</v>
      </c>
      <c r="I257" s="1300"/>
      <c r="J257" s="227"/>
      <c r="K257" s="52"/>
      <c r="L257" s="227"/>
      <c r="M257" s="227">
        <f t="shared" si="143"/>
        <v>0</v>
      </c>
      <c r="N257" s="1303"/>
      <c r="O257" s="181">
        <f t="shared" si="144"/>
        <v>0</v>
      </c>
      <c r="P257" s="216">
        <f t="shared" si="145"/>
        <v>0</v>
      </c>
      <c r="Q257" s="216">
        <f t="shared" si="146"/>
        <v>0</v>
      </c>
      <c r="R257" s="227">
        <f t="shared" si="147"/>
        <v>0</v>
      </c>
      <c r="S257" s="52"/>
      <c r="T257" s="1202"/>
    </row>
    <row r="258" spans="1:56" ht="16.5" thickBot="1">
      <c r="A258" s="1301"/>
      <c r="B258" s="1304"/>
      <c r="C258" s="16">
        <v>2028</v>
      </c>
      <c r="D258" s="235"/>
      <c r="E258" s="235"/>
      <c r="F258" s="235"/>
      <c r="G258" s="788"/>
      <c r="H258" s="235">
        <f t="shared" si="142"/>
        <v>0</v>
      </c>
      <c r="I258" s="1301"/>
      <c r="J258" s="235"/>
      <c r="K258" s="376"/>
      <c r="L258" s="235"/>
      <c r="M258" s="235">
        <f t="shared" si="143"/>
        <v>0</v>
      </c>
      <c r="N258" s="1304"/>
      <c r="O258" s="1137">
        <f t="shared" si="144"/>
        <v>0</v>
      </c>
      <c r="P258" s="502">
        <f t="shared" si="145"/>
        <v>0</v>
      </c>
      <c r="Q258" s="502">
        <f t="shared" si="146"/>
        <v>0</v>
      </c>
      <c r="R258" s="235">
        <f t="shared" si="147"/>
        <v>0</v>
      </c>
      <c r="S258" s="1136"/>
      <c r="T258" s="1202"/>
    </row>
    <row r="259" spans="1:56" ht="15.75" customHeight="1">
      <c r="A259" s="1299" t="s">
        <v>91</v>
      </c>
      <c r="B259" s="1424" t="s">
        <v>92</v>
      </c>
      <c r="C259" s="190">
        <v>2026</v>
      </c>
      <c r="D259" s="223"/>
      <c r="E259" s="223"/>
      <c r="F259" s="121">
        <v>100000</v>
      </c>
      <c r="G259" s="122">
        <v>100000</v>
      </c>
      <c r="H259" s="121">
        <f t="shared" ref="H259:H270" si="148">SUM(E259:G259)</f>
        <v>200000</v>
      </c>
      <c r="I259" s="1378" t="s">
        <v>359</v>
      </c>
      <c r="J259" s="223"/>
      <c r="K259" s="51"/>
      <c r="L259" s="478"/>
      <c r="M259" s="224">
        <f t="shared" si="143"/>
        <v>0</v>
      </c>
      <c r="N259" s="1302"/>
      <c r="O259" s="930">
        <f t="shared" si="144"/>
        <v>0</v>
      </c>
      <c r="P259" s="579">
        <f t="shared" si="145"/>
        <v>100000</v>
      </c>
      <c r="Q259" s="945">
        <f t="shared" si="146"/>
        <v>100000</v>
      </c>
      <c r="R259" s="122">
        <f>SUM(O259:Q259)</f>
        <v>200000</v>
      </c>
      <c r="S259" s="51"/>
      <c r="T259" s="1202"/>
    </row>
    <row r="260" spans="1:56" ht="36" customHeight="1">
      <c r="A260" s="1300"/>
      <c r="B260" s="1425"/>
      <c r="C260" s="191">
        <v>2027</v>
      </c>
      <c r="D260" s="227"/>
      <c r="E260" s="227"/>
      <c r="F260" s="123">
        <v>100000</v>
      </c>
      <c r="G260" s="124">
        <v>200000</v>
      </c>
      <c r="H260" s="123">
        <f t="shared" si="148"/>
        <v>300000</v>
      </c>
      <c r="I260" s="1379"/>
      <c r="J260" s="227"/>
      <c r="K260" s="52"/>
      <c r="L260" s="227"/>
      <c r="M260" s="227">
        <f t="shared" si="143"/>
        <v>0</v>
      </c>
      <c r="N260" s="1303"/>
      <c r="O260" s="181">
        <f t="shared" si="144"/>
        <v>0</v>
      </c>
      <c r="P260" s="163">
        <f t="shared" si="145"/>
        <v>100000</v>
      </c>
      <c r="Q260" s="951">
        <f t="shared" si="146"/>
        <v>200000</v>
      </c>
      <c r="R260" s="123">
        <f t="shared" si="147"/>
        <v>300000</v>
      </c>
      <c r="S260" s="52"/>
      <c r="T260" s="1202"/>
    </row>
    <row r="261" spans="1:56" ht="96.75" customHeight="1" thickBot="1">
      <c r="A261" s="1301"/>
      <c r="B261" s="1426"/>
      <c r="C261" s="16">
        <v>2028</v>
      </c>
      <c r="D261" s="235"/>
      <c r="E261" s="235"/>
      <c r="F261" s="707">
        <v>100000</v>
      </c>
      <c r="G261" s="221">
        <v>200000</v>
      </c>
      <c r="H261" s="707">
        <f t="shared" si="148"/>
        <v>300000</v>
      </c>
      <c r="I261" s="1380"/>
      <c r="J261" s="235"/>
      <c r="K261" s="788"/>
      <c r="L261" s="235"/>
      <c r="M261" s="235">
        <f t="shared" si="143"/>
        <v>0</v>
      </c>
      <c r="N261" s="1304"/>
      <c r="O261" s="1137">
        <f t="shared" si="144"/>
        <v>0</v>
      </c>
      <c r="P261" s="1152">
        <f t="shared" si="145"/>
        <v>100000</v>
      </c>
      <c r="Q261" s="222">
        <f t="shared" si="146"/>
        <v>200000</v>
      </c>
      <c r="R261" s="707">
        <f t="shared" si="147"/>
        <v>300000</v>
      </c>
      <c r="S261" s="1136"/>
      <c r="T261" s="1202"/>
    </row>
    <row r="262" spans="1:56" ht="15.75" customHeight="1">
      <c r="A262" s="1299" t="s">
        <v>32</v>
      </c>
      <c r="B262" s="1302" t="s">
        <v>93</v>
      </c>
      <c r="C262" s="190">
        <v>2026</v>
      </c>
      <c r="D262" s="223"/>
      <c r="E262" s="121">
        <v>67108</v>
      </c>
      <c r="F262" s="121"/>
      <c r="G262" s="122">
        <v>124916</v>
      </c>
      <c r="H262" s="122">
        <f t="shared" si="148"/>
        <v>192024</v>
      </c>
      <c r="I262" s="1430" t="s">
        <v>360</v>
      </c>
      <c r="J262" s="224"/>
      <c r="K262" s="51"/>
      <c r="L262" s="478"/>
      <c r="M262" s="224">
        <f t="shared" si="143"/>
        <v>0</v>
      </c>
      <c r="N262" s="1427"/>
      <c r="O262" s="945">
        <f t="shared" si="144"/>
        <v>67108</v>
      </c>
      <c r="P262" s="260">
        <f t="shared" si="145"/>
        <v>0</v>
      </c>
      <c r="Q262" s="952">
        <f t="shared" si="146"/>
        <v>124916</v>
      </c>
      <c r="R262" s="955">
        <f t="shared" si="147"/>
        <v>192024</v>
      </c>
      <c r="S262" s="51"/>
      <c r="T262" s="1202"/>
    </row>
    <row r="263" spans="1:56" ht="63.75" customHeight="1">
      <c r="A263" s="1300"/>
      <c r="B263" s="1303"/>
      <c r="C263" s="191">
        <v>2027</v>
      </c>
      <c r="D263" s="227"/>
      <c r="E263" s="123">
        <v>67108</v>
      </c>
      <c r="F263" s="123"/>
      <c r="G263" s="124">
        <v>348750</v>
      </c>
      <c r="H263" s="124">
        <f t="shared" si="148"/>
        <v>415858</v>
      </c>
      <c r="I263" s="1431"/>
      <c r="J263" s="227"/>
      <c r="K263" s="52"/>
      <c r="L263" s="217"/>
      <c r="M263" s="227">
        <f t="shared" si="143"/>
        <v>0</v>
      </c>
      <c r="N263" s="1428"/>
      <c r="O263" s="951">
        <f t="shared" si="144"/>
        <v>67108</v>
      </c>
      <c r="P263" s="216">
        <f t="shared" si="145"/>
        <v>0</v>
      </c>
      <c r="Q263" s="124">
        <f t="shared" si="146"/>
        <v>348750</v>
      </c>
      <c r="R263" s="227">
        <f t="shared" si="147"/>
        <v>415858</v>
      </c>
      <c r="S263" s="52"/>
      <c r="T263" s="1202"/>
    </row>
    <row r="264" spans="1:56" ht="91.5" customHeight="1" thickBot="1">
      <c r="A264" s="1301"/>
      <c r="B264" s="1304"/>
      <c r="C264" s="16">
        <v>2028</v>
      </c>
      <c r="D264" s="235"/>
      <c r="E264" s="707">
        <v>67108</v>
      </c>
      <c r="F264" s="707"/>
      <c r="G264" s="221">
        <v>263820</v>
      </c>
      <c r="H264" s="221">
        <f t="shared" si="148"/>
        <v>330928</v>
      </c>
      <c r="I264" s="1432"/>
      <c r="J264" s="235"/>
      <c r="K264" s="788"/>
      <c r="L264" s="377"/>
      <c r="M264" s="235">
        <f t="shared" si="143"/>
        <v>0</v>
      </c>
      <c r="N264" s="1429"/>
      <c r="O264" s="222">
        <f t="shared" si="144"/>
        <v>67108</v>
      </c>
      <c r="P264" s="502">
        <f t="shared" si="145"/>
        <v>0</v>
      </c>
      <c r="Q264" s="221">
        <f t="shared" si="146"/>
        <v>263820</v>
      </c>
      <c r="R264" s="235">
        <f t="shared" si="147"/>
        <v>330928</v>
      </c>
      <c r="S264" s="1136"/>
      <c r="T264" s="1202"/>
    </row>
    <row r="265" spans="1:56" ht="29.25" customHeight="1">
      <c r="A265" s="1299" t="s">
        <v>94</v>
      </c>
      <c r="B265" s="1424" t="s">
        <v>95</v>
      </c>
      <c r="C265" s="190">
        <v>2026</v>
      </c>
      <c r="D265" s="223"/>
      <c r="E265" s="121">
        <v>12000</v>
      </c>
      <c r="F265" s="121">
        <f>9720+17512</f>
        <v>27232</v>
      </c>
      <c r="G265" s="122"/>
      <c r="H265" s="122">
        <f t="shared" si="148"/>
        <v>39232</v>
      </c>
      <c r="I265" s="1378" t="s">
        <v>361</v>
      </c>
      <c r="J265" s="223"/>
      <c r="K265" s="121"/>
      <c r="L265" s="224"/>
      <c r="M265" s="224">
        <f t="shared" si="143"/>
        <v>0</v>
      </c>
      <c r="N265" s="1427"/>
      <c r="O265" s="945">
        <f t="shared" si="144"/>
        <v>12000</v>
      </c>
      <c r="P265" s="260">
        <f t="shared" si="145"/>
        <v>27232</v>
      </c>
      <c r="Q265" s="952">
        <f t="shared" si="146"/>
        <v>0</v>
      </c>
      <c r="R265" s="955">
        <f t="shared" si="147"/>
        <v>39232</v>
      </c>
      <c r="S265" s="51"/>
      <c r="T265" s="1202"/>
    </row>
    <row r="266" spans="1:56" ht="66" customHeight="1">
      <c r="A266" s="1300"/>
      <c r="B266" s="1425"/>
      <c r="C266" s="191">
        <v>2027</v>
      </c>
      <c r="D266" s="227"/>
      <c r="E266" s="123">
        <v>12000</v>
      </c>
      <c r="F266" s="123">
        <f>16720+62000</f>
        <v>78720</v>
      </c>
      <c r="G266" s="124"/>
      <c r="H266" s="124">
        <f t="shared" si="148"/>
        <v>90720</v>
      </c>
      <c r="I266" s="1379"/>
      <c r="J266" s="227"/>
      <c r="K266" s="52"/>
      <c r="L266" s="217"/>
      <c r="M266" s="228">
        <f t="shared" si="143"/>
        <v>0</v>
      </c>
      <c r="N266" s="1428"/>
      <c r="O266" s="951">
        <f t="shared" si="144"/>
        <v>12000</v>
      </c>
      <c r="P266" s="216">
        <f t="shared" si="145"/>
        <v>78720</v>
      </c>
      <c r="Q266" s="954">
        <f t="shared" si="146"/>
        <v>0</v>
      </c>
      <c r="R266" s="957">
        <f t="shared" si="147"/>
        <v>90720</v>
      </c>
      <c r="S266" s="52"/>
      <c r="T266" s="1202"/>
    </row>
    <row r="267" spans="1:56" ht="94.5" customHeight="1" thickBot="1">
      <c r="A267" s="1301"/>
      <c r="B267" s="1426"/>
      <c r="C267" s="16">
        <v>2028</v>
      </c>
      <c r="D267" s="235"/>
      <c r="E267" s="707">
        <v>12000</v>
      </c>
      <c r="F267" s="707">
        <f>19720+16500</f>
        <v>36220</v>
      </c>
      <c r="G267" s="221"/>
      <c r="H267" s="221">
        <f t="shared" si="148"/>
        <v>48220</v>
      </c>
      <c r="I267" s="1380"/>
      <c r="J267" s="235"/>
      <c r="K267" s="788"/>
      <c r="L267" s="377"/>
      <c r="M267" s="236">
        <f t="shared" si="143"/>
        <v>0</v>
      </c>
      <c r="N267" s="1429"/>
      <c r="O267" s="222">
        <f t="shared" si="144"/>
        <v>12000</v>
      </c>
      <c r="P267" s="502">
        <f t="shared" si="145"/>
        <v>36220</v>
      </c>
      <c r="Q267" s="222">
        <f t="shared" si="146"/>
        <v>0</v>
      </c>
      <c r="R267" s="707">
        <f t="shared" si="147"/>
        <v>48220</v>
      </c>
      <c r="S267" s="1136"/>
      <c r="T267" s="1202"/>
    </row>
    <row r="268" spans="1:56" s="701" customFormat="1" ht="147.75" customHeight="1">
      <c r="A268" s="1299">
        <v>6220</v>
      </c>
      <c r="B268" s="1424" t="s">
        <v>179</v>
      </c>
      <c r="C268" s="190">
        <v>2026</v>
      </c>
      <c r="D268" s="223"/>
      <c r="E268" s="223"/>
      <c r="F268" s="121">
        <f>50350+50350+29159+6910</f>
        <v>136769</v>
      </c>
      <c r="G268" s="121">
        <v>235963</v>
      </c>
      <c r="H268" s="121">
        <f t="shared" si="148"/>
        <v>372732</v>
      </c>
      <c r="I268" s="1378" t="s">
        <v>362</v>
      </c>
      <c r="J268" s="223"/>
      <c r="K268" s="121"/>
      <c r="L268" s="478"/>
      <c r="M268" s="224">
        <f t="shared" si="143"/>
        <v>0</v>
      </c>
      <c r="N268" s="1427"/>
      <c r="O268" s="930">
        <f t="shared" si="144"/>
        <v>0</v>
      </c>
      <c r="P268" s="260">
        <f t="shared" si="145"/>
        <v>136769</v>
      </c>
      <c r="Q268" s="952">
        <f t="shared" si="146"/>
        <v>235963</v>
      </c>
      <c r="R268" s="955">
        <f t="shared" si="147"/>
        <v>372732</v>
      </c>
      <c r="S268" s="51"/>
      <c r="T268" s="1198"/>
      <c r="U268" s="1198"/>
      <c r="V268" s="1198"/>
      <c r="W268" s="1198"/>
      <c r="X268" s="1198"/>
      <c r="Y268" s="1198"/>
      <c r="Z268" s="1198"/>
      <c r="AA268" s="1198"/>
      <c r="AB268" s="1198"/>
      <c r="AC268" s="1198"/>
      <c r="AD268" s="1198"/>
      <c r="AE268" s="1198"/>
      <c r="AF268" s="1198"/>
      <c r="AG268" s="1198"/>
      <c r="AH268" s="1198"/>
      <c r="AI268" s="1198"/>
      <c r="AJ268" s="1198"/>
      <c r="AK268" s="1198"/>
      <c r="AL268" s="1198"/>
      <c r="AM268" s="1198"/>
      <c r="AN268" s="1198"/>
      <c r="AO268" s="1198"/>
      <c r="AP268" s="1198"/>
      <c r="AQ268" s="1198"/>
      <c r="AR268" s="1198"/>
      <c r="AS268" s="1198"/>
      <c r="AT268" s="1198"/>
      <c r="AU268" s="1198"/>
      <c r="AV268" s="1198"/>
      <c r="AW268" s="1198"/>
      <c r="AX268" s="1198"/>
      <c r="AY268" s="1198"/>
      <c r="AZ268" s="1198"/>
      <c r="BA268" s="1198"/>
      <c r="BB268" s="1198"/>
      <c r="BC268" s="1198"/>
      <c r="BD268" s="1198"/>
    </row>
    <row r="269" spans="1:56" s="701" customFormat="1" ht="132" customHeight="1">
      <c r="A269" s="1300">
        <v>6220</v>
      </c>
      <c r="B269" s="1425"/>
      <c r="C269" s="191">
        <v>2027</v>
      </c>
      <c r="D269" s="227"/>
      <c r="E269" s="227"/>
      <c r="F269" s="123">
        <f>29159+6910</f>
        <v>36069</v>
      </c>
      <c r="G269" s="124">
        <v>189737</v>
      </c>
      <c r="H269" s="123">
        <f t="shared" si="148"/>
        <v>225806</v>
      </c>
      <c r="I269" s="1379"/>
      <c r="J269" s="227"/>
      <c r="K269" s="52"/>
      <c r="L269" s="217"/>
      <c r="M269" s="228">
        <f t="shared" si="143"/>
        <v>0</v>
      </c>
      <c r="N269" s="1428"/>
      <c r="O269" s="181">
        <f t="shared" si="144"/>
        <v>0</v>
      </c>
      <c r="P269" s="216">
        <f t="shared" si="145"/>
        <v>36069</v>
      </c>
      <c r="Q269" s="954">
        <f t="shared" si="146"/>
        <v>189737</v>
      </c>
      <c r="R269" s="957">
        <f t="shared" si="147"/>
        <v>225806</v>
      </c>
      <c r="S269" s="52"/>
      <c r="T269" s="1198"/>
      <c r="U269" s="1198"/>
      <c r="V269" s="1198"/>
      <c r="W269" s="1198"/>
      <c r="X269" s="1198"/>
      <c r="Y269" s="1198"/>
      <c r="Z269" s="1198"/>
      <c r="AA269" s="1198"/>
      <c r="AB269" s="1198"/>
      <c r="AC269" s="1198"/>
      <c r="AD269" s="1198"/>
      <c r="AE269" s="1198"/>
      <c r="AF269" s="1198"/>
      <c r="AG269" s="1198"/>
      <c r="AH269" s="1198"/>
      <c r="AI269" s="1198"/>
      <c r="AJ269" s="1198"/>
      <c r="AK269" s="1198"/>
      <c r="AL269" s="1198"/>
      <c r="AM269" s="1198"/>
      <c r="AN269" s="1198"/>
      <c r="AO269" s="1198"/>
      <c r="AP269" s="1198"/>
      <c r="AQ269" s="1198"/>
      <c r="AR269" s="1198"/>
      <c r="AS269" s="1198"/>
      <c r="AT269" s="1198"/>
      <c r="AU269" s="1198"/>
      <c r="AV269" s="1198"/>
      <c r="AW269" s="1198"/>
      <c r="AX269" s="1198"/>
      <c r="AY269" s="1198"/>
      <c r="AZ269" s="1198"/>
      <c r="BA269" s="1198"/>
      <c r="BB269" s="1198"/>
      <c r="BC269" s="1198"/>
      <c r="BD269" s="1198"/>
    </row>
    <row r="270" spans="1:56" s="701" customFormat="1" ht="81.75" customHeight="1" thickBot="1">
      <c r="A270" s="1301">
        <v>6220</v>
      </c>
      <c r="B270" s="1426"/>
      <c r="C270" s="16">
        <v>2028</v>
      </c>
      <c r="D270" s="235"/>
      <c r="E270" s="235"/>
      <c r="F270" s="707">
        <f>29159+6910</f>
        <v>36069</v>
      </c>
      <c r="G270" s="221">
        <v>249650</v>
      </c>
      <c r="H270" s="707">
        <f t="shared" si="148"/>
        <v>285719</v>
      </c>
      <c r="I270" s="1380"/>
      <c r="J270" s="235"/>
      <c r="K270" s="788"/>
      <c r="L270" s="377"/>
      <c r="M270" s="236">
        <f t="shared" si="143"/>
        <v>0</v>
      </c>
      <c r="N270" s="1429"/>
      <c r="O270" s="1137">
        <f t="shared" si="144"/>
        <v>0</v>
      </c>
      <c r="P270" s="502">
        <f t="shared" si="145"/>
        <v>36069</v>
      </c>
      <c r="Q270" s="222">
        <f t="shared" si="146"/>
        <v>249650</v>
      </c>
      <c r="R270" s="707">
        <f t="shared" si="147"/>
        <v>285719</v>
      </c>
      <c r="S270" s="1136"/>
      <c r="T270" s="1198"/>
      <c r="U270" s="1198"/>
      <c r="V270" s="1198"/>
      <c r="W270" s="1198"/>
      <c r="X270" s="1198"/>
      <c r="Y270" s="1198"/>
      <c r="Z270" s="1198"/>
      <c r="AA270" s="1198"/>
      <c r="AB270" s="1198"/>
      <c r="AC270" s="1198"/>
      <c r="AD270" s="1198"/>
      <c r="AE270" s="1198"/>
      <c r="AF270" s="1198"/>
      <c r="AG270" s="1198"/>
      <c r="AH270" s="1198"/>
      <c r="AI270" s="1198"/>
      <c r="AJ270" s="1198"/>
      <c r="AK270" s="1198"/>
      <c r="AL270" s="1198"/>
      <c r="AM270" s="1198"/>
      <c r="AN270" s="1198"/>
      <c r="AO270" s="1198"/>
      <c r="AP270" s="1198"/>
      <c r="AQ270" s="1198"/>
      <c r="AR270" s="1198"/>
      <c r="AS270" s="1198"/>
      <c r="AT270" s="1198"/>
      <c r="AU270" s="1198"/>
      <c r="AV270" s="1198"/>
      <c r="AW270" s="1198"/>
      <c r="AX270" s="1198"/>
      <c r="AY270" s="1198"/>
      <c r="AZ270" s="1198"/>
      <c r="BA270" s="1198"/>
      <c r="BB270" s="1198"/>
      <c r="BC270" s="1198"/>
      <c r="BD270" s="1198"/>
    </row>
    <row r="271" spans="1:56" ht="16.5" thickBot="1">
      <c r="A271" s="44">
        <v>31</v>
      </c>
      <c r="B271" s="46" t="s">
        <v>154</v>
      </c>
      <c r="C271" s="46"/>
      <c r="D271" s="165"/>
      <c r="E271" s="158"/>
      <c r="F271" s="158"/>
      <c r="G271" s="158"/>
      <c r="H271" s="158"/>
      <c r="I271" s="179"/>
      <c r="J271" s="157"/>
      <c r="K271" s="157"/>
      <c r="L271" s="165"/>
      <c r="M271" s="116"/>
      <c r="N271" s="178"/>
      <c r="O271" s="157"/>
      <c r="P271" s="165"/>
      <c r="Q271" s="158"/>
      <c r="R271" s="115"/>
      <c r="S271" s="1183"/>
    </row>
    <row r="272" spans="1:56" ht="15.75" customHeight="1">
      <c r="A272" s="63"/>
      <c r="B272" s="47" t="s">
        <v>155</v>
      </c>
      <c r="C272" s="190">
        <v>2026</v>
      </c>
      <c r="D272" s="90"/>
      <c r="E272" s="63"/>
      <c r="F272" s="650">
        <v>10000</v>
      </c>
      <c r="G272" s="648"/>
      <c r="H272" s="141">
        <f>SUM(E272:G272)</f>
        <v>10000</v>
      </c>
      <c r="I272" s="1477" t="s">
        <v>371</v>
      </c>
      <c r="J272" s="63"/>
      <c r="K272" s="484"/>
      <c r="L272" s="648"/>
      <c r="M272" s="63">
        <f>SUM(J272:L272)</f>
        <v>0</v>
      </c>
      <c r="N272" s="1433" t="s">
        <v>372</v>
      </c>
      <c r="O272" s="936">
        <f t="shared" ref="O272:O274" si="149">J272+E272</f>
        <v>0</v>
      </c>
      <c r="P272" s="934">
        <f t="shared" ref="P272:P274" si="150">K272+F272</f>
        <v>10000</v>
      </c>
      <c r="Q272" s="105">
        <f t="shared" ref="Q272:Q274" si="151">L272+G272</f>
        <v>0</v>
      </c>
      <c r="R272" s="125">
        <f t="shared" ref="R272:R274" si="152">SUM(O272:Q272)</f>
        <v>10000</v>
      </c>
      <c r="S272" s="486"/>
    </row>
    <row r="273" spans="1:19" ht="15.75">
      <c r="A273" s="63"/>
      <c r="B273" s="47"/>
      <c r="C273" s="191">
        <v>2027</v>
      </c>
      <c r="D273" s="90"/>
      <c r="E273" s="63"/>
      <c r="F273" s="651">
        <v>500</v>
      </c>
      <c r="G273" s="648"/>
      <c r="H273" s="141">
        <f t="shared" ref="H273:H274" si="153">SUM(E273:G273)</f>
        <v>500</v>
      </c>
      <c r="I273" s="1478"/>
      <c r="J273" s="63"/>
      <c r="K273" s="482"/>
      <c r="L273" s="649">
        <v>3000</v>
      </c>
      <c r="M273" s="63">
        <f t="shared" ref="M273:M278" si="154">SUM(J273:L273)</f>
        <v>3000</v>
      </c>
      <c r="N273" s="1434"/>
      <c r="O273" s="938">
        <f t="shared" si="149"/>
        <v>0</v>
      </c>
      <c r="P273" s="934">
        <f t="shared" si="150"/>
        <v>500</v>
      </c>
      <c r="Q273" s="126">
        <f t="shared" si="151"/>
        <v>3000</v>
      </c>
      <c r="R273" s="139">
        <f t="shared" si="152"/>
        <v>3500</v>
      </c>
      <c r="S273" s="176"/>
    </row>
    <row r="274" spans="1:19" ht="16.5" thickBot="1">
      <c r="A274" s="64"/>
      <c r="B274" s="65"/>
      <c r="C274" s="16">
        <v>2028</v>
      </c>
      <c r="D274" s="90"/>
      <c r="E274" s="63"/>
      <c r="F274" s="485">
        <v>500</v>
      </c>
      <c r="G274" s="648"/>
      <c r="H274" s="141">
        <f t="shared" si="153"/>
        <v>500</v>
      </c>
      <c r="I274" s="1479"/>
      <c r="J274" s="63"/>
      <c r="K274" s="483"/>
      <c r="L274" s="649">
        <v>3000</v>
      </c>
      <c r="M274" s="63">
        <f t="shared" si="154"/>
        <v>3000</v>
      </c>
      <c r="N274" s="1435"/>
      <c r="O274" s="942">
        <f t="shared" si="149"/>
        <v>0</v>
      </c>
      <c r="P274" s="939">
        <f t="shared" si="150"/>
        <v>500</v>
      </c>
      <c r="Q274" s="107">
        <f t="shared" si="151"/>
        <v>3000</v>
      </c>
      <c r="R274" s="140">
        <f t="shared" si="152"/>
        <v>3500</v>
      </c>
      <c r="S274" s="177"/>
    </row>
    <row r="275" spans="1:19" s="194" customFormat="1" ht="16.5" thickBot="1">
      <c r="A275" s="48">
        <v>50</v>
      </c>
      <c r="B275" s="17" t="s">
        <v>96</v>
      </c>
      <c r="C275" s="18"/>
      <c r="D275" s="165"/>
      <c r="E275" s="161"/>
      <c r="F275" s="161"/>
      <c r="G275" s="161"/>
      <c r="H275" s="61"/>
      <c r="I275" s="180"/>
      <c r="J275" s="146"/>
      <c r="K275" s="146"/>
      <c r="L275" s="146"/>
      <c r="M275" s="117"/>
      <c r="N275" s="174"/>
      <c r="O275" s="147"/>
      <c r="P275" s="165"/>
      <c r="Q275" s="161"/>
      <c r="R275" s="103"/>
      <c r="S275" s="175"/>
    </row>
    <row r="276" spans="1:19" s="194" customFormat="1" ht="37.5" customHeight="1">
      <c r="A276" s="393">
        <v>1320</v>
      </c>
      <c r="B276" s="334" t="s">
        <v>97</v>
      </c>
      <c r="C276" s="332">
        <v>2026</v>
      </c>
      <c r="D276" s="452"/>
      <c r="E276" s="737">
        <v>504437</v>
      </c>
      <c r="F276" s="565">
        <v>832562</v>
      </c>
      <c r="G276" s="454"/>
      <c r="H276" s="565">
        <f>SUM(E276:G276)</f>
        <v>1336999</v>
      </c>
      <c r="I276" s="1328" t="s">
        <v>341</v>
      </c>
      <c r="J276" s="568"/>
      <c r="K276" s="303"/>
      <c r="L276" s="454">
        <v>229950</v>
      </c>
      <c r="M276" s="454">
        <f>SUM(J276:L276)</f>
        <v>229950</v>
      </c>
      <c r="N276" s="1591" t="s">
        <v>342</v>
      </c>
      <c r="O276" s="303">
        <f>E276+J276</f>
        <v>504437</v>
      </c>
      <c r="P276" s="307">
        <f t="shared" ref="P276:P278" si="155">F276+K276</f>
        <v>832562</v>
      </c>
      <c r="Q276" s="396">
        <f t="shared" ref="Q276:Q278" si="156">G276+L276</f>
        <v>229950</v>
      </c>
      <c r="R276" s="426">
        <f>O276+P276+Q276</f>
        <v>1566949</v>
      </c>
      <c r="S276" s="379"/>
    </row>
    <row r="277" spans="1:19" s="194" customFormat="1" ht="43.5" customHeight="1">
      <c r="A277" s="338">
        <v>1320</v>
      </c>
      <c r="B277" s="339"/>
      <c r="C277" s="337">
        <v>2027</v>
      </c>
      <c r="D277" s="379"/>
      <c r="E277" s="771">
        <v>191703</v>
      </c>
      <c r="F277" s="566">
        <v>234982</v>
      </c>
      <c r="G277" s="455"/>
      <c r="H277" s="566">
        <f t="shared" ref="H277:H278" si="157">SUM(E277:G277)</f>
        <v>426685</v>
      </c>
      <c r="I277" s="1329"/>
      <c r="J277" s="569"/>
      <c r="K277" s="310"/>
      <c r="L277" s="455">
        <v>3626</v>
      </c>
      <c r="M277" s="455">
        <f t="shared" si="154"/>
        <v>3626</v>
      </c>
      <c r="N277" s="1592"/>
      <c r="O277" s="310">
        <f>E277+J277</f>
        <v>191703</v>
      </c>
      <c r="P277" s="307">
        <f t="shared" si="155"/>
        <v>234982</v>
      </c>
      <c r="Q277" s="430">
        <f t="shared" si="156"/>
        <v>3626</v>
      </c>
      <c r="R277" s="431">
        <f t="shared" ref="R277:R278" si="158">O277+P277+Q277</f>
        <v>430311</v>
      </c>
      <c r="S277" s="381"/>
    </row>
    <row r="278" spans="1:19" s="194" customFormat="1" ht="63.75" customHeight="1" thickBot="1">
      <c r="A278" s="343">
        <v>1320</v>
      </c>
      <c r="B278" s="344"/>
      <c r="C278" s="456">
        <v>2028</v>
      </c>
      <c r="D278" s="457"/>
      <c r="E278" s="772">
        <v>157503</v>
      </c>
      <c r="F278" s="567">
        <v>131242</v>
      </c>
      <c r="G278" s="458"/>
      <c r="H278" s="567">
        <f t="shared" si="157"/>
        <v>288745</v>
      </c>
      <c r="I278" s="1330"/>
      <c r="J278" s="570"/>
      <c r="K278" s="318"/>
      <c r="L278" s="458">
        <v>980</v>
      </c>
      <c r="M278" s="458">
        <f t="shared" si="154"/>
        <v>980</v>
      </c>
      <c r="N278" s="1593"/>
      <c r="O278" s="318">
        <f>E278+J278</f>
        <v>157503</v>
      </c>
      <c r="P278" s="315">
        <f t="shared" si="155"/>
        <v>131242</v>
      </c>
      <c r="Q278" s="409">
        <f t="shared" si="156"/>
        <v>980</v>
      </c>
      <c r="R278" s="433">
        <f t="shared" si="158"/>
        <v>289725</v>
      </c>
      <c r="S278" s="384"/>
    </row>
    <row r="279" spans="1:19" ht="16.5" thickBot="1">
      <c r="A279" s="44">
        <v>55</v>
      </c>
      <c r="B279" s="46" t="s">
        <v>98</v>
      </c>
      <c r="C279" s="46"/>
      <c r="D279" s="165"/>
      <c r="E279" s="165"/>
      <c r="F279" s="165"/>
      <c r="G279" s="165"/>
      <c r="H279" s="61"/>
      <c r="I279" s="179"/>
      <c r="J279" s="157"/>
      <c r="K279" s="157"/>
      <c r="L279" s="157"/>
      <c r="M279" s="116"/>
      <c r="N279" s="178"/>
      <c r="O279" s="157"/>
      <c r="P279" s="165"/>
      <c r="Q279" s="158"/>
      <c r="R279" s="115"/>
      <c r="S279" s="1183"/>
    </row>
    <row r="280" spans="1:19" ht="23.25" customHeight="1" thickBot="1">
      <c r="A280" s="1424"/>
      <c r="B280" s="1588" t="s">
        <v>99</v>
      </c>
      <c r="C280" s="190">
        <v>2026</v>
      </c>
      <c r="D280" s="237"/>
      <c r="E280" s="63"/>
      <c r="F280" s="141">
        <v>-83590</v>
      </c>
      <c r="G280" s="141">
        <v>16000</v>
      </c>
      <c r="H280" s="122">
        <f>(E280+F280+G280)</f>
        <v>-67590</v>
      </c>
      <c r="I280" s="1305" t="s">
        <v>272</v>
      </c>
      <c r="J280" s="238"/>
      <c r="K280" s="239"/>
      <c r="L280" s="238"/>
      <c r="M280" s="137">
        <f t="shared" ref="M280:M292" si="159">SUM(J280:L280)</f>
        <v>0</v>
      </c>
      <c r="N280" s="1480"/>
      <c r="O280" s="952">
        <f>E279+J278</f>
        <v>0</v>
      </c>
      <c r="P280" s="952">
        <f t="shared" ref="P280:Q282" si="160">F280+K280</f>
        <v>-83590</v>
      </c>
      <c r="Q280" s="952">
        <f t="shared" si="160"/>
        <v>16000</v>
      </c>
      <c r="R280" s="472">
        <f>O280+P280+Q280</f>
        <v>-67590</v>
      </c>
      <c r="S280" s="51"/>
    </row>
    <row r="281" spans="1:19" ht="27" customHeight="1" thickBot="1">
      <c r="A281" s="1425"/>
      <c r="B281" s="1589"/>
      <c r="C281" s="191">
        <v>2027</v>
      </c>
      <c r="D281" s="237"/>
      <c r="E281" s="63"/>
      <c r="F281" s="141">
        <v>-97760</v>
      </c>
      <c r="G281" s="141">
        <v>22560</v>
      </c>
      <c r="H281" s="124">
        <f>E281+F281+G281</f>
        <v>-75200</v>
      </c>
      <c r="I281" s="1306"/>
      <c r="J281" s="238"/>
      <c r="K281" s="239"/>
      <c r="L281" s="238"/>
      <c r="M281" s="137">
        <f t="shared" si="159"/>
        <v>0</v>
      </c>
      <c r="N281" s="1481"/>
      <c r="O281" s="952">
        <f>J281+E281</f>
        <v>0</v>
      </c>
      <c r="P281" s="952">
        <f t="shared" si="160"/>
        <v>-97760</v>
      </c>
      <c r="Q281" s="952">
        <f t="shared" si="160"/>
        <v>22560</v>
      </c>
      <c r="R281" s="472">
        <f>O281+P281+Q281</f>
        <v>-75200</v>
      </c>
      <c r="S281" s="52"/>
    </row>
    <row r="282" spans="1:19" ht="30.75" customHeight="1" thickBot="1">
      <c r="A282" s="1426"/>
      <c r="B282" s="1590"/>
      <c r="C282" s="16">
        <v>2028</v>
      </c>
      <c r="D282" s="237"/>
      <c r="E282" s="64"/>
      <c r="F282" s="823">
        <v>-74590</v>
      </c>
      <c r="G282" s="823">
        <v>0</v>
      </c>
      <c r="H282" s="124">
        <f>E282+F282+G282</f>
        <v>-74590</v>
      </c>
      <c r="I282" s="1307"/>
      <c r="J282" s="238"/>
      <c r="K282" s="240"/>
      <c r="L282" s="241"/>
      <c r="M282" s="142">
        <f t="shared" si="159"/>
        <v>0</v>
      </c>
      <c r="N282" s="1482"/>
      <c r="O282" s="952">
        <f>E282+J282</f>
        <v>0</v>
      </c>
      <c r="P282" s="952">
        <f t="shared" si="160"/>
        <v>-74590</v>
      </c>
      <c r="Q282" s="952">
        <f t="shared" si="160"/>
        <v>0</v>
      </c>
      <c r="R282" s="472">
        <f>Q282+P282+O282</f>
        <v>-74590</v>
      </c>
      <c r="S282" s="1136"/>
    </row>
    <row r="283" spans="1:19" ht="16.5" thickBot="1">
      <c r="A283" s="44">
        <v>56</v>
      </c>
      <c r="B283" s="46" t="s">
        <v>208</v>
      </c>
      <c r="C283" s="46"/>
      <c r="D283" s="165"/>
      <c r="E283" s="165"/>
      <c r="F283" s="165"/>
      <c r="G283" s="165"/>
      <c r="H283" s="61"/>
      <c r="I283" s="179"/>
      <c r="J283" s="157"/>
      <c r="K283" s="157"/>
      <c r="L283" s="157"/>
      <c r="M283" s="116"/>
      <c r="N283" s="178"/>
      <c r="O283" s="157"/>
      <c r="P283" s="165"/>
      <c r="Q283" s="158"/>
      <c r="R283" s="115"/>
      <c r="S283" s="1183"/>
    </row>
    <row r="284" spans="1:19" s="194" customFormat="1" ht="23.25" customHeight="1">
      <c r="A284" s="1492">
        <v>4230</v>
      </c>
      <c r="B284" s="1582" t="s">
        <v>214</v>
      </c>
      <c r="C284" s="332">
        <v>2026</v>
      </c>
      <c r="D284" s="1219"/>
      <c r="E284" s="1220"/>
      <c r="F284" s="1220"/>
      <c r="G284" s="422"/>
      <c r="H284" s="1221">
        <f t="shared" ref="H284:H292" si="161">SUM(F284:G284)</f>
        <v>0</v>
      </c>
      <c r="I284" s="1486"/>
      <c r="J284" s="1229"/>
      <c r="K284" s="1230"/>
      <c r="L284" s="1229">
        <v>336496</v>
      </c>
      <c r="M284" s="1231">
        <f t="shared" si="159"/>
        <v>336496</v>
      </c>
      <c r="N284" s="1483"/>
      <c r="O284" s="303">
        <f t="shared" ref="O284:O292" si="162">E284+J284</f>
        <v>0</v>
      </c>
      <c r="P284" s="307">
        <f t="shared" ref="P284:P292" si="163">F284+K284</f>
        <v>0</v>
      </c>
      <c r="Q284" s="396">
        <f>G284+L284</f>
        <v>336496</v>
      </c>
      <c r="R284" s="426">
        <f t="shared" ref="R284:R292" si="164">O284+P284+Q284</f>
        <v>336496</v>
      </c>
      <c r="S284" s="1232"/>
    </row>
    <row r="285" spans="1:19" s="194" customFormat="1" ht="27" customHeight="1">
      <c r="A285" s="1493"/>
      <c r="B285" s="1583"/>
      <c r="C285" s="337">
        <v>2027</v>
      </c>
      <c r="D285" s="1222"/>
      <c r="E285" s="1220"/>
      <c r="F285" s="1220"/>
      <c r="G285" s="422">
        <v>180695</v>
      </c>
      <c r="H285" s="1221">
        <f t="shared" si="161"/>
        <v>180695</v>
      </c>
      <c r="I285" s="1487"/>
      <c r="J285" s="1233"/>
      <c r="K285" s="1234"/>
      <c r="L285" s="1233">
        <v>750000</v>
      </c>
      <c r="M285" s="1235">
        <f t="shared" si="159"/>
        <v>750000</v>
      </c>
      <c r="N285" s="1484"/>
      <c r="O285" s="310">
        <f t="shared" si="162"/>
        <v>0</v>
      </c>
      <c r="P285" s="307">
        <f t="shared" si="163"/>
        <v>0</v>
      </c>
      <c r="Q285" s="430">
        <f>G285+L285</f>
        <v>930695</v>
      </c>
      <c r="R285" s="431">
        <f t="shared" si="164"/>
        <v>930695</v>
      </c>
      <c r="S285" s="1236"/>
    </row>
    <row r="286" spans="1:19" s="194" customFormat="1" ht="30.75" customHeight="1" thickBot="1">
      <c r="A286" s="1494"/>
      <c r="B286" s="1584"/>
      <c r="C286" s="456">
        <v>2028</v>
      </c>
      <c r="D286" s="456"/>
      <c r="E286" s="1223"/>
      <c r="F286" s="1223"/>
      <c r="G286" s="1224"/>
      <c r="H286" s="1225">
        <f t="shared" si="161"/>
        <v>0</v>
      </c>
      <c r="I286" s="1487"/>
      <c r="J286" s="1237"/>
      <c r="K286" s="1238"/>
      <c r="L286" s="1237">
        <v>750000</v>
      </c>
      <c r="M286" s="1239">
        <f t="shared" si="159"/>
        <v>750000</v>
      </c>
      <c r="N286" s="1485"/>
      <c r="O286" s="318">
        <f t="shared" si="162"/>
        <v>0</v>
      </c>
      <c r="P286" s="315">
        <f t="shared" si="163"/>
        <v>0</v>
      </c>
      <c r="Q286" s="409">
        <f t="shared" ref="Q286" si="165">G286+L286</f>
        <v>750000</v>
      </c>
      <c r="R286" s="433">
        <f t="shared" si="164"/>
        <v>750000</v>
      </c>
      <c r="S286" s="1240"/>
    </row>
    <row r="287" spans="1:19" s="194" customFormat="1" ht="30.75" customHeight="1">
      <c r="A287" s="1492">
        <v>6210</v>
      </c>
      <c r="B287" s="774"/>
      <c r="C287" s="332">
        <v>2026</v>
      </c>
      <c r="D287" s="1219"/>
      <c r="E287" s="1220"/>
      <c r="F287" s="1220"/>
      <c r="G287" s="422">
        <v>11762621</v>
      </c>
      <c r="H287" s="1226">
        <f t="shared" si="161"/>
        <v>11762621</v>
      </c>
      <c r="I287" s="1487"/>
      <c r="J287" s="1229"/>
      <c r="K287" s="1230"/>
      <c r="L287" s="1229">
        <v>1300000</v>
      </c>
      <c r="M287" s="1241">
        <f t="shared" si="159"/>
        <v>1300000</v>
      </c>
      <c r="N287" s="1242"/>
      <c r="O287" s="303">
        <f t="shared" si="162"/>
        <v>0</v>
      </c>
      <c r="P287" s="307">
        <f t="shared" si="163"/>
        <v>0</v>
      </c>
      <c r="Q287" s="396">
        <f t="shared" ref="Q287:Q292" si="166">G287+L287</f>
        <v>13062621</v>
      </c>
      <c r="R287" s="426">
        <f t="shared" si="164"/>
        <v>13062621</v>
      </c>
      <c r="S287" s="1243"/>
    </row>
    <row r="288" spans="1:19" s="194" customFormat="1" ht="30.75" customHeight="1">
      <c r="A288" s="1493"/>
      <c r="B288" s="774" t="s">
        <v>215</v>
      </c>
      <c r="C288" s="337">
        <v>2027</v>
      </c>
      <c r="D288" s="1222"/>
      <c r="E288" s="1220"/>
      <c r="F288" s="1220"/>
      <c r="G288" s="422">
        <v>3738751</v>
      </c>
      <c r="H288" s="773">
        <f t="shared" si="161"/>
        <v>3738751</v>
      </c>
      <c r="I288" s="1487"/>
      <c r="J288" s="1233"/>
      <c r="K288" s="1234"/>
      <c r="L288" s="1233">
        <v>1950000</v>
      </c>
      <c r="M288" s="1241">
        <f t="shared" si="159"/>
        <v>1950000</v>
      </c>
      <c r="N288" s="1242"/>
      <c r="O288" s="310">
        <f t="shared" si="162"/>
        <v>0</v>
      </c>
      <c r="P288" s="307">
        <f t="shared" si="163"/>
        <v>0</v>
      </c>
      <c r="Q288" s="430">
        <f t="shared" si="166"/>
        <v>5688751</v>
      </c>
      <c r="R288" s="431">
        <f t="shared" si="164"/>
        <v>5688751</v>
      </c>
      <c r="S288" s="1243"/>
    </row>
    <row r="289" spans="1:19" s="194" customFormat="1" ht="30.75" customHeight="1" thickBot="1">
      <c r="A289" s="1494"/>
      <c r="B289" s="774"/>
      <c r="C289" s="456">
        <v>2028</v>
      </c>
      <c r="D289" s="456"/>
      <c r="E289" s="1223"/>
      <c r="F289" s="1223"/>
      <c r="G289" s="1224">
        <v>2251111</v>
      </c>
      <c r="H289" s="1227">
        <f t="shared" si="161"/>
        <v>2251111</v>
      </c>
      <c r="I289" s="1487"/>
      <c r="J289" s="1237"/>
      <c r="K289" s="1238"/>
      <c r="L289" s="1237">
        <v>1149007</v>
      </c>
      <c r="M289" s="1241">
        <f t="shared" si="159"/>
        <v>1149007</v>
      </c>
      <c r="N289" s="1242"/>
      <c r="O289" s="318">
        <f t="shared" si="162"/>
        <v>0</v>
      </c>
      <c r="P289" s="315">
        <f t="shared" si="163"/>
        <v>0</v>
      </c>
      <c r="Q289" s="409">
        <f t="shared" si="166"/>
        <v>3400118</v>
      </c>
      <c r="R289" s="433">
        <f t="shared" si="164"/>
        <v>3400118</v>
      </c>
      <c r="S289" s="1243"/>
    </row>
    <row r="290" spans="1:19" s="194" customFormat="1" ht="23.25" customHeight="1">
      <c r="A290" s="1492">
        <v>6220</v>
      </c>
      <c r="B290" s="1582" t="s">
        <v>216</v>
      </c>
      <c r="C290" s="332">
        <v>2026</v>
      </c>
      <c r="D290" s="1228"/>
      <c r="E290" s="1220"/>
      <c r="F290" s="1220"/>
      <c r="G290" s="422">
        <v>945289</v>
      </c>
      <c r="H290" s="1226">
        <f t="shared" si="161"/>
        <v>945289</v>
      </c>
      <c r="I290" s="1487"/>
      <c r="J290" s="1229"/>
      <c r="K290" s="1230"/>
      <c r="L290" s="1229">
        <v>425286</v>
      </c>
      <c r="M290" s="1231">
        <f t="shared" si="159"/>
        <v>425286</v>
      </c>
      <c r="N290" s="1483"/>
      <c r="O290" s="303">
        <f t="shared" si="162"/>
        <v>0</v>
      </c>
      <c r="P290" s="307">
        <f t="shared" si="163"/>
        <v>0</v>
      </c>
      <c r="Q290" s="396">
        <f t="shared" si="166"/>
        <v>1370575</v>
      </c>
      <c r="R290" s="426">
        <f t="shared" si="164"/>
        <v>1370575</v>
      </c>
      <c r="S290" s="1232"/>
    </row>
    <row r="291" spans="1:19" s="194" customFormat="1" ht="27" customHeight="1">
      <c r="A291" s="1493"/>
      <c r="B291" s="1583"/>
      <c r="C291" s="337">
        <v>2027</v>
      </c>
      <c r="D291" s="1228"/>
      <c r="E291" s="1220"/>
      <c r="F291" s="1220"/>
      <c r="G291" s="422">
        <v>245146</v>
      </c>
      <c r="H291" s="773">
        <f t="shared" si="161"/>
        <v>245146</v>
      </c>
      <c r="I291" s="1487"/>
      <c r="J291" s="1233"/>
      <c r="K291" s="1234"/>
      <c r="L291" s="1233">
        <v>1368713</v>
      </c>
      <c r="M291" s="1235">
        <f t="shared" si="159"/>
        <v>1368713</v>
      </c>
      <c r="N291" s="1484"/>
      <c r="O291" s="310">
        <f t="shared" si="162"/>
        <v>0</v>
      </c>
      <c r="P291" s="307">
        <f t="shared" si="163"/>
        <v>0</v>
      </c>
      <c r="Q291" s="430">
        <f t="shared" si="166"/>
        <v>1613859</v>
      </c>
      <c r="R291" s="431">
        <f t="shared" si="164"/>
        <v>1613859</v>
      </c>
      <c r="S291" s="1236"/>
    </row>
    <row r="292" spans="1:19" s="194" customFormat="1" ht="30.75" customHeight="1" thickBot="1">
      <c r="A292" s="1494"/>
      <c r="B292" s="1584"/>
      <c r="C292" s="456">
        <v>2028</v>
      </c>
      <c r="D292" s="1228"/>
      <c r="E292" s="1223"/>
      <c r="F292" s="1223"/>
      <c r="G292" s="1224"/>
      <c r="H292" s="1227">
        <f t="shared" si="161"/>
        <v>0</v>
      </c>
      <c r="I292" s="1488"/>
      <c r="J292" s="1237"/>
      <c r="K292" s="1238"/>
      <c r="L292" s="1237">
        <v>734331</v>
      </c>
      <c r="M292" s="1239">
        <f t="shared" si="159"/>
        <v>734331</v>
      </c>
      <c r="N292" s="1485"/>
      <c r="O292" s="318">
        <f t="shared" si="162"/>
        <v>0</v>
      </c>
      <c r="P292" s="315">
        <f t="shared" si="163"/>
        <v>0</v>
      </c>
      <c r="Q292" s="409">
        <f t="shared" si="166"/>
        <v>734331</v>
      </c>
      <c r="R292" s="433">
        <f t="shared" si="164"/>
        <v>734331</v>
      </c>
      <c r="S292" s="1240"/>
    </row>
    <row r="293" spans="1:19" ht="16.5" thickBot="1">
      <c r="A293" s="44">
        <v>57</v>
      </c>
      <c r="B293" s="46" t="s">
        <v>100</v>
      </c>
      <c r="C293" s="46"/>
      <c r="D293" s="165"/>
      <c r="E293" s="158"/>
      <c r="F293" s="158"/>
      <c r="G293" s="158"/>
      <c r="H293" s="61"/>
      <c r="I293" s="179"/>
      <c r="J293" s="157"/>
      <c r="K293" s="157"/>
      <c r="L293" s="157"/>
      <c r="M293" s="116"/>
      <c r="N293" s="178"/>
      <c r="O293" s="157"/>
      <c r="P293" s="165"/>
      <c r="Q293" s="158"/>
      <c r="R293" s="115"/>
      <c r="S293" s="1183"/>
    </row>
    <row r="294" spans="1:19" ht="72" customHeight="1">
      <c r="A294" s="63"/>
      <c r="B294" s="47" t="s">
        <v>101</v>
      </c>
      <c r="C294" s="190">
        <v>2026</v>
      </c>
      <c r="D294" s="90">
        <v>11</v>
      </c>
      <c r="E294" s="63"/>
      <c r="F294" s="47">
        <v>105644</v>
      </c>
      <c r="G294" s="90"/>
      <c r="H294" s="89">
        <f>SUM(E294:G294)</f>
        <v>105644</v>
      </c>
      <c r="I294" s="1361" t="s">
        <v>343</v>
      </c>
      <c r="J294" s="925">
        <v>18330</v>
      </c>
      <c r="K294" s="922"/>
      <c r="L294" s="933"/>
      <c r="M294" s="932">
        <f>SUM(J294:L294)</f>
        <v>18330</v>
      </c>
      <c r="N294" s="1450" t="s">
        <v>344</v>
      </c>
      <c r="O294" s="936">
        <f>E294+J294</f>
        <v>18330</v>
      </c>
      <c r="P294" s="934">
        <f t="shared" ref="P294:P296" si="167">F294+K294</f>
        <v>105644</v>
      </c>
      <c r="Q294" s="105">
        <f t="shared" ref="Q294:Q296" si="168">G294+L294</f>
        <v>0</v>
      </c>
      <c r="R294" s="125">
        <f t="shared" ref="R294:R296" si="169">O294+P294+Q294</f>
        <v>123974</v>
      </c>
      <c r="S294" s="1364"/>
    </row>
    <row r="295" spans="1:19" ht="15.75">
      <c r="A295" s="63"/>
      <c r="B295" s="47"/>
      <c r="C295" s="191">
        <v>2027</v>
      </c>
      <c r="D295" s="90"/>
      <c r="E295" s="63"/>
      <c r="F295" s="47">
        <v>132023</v>
      </c>
      <c r="G295" s="90"/>
      <c r="H295" s="89">
        <f t="shared" ref="H295:H296" si="170">SUM(E295:G295)</f>
        <v>132023</v>
      </c>
      <c r="I295" s="1362"/>
      <c r="J295" s="925">
        <v>21637</v>
      </c>
      <c r="K295" s="922"/>
      <c r="L295" s="933"/>
      <c r="M295" s="932">
        <f t="shared" ref="M295:M296" si="171">SUM(J295:L295)</f>
        <v>21637</v>
      </c>
      <c r="N295" s="1451"/>
      <c r="O295" s="938">
        <f>E295+J295</f>
        <v>21637</v>
      </c>
      <c r="P295" s="934">
        <f t="shared" si="167"/>
        <v>132023</v>
      </c>
      <c r="Q295" s="126">
        <f t="shared" si="168"/>
        <v>0</v>
      </c>
      <c r="R295" s="139">
        <f t="shared" si="169"/>
        <v>153660</v>
      </c>
      <c r="S295" s="1365"/>
    </row>
    <row r="296" spans="1:19" ht="16.5" thickBot="1">
      <c r="A296" s="64"/>
      <c r="B296" s="65"/>
      <c r="C296" s="16">
        <v>2028</v>
      </c>
      <c r="D296" s="90"/>
      <c r="E296" s="64"/>
      <c r="F296" s="47">
        <v>158336</v>
      </c>
      <c r="G296" s="90"/>
      <c r="H296" s="89">
        <f t="shared" si="170"/>
        <v>158336</v>
      </c>
      <c r="I296" s="1363"/>
      <c r="J296" s="926">
        <v>25375</v>
      </c>
      <c r="K296" s="927"/>
      <c r="L296" s="933"/>
      <c r="M296" s="932">
        <f t="shared" si="171"/>
        <v>25375</v>
      </c>
      <c r="N296" s="1452"/>
      <c r="O296" s="942">
        <f>E296+J296</f>
        <v>25375</v>
      </c>
      <c r="P296" s="939">
        <f t="shared" si="167"/>
        <v>158336</v>
      </c>
      <c r="Q296" s="107">
        <f t="shared" si="168"/>
        <v>0</v>
      </c>
      <c r="R296" s="140">
        <f t="shared" si="169"/>
        <v>183711</v>
      </c>
      <c r="S296" s="1366"/>
    </row>
    <row r="297" spans="1:19" ht="16.5" thickBot="1">
      <c r="A297" s="44">
        <v>66</v>
      </c>
      <c r="B297" s="46" t="s">
        <v>102</v>
      </c>
      <c r="C297" s="46"/>
      <c r="D297" s="165"/>
      <c r="E297" s="165"/>
      <c r="F297" s="165"/>
      <c r="G297" s="165"/>
      <c r="H297" s="61"/>
      <c r="I297" s="179"/>
      <c r="J297" s="157"/>
      <c r="K297" s="157"/>
      <c r="L297" s="157"/>
      <c r="M297" s="116"/>
      <c r="N297" s="178"/>
      <c r="O297" s="157"/>
      <c r="P297" s="165"/>
      <c r="Q297" s="158"/>
      <c r="R297" s="115"/>
      <c r="S297" s="1183"/>
    </row>
    <row r="298" spans="1:19" ht="25.5" customHeight="1">
      <c r="A298" s="63"/>
      <c r="B298" s="47" t="s">
        <v>103</v>
      </c>
      <c r="C298" s="190">
        <v>2026</v>
      </c>
      <c r="D298" s="237">
        <v>3</v>
      </c>
      <c r="E298" s="63">
        <v>10800</v>
      </c>
      <c r="F298" s="47">
        <v>0</v>
      </c>
      <c r="G298" s="47">
        <v>2000</v>
      </c>
      <c r="H298" s="89">
        <f>E298+F298+G298</f>
        <v>12800</v>
      </c>
      <c r="I298" s="1361" t="s">
        <v>377</v>
      </c>
      <c r="J298" s="63"/>
      <c r="K298" s="63"/>
      <c r="L298" s="63"/>
      <c r="M298" s="141">
        <f>SUM(J298:L298)</f>
        <v>0</v>
      </c>
      <c r="N298" s="1459"/>
      <c r="O298" s="1158">
        <f>E298+J298</f>
        <v>10800</v>
      </c>
      <c r="P298" s="1156">
        <f t="shared" ref="P298:P300" si="172">F298+K298</f>
        <v>0</v>
      </c>
      <c r="Q298" s="581">
        <f t="shared" ref="Q298:Q300" si="173">G298+L298</f>
        <v>2000</v>
      </c>
      <c r="R298" s="125">
        <f t="shared" ref="R298:R300" si="174">O298+P298+Q298</f>
        <v>12800</v>
      </c>
      <c r="S298" s="51"/>
    </row>
    <row r="299" spans="1:19" ht="29.25" customHeight="1">
      <c r="A299" s="63"/>
      <c r="B299" s="47"/>
      <c r="C299" s="191">
        <v>2027</v>
      </c>
      <c r="D299" s="237">
        <v>3</v>
      </c>
      <c r="E299" s="63">
        <v>10800</v>
      </c>
      <c r="F299" s="47">
        <v>0</v>
      </c>
      <c r="G299" s="47">
        <v>2000</v>
      </c>
      <c r="H299" s="89">
        <f t="shared" ref="H299:H300" si="175">E299+F299+G299</f>
        <v>12800</v>
      </c>
      <c r="I299" s="1362"/>
      <c r="J299" s="47"/>
      <c r="K299" s="47"/>
      <c r="L299" s="237"/>
      <c r="M299" s="63">
        <f t="shared" ref="M299:M300" si="176">SUM(J299:L299)</f>
        <v>0</v>
      </c>
      <c r="N299" s="1460"/>
      <c r="O299" s="1159">
        <f t="shared" ref="O299:O300" si="177">E298+J297</f>
        <v>10800</v>
      </c>
      <c r="P299" s="1156">
        <f t="shared" si="172"/>
        <v>0</v>
      </c>
      <c r="Q299" s="764">
        <f t="shared" si="173"/>
        <v>2000</v>
      </c>
      <c r="R299" s="139">
        <f t="shared" si="174"/>
        <v>12800</v>
      </c>
      <c r="S299" s="52"/>
    </row>
    <row r="300" spans="1:19" ht="27" customHeight="1" thickBot="1">
      <c r="A300" s="64"/>
      <c r="B300" s="65"/>
      <c r="C300" s="16">
        <v>2028</v>
      </c>
      <c r="D300" s="237">
        <v>3</v>
      </c>
      <c r="E300" s="64">
        <v>10800</v>
      </c>
      <c r="F300" s="65">
        <v>0</v>
      </c>
      <c r="G300" s="65">
        <v>2000</v>
      </c>
      <c r="H300" s="89">
        <f t="shared" si="175"/>
        <v>12800</v>
      </c>
      <c r="I300" s="1363"/>
      <c r="J300" s="65"/>
      <c r="K300" s="65"/>
      <c r="L300" s="237"/>
      <c r="M300" s="63">
        <f t="shared" si="176"/>
        <v>0</v>
      </c>
      <c r="N300" s="1461"/>
      <c r="O300" s="1160">
        <f t="shared" si="177"/>
        <v>10800</v>
      </c>
      <c r="P300" s="1157">
        <f t="shared" si="172"/>
        <v>0</v>
      </c>
      <c r="Q300" s="583">
        <f t="shared" si="173"/>
        <v>2000</v>
      </c>
      <c r="R300" s="140">
        <f t="shared" si="174"/>
        <v>12800</v>
      </c>
      <c r="S300" s="1136"/>
    </row>
    <row r="301" spans="1:19" ht="16.5" thickBot="1">
      <c r="A301" s="44">
        <v>67</v>
      </c>
      <c r="B301" s="46" t="s">
        <v>104</v>
      </c>
      <c r="C301" s="46"/>
      <c r="D301" s="165"/>
      <c r="E301" s="165"/>
      <c r="F301" s="165"/>
      <c r="G301" s="165"/>
      <c r="H301" s="61"/>
      <c r="I301" s="179"/>
      <c r="J301" s="157"/>
      <c r="K301" s="157"/>
      <c r="L301" s="157"/>
      <c r="M301" s="116"/>
      <c r="N301" s="178"/>
      <c r="O301" s="157"/>
      <c r="P301" s="165"/>
      <c r="Q301" s="158"/>
      <c r="R301" s="115"/>
      <c r="S301" s="1183"/>
    </row>
    <row r="302" spans="1:19" ht="57" customHeight="1">
      <c r="A302" s="63"/>
      <c r="B302" s="47" t="s">
        <v>46</v>
      </c>
      <c r="C302" s="190">
        <v>2026</v>
      </c>
      <c r="D302" s="90"/>
      <c r="E302" s="63"/>
      <c r="F302" s="47"/>
      <c r="G302" s="90"/>
      <c r="H302" s="89"/>
      <c r="I302" s="1594" t="s">
        <v>370</v>
      </c>
      <c r="J302" s="63"/>
      <c r="K302" s="63"/>
      <c r="L302" s="160"/>
      <c r="M302" s="487">
        <f>SUM(J302:L302)</f>
        <v>0</v>
      </c>
      <c r="N302" s="1433"/>
      <c r="O302" s="936">
        <f t="shared" ref="O302:O304" si="178">E301+J300</f>
        <v>0</v>
      </c>
      <c r="P302" s="934">
        <f t="shared" ref="P302:P304" si="179">F302+K302</f>
        <v>0</v>
      </c>
      <c r="Q302" s="105">
        <f t="shared" ref="Q302:Q304" si="180">G302+L302</f>
        <v>0</v>
      </c>
      <c r="R302" s="125">
        <f t="shared" ref="R302:R304" si="181">O302+P302+Q302</f>
        <v>0</v>
      </c>
      <c r="S302" s="1474"/>
    </row>
    <row r="303" spans="1:19" ht="21.75" customHeight="1">
      <c r="A303" s="63"/>
      <c r="B303" s="47"/>
      <c r="C303" s="191">
        <v>2027</v>
      </c>
      <c r="D303" s="90"/>
      <c r="E303" s="63"/>
      <c r="F303" s="47"/>
      <c r="G303" s="90"/>
      <c r="H303" s="89"/>
      <c r="I303" s="1595"/>
      <c r="J303" s="63"/>
      <c r="K303" s="47"/>
      <c r="L303" s="90"/>
      <c r="M303" s="89">
        <f t="shared" ref="M303:M304" si="182">SUM(J303:L303)</f>
        <v>0</v>
      </c>
      <c r="N303" s="1434"/>
      <c r="O303" s="938">
        <f t="shared" si="178"/>
        <v>0</v>
      </c>
      <c r="P303" s="934">
        <f t="shared" si="179"/>
        <v>0</v>
      </c>
      <c r="Q303" s="126">
        <f t="shared" si="180"/>
        <v>0</v>
      </c>
      <c r="R303" s="139">
        <f t="shared" si="181"/>
        <v>0</v>
      </c>
      <c r="S303" s="1475"/>
    </row>
    <row r="304" spans="1:19" ht="25.5" customHeight="1" thickBot="1">
      <c r="A304" s="64"/>
      <c r="B304" s="65"/>
      <c r="C304" s="16">
        <v>2028</v>
      </c>
      <c r="D304" s="90"/>
      <c r="E304" s="64"/>
      <c r="F304" s="65"/>
      <c r="G304" s="90"/>
      <c r="H304" s="89"/>
      <c r="I304" s="1596"/>
      <c r="J304" s="63"/>
      <c r="K304" s="47"/>
      <c r="L304" s="90"/>
      <c r="M304" s="89">
        <f t="shared" si="182"/>
        <v>0</v>
      </c>
      <c r="N304" s="1435"/>
      <c r="O304" s="942">
        <f t="shared" si="178"/>
        <v>0</v>
      </c>
      <c r="P304" s="939">
        <f t="shared" si="179"/>
        <v>0</v>
      </c>
      <c r="Q304" s="107">
        <f t="shared" si="180"/>
        <v>0</v>
      </c>
      <c r="R304" s="140">
        <f t="shared" si="181"/>
        <v>0</v>
      </c>
      <c r="S304" s="1476"/>
    </row>
    <row r="305" spans="1:19" ht="16.5" thickBot="1">
      <c r="A305" s="68">
        <v>73</v>
      </c>
      <c r="B305" s="6" t="s">
        <v>105</v>
      </c>
      <c r="C305" s="6"/>
      <c r="D305" s="165"/>
      <c r="E305" s="145"/>
      <c r="F305" s="162"/>
      <c r="G305" s="162"/>
      <c r="H305" s="61"/>
      <c r="I305" s="182"/>
      <c r="J305" s="162"/>
      <c r="K305" s="162"/>
      <c r="L305" s="165"/>
      <c r="M305" s="102"/>
      <c r="N305" s="172"/>
      <c r="O305" s="162"/>
      <c r="P305" s="593"/>
      <c r="Q305" s="979"/>
      <c r="R305" s="120"/>
      <c r="S305" s="1192"/>
    </row>
    <row r="306" spans="1:19" ht="41.25" customHeight="1" thickBot="1">
      <c r="A306" s="1489">
        <v>1610</v>
      </c>
      <c r="B306" s="1568" t="s">
        <v>18</v>
      </c>
      <c r="C306" s="190">
        <v>2026</v>
      </c>
      <c r="D306" s="223"/>
      <c r="E306" s="121">
        <v>28500</v>
      </c>
      <c r="F306" s="1112">
        <v>96000</v>
      </c>
      <c r="G306" s="122"/>
      <c r="H306" s="1112">
        <f>E306+F306+G306</f>
        <v>124500</v>
      </c>
      <c r="I306" s="1311" t="s">
        <v>273</v>
      </c>
      <c r="J306" s="215"/>
      <c r="K306" s="215"/>
      <c r="L306" s="224">
        <v>92800</v>
      </c>
      <c r="M306" s="224">
        <f>J306+K306+L306</f>
        <v>92800</v>
      </c>
      <c r="N306" s="1372" t="s">
        <v>274</v>
      </c>
      <c r="O306" s="122">
        <f>J306+E306</f>
        <v>28500</v>
      </c>
      <c r="P306" s="121">
        <f>K306+F306</f>
        <v>96000</v>
      </c>
      <c r="Q306" s="122">
        <f>L306+G306</f>
        <v>92800</v>
      </c>
      <c r="R306" s="122">
        <f t="shared" ref="R306:R311" si="183">O306+P306+Q306</f>
        <v>217300</v>
      </c>
      <c r="S306" s="51"/>
    </row>
    <row r="307" spans="1:19" ht="51" customHeight="1">
      <c r="A307" s="1490"/>
      <c r="B307" s="1569"/>
      <c r="C307" s="191">
        <v>2027</v>
      </c>
      <c r="D307" s="227"/>
      <c r="E307" s="123"/>
      <c r="F307" s="1112">
        <v>46000</v>
      </c>
      <c r="G307" s="124"/>
      <c r="H307" s="1206">
        <f t="shared" ref="H307:H311" si="184">E307+F307+G307</f>
        <v>46000</v>
      </c>
      <c r="I307" s="1312"/>
      <c r="J307" s="218"/>
      <c r="K307" s="218"/>
      <c r="L307" s="228">
        <v>69500</v>
      </c>
      <c r="M307" s="228">
        <f>L307+K307+J307</f>
        <v>69500</v>
      </c>
      <c r="N307" s="1373"/>
      <c r="O307" s="124">
        <f>E307+J307</f>
        <v>0</v>
      </c>
      <c r="P307" s="123">
        <f>F307+K307</f>
        <v>46000</v>
      </c>
      <c r="Q307" s="124">
        <f>G307+L307</f>
        <v>69500</v>
      </c>
      <c r="R307" s="951">
        <f t="shared" si="183"/>
        <v>115500</v>
      </c>
      <c r="S307" s="52"/>
    </row>
    <row r="308" spans="1:19" ht="93" customHeight="1" thickBot="1">
      <c r="A308" s="1491"/>
      <c r="B308" s="1570"/>
      <c r="C308" s="16">
        <v>2028</v>
      </c>
      <c r="D308" s="231"/>
      <c r="E308" s="292"/>
      <c r="F308" s="1207">
        <v>40500</v>
      </c>
      <c r="G308" s="221"/>
      <c r="H308" s="1207">
        <f t="shared" si="184"/>
        <v>40500</v>
      </c>
      <c r="I308" s="1313"/>
      <c r="J308" s="220"/>
      <c r="K308" s="220"/>
      <c r="L308" s="219"/>
      <c r="M308" s="232">
        <f>L308+K308+J308</f>
        <v>0</v>
      </c>
      <c r="N308" s="1374"/>
      <c r="O308" s="221">
        <f t="shared" ref="O308:Q311" si="185">J308+E308</f>
        <v>0</v>
      </c>
      <c r="P308" s="292">
        <f t="shared" si="185"/>
        <v>40500</v>
      </c>
      <c r="Q308" s="221">
        <f t="shared" si="185"/>
        <v>0</v>
      </c>
      <c r="R308" s="221">
        <f t="shared" si="183"/>
        <v>40500</v>
      </c>
      <c r="S308" s="1136"/>
    </row>
    <row r="309" spans="1:19" ht="55.5" customHeight="1">
      <c r="A309" s="1489">
        <v>1620</v>
      </c>
      <c r="B309" s="1568" t="s">
        <v>106</v>
      </c>
      <c r="C309" s="190">
        <v>2026</v>
      </c>
      <c r="D309" s="223"/>
      <c r="E309" s="121"/>
      <c r="F309" s="121"/>
      <c r="G309" s="122"/>
      <c r="H309" s="223">
        <f>E309+F309+G309</f>
        <v>0</v>
      </c>
      <c r="I309" s="1597"/>
      <c r="J309" s="226"/>
      <c r="K309" s="121"/>
      <c r="L309" s="122">
        <v>0</v>
      </c>
      <c r="M309" s="224">
        <f>J309+K309+L309</f>
        <v>0</v>
      </c>
      <c r="N309" s="1311" t="s">
        <v>275</v>
      </c>
      <c r="O309" s="805">
        <f t="shared" si="185"/>
        <v>0</v>
      </c>
      <c r="P309" s="1164">
        <f t="shared" si="185"/>
        <v>0</v>
      </c>
      <c r="Q309" s="824">
        <f t="shared" si="185"/>
        <v>0</v>
      </c>
      <c r="R309" s="825">
        <f t="shared" si="183"/>
        <v>0</v>
      </c>
      <c r="S309" s="51"/>
    </row>
    <row r="310" spans="1:19" ht="54.75" customHeight="1">
      <c r="A310" s="1490"/>
      <c r="B310" s="1569"/>
      <c r="C310" s="191">
        <v>2027</v>
      </c>
      <c r="D310" s="227"/>
      <c r="E310" s="227"/>
      <c r="F310" s="217"/>
      <c r="G310" s="124"/>
      <c r="H310" s="228">
        <f t="shared" si="184"/>
        <v>0</v>
      </c>
      <c r="I310" s="1598"/>
      <c r="J310" s="218"/>
      <c r="K310" s="217"/>
      <c r="L310" s="217">
        <v>2300000</v>
      </c>
      <c r="M310" s="228">
        <f t="shared" ref="M310:M311" si="186">J310+K310+L310</f>
        <v>2300000</v>
      </c>
      <c r="N310" s="1312"/>
      <c r="O310" s="938">
        <f t="shared" si="185"/>
        <v>0</v>
      </c>
      <c r="P310" s="934">
        <f t="shared" si="185"/>
        <v>0</v>
      </c>
      <c r="Q310" s="619">
        <f t="shared" si="185"/>
        <v>2300000</v>
      </c>
      <c r="R310" s="645">
        <f t="shared" si="183"/>
        <v>2300000</v>
      </c>
      <c r="S310" s="52"/>
    </row>
    <row r="311" spans="1:19" ht="54.75" customHeight="1" thickBot="1">
      <c r="A311" s="1491"/>
      <c r="B311" s="1570"/>
      <c r="C311" s="16">
        <v>2028</v>
      </c>
      <c r="D311" s="231"/>
      <c r="E311" s="231"/>
      <c r="F311" s="231"/>
      <c r="G311" s="221"/>
      <c r="H311" s="231">
        <f t="shared" si="184"/>
        <v>0</v>
      </c>
      <c r="I311" s="1599"/>
      <c r="J311" s="220"/>
      <c r="K311" s="219"/>
      <c r="L311" s="219"/>
      <c r="M311" s="232">
        <f t="shared" si="186"/>
        <v>0</v>
      </c>
      <c r="N311" s="1313"/>
      <c r="O311" s="942">
        <f t="shared" si="185"/>
        <v>0</v>
      </c>
      <c r="P311" s="939">
        <f t="shared" si="185"/>
        <v>0</v>
      </c>
      <c r="Q311" s="621">
        <f t="shared" si="185"/>
        <v>0</v>
      </c>
      <c r="R311" s="647">
        <f t="shared" si="183"/>
        <v>0</v>
      </c>
      <c r="S311" s="1136"/>
    </row>
    <row r="312" spans="1:19" ht="46.5" customHeight="1" thickBot="1">
      <c r="A312" s="68">
        <v>76</v>
      </c>
      <c r="B312" s="69" t="s">
        <v>107</v>
      </c>
      <c r="C312" s="70"/>
      <c r="D312" s="165"/>
      <c r="E312" s="167"/>
      <c r="F312" s="168"/>
      <c r="G312" s="169"/>
      <c r="H312" s="61"/>
      <c r="I312" s="184"/>
      <c r="J312" s="168"/>
      <c r="K312" s="169"/>
      <c r="L312" s="165"/>
      <c r="M312" s="127"/>
      <c r="N312" s="183"/>
      <c r="O312" s="169"/>
      <c r="P312" s="165"/>
      <c r="Q312" s="167"/>
      <c r="R312" s="128"/>
      <c r="S312" s="1193"/>
    </row>
    <row r="313" spans="1:19" ht="25.5" customHeight="1">
      <c r="A313" s="1299" t="s">
        <v>45</v>
      </c>
      <c r="B313" s="71" t="s">
        <v>18</v>
      </c>
      <c r="C313" s="190">
        <v>2026</v>
      </c>
      <c r="D313" s="51"/>
      <c r="E313" s="51">
        <v>0</v>
      </c>
      <c r="F313" s="122">
        <v>19200</v>
      </c>
      <c r="G313" s="122">
        <v>0</v>
      </c>
      <c r="H313" s="122">
        <f>E313+F313+G313</f>
        <v>19200</v>
      </c>
      <c r="I313" s="1305" t="s">
        <v>276</v>
      </c>
      <c r="J313" s="71"/>
      <c r="K313" s="51"/>
      <c r="L313" s="826">
        <v>12800</v>
      </c>
      <c r="M313" s="826">
        <f>J313+K313+L313</f>
        <v>12800</v>
      </c>
      <c r="N313" s="1305" t="s">
        <v>277</v>
      </c>
      <c r="O313" s="936">
        <f>E313+J313</f>
        <v>0</v>
      </c>
      <c r="P313" s="934">
        <f>F313+K313</f>
        <v>19200</v>
      </c>
      <c r="Q313" s="105">
        <f>G313+L313</f>
        <v>12800</v>
      </c>
      <c r="R313" s="125">
        <f>O313+P313+Q313</f>
        <v>32000</v>
      </c>
      <c r="S313" s="51"/>
    </row>
    <row r="314" spans="1:19" ht="24" customHeight="1">
      <c r="A314" s="1300"/>
      <c r="B314" s="52"/>
      <c r="C314" s="191">
        <v>2027</v>
      </c>
      <c r="D314" s="52"/>
      <c r="E314" s="52">
        <v>0</v>
      </c>
      <c r="F314" s="52">
        <v>0</v>
      </c>
      <c r="G314" s="124">
        <v>0</v>
      </c>
      <c r="H314" s="52">
        <f>E314+F314+G314</f>
        <v>0</v>
      </c>
      <c r="I314" s="1306"/>
      <c r="J314" s="52"/>
      <c r="K314" s="52"/>
      <c r="L314" s="218"/>
      <c r="M314" s="230">
        <f>J314+K314+L314</f>
        <v>0</v>
      </c>
      <c r="N314" s="1306"/>
      <c r="O314" s="938">
        <f>J314+E314</f>
        <v>0</v>
      </c>
      <c r="P314" s="934">
        <f>F314+K314</f>
        <v>0</v>
      </c>
      <c r="Q314" s="126">
        <f>G314+L314</f>
        <v>0</v>
      </c>
      <c r="R314" s="139">
        <f>O314+P314+Q314</f>
        <v>0</v>
      </c>
      <c r="S314" s="52"/>
    </row>
    <row r="315" spans="1:19" ht="26.25" customHeight="1" thickBot="1">
      <c r="A315" s="1301"/>
      <c r="B315" s="53"/>
      <c r="C315" s="16">
        <v>2028</v>
      </c>
      <c r="D315" s="53"/>
      <c r="E315" s="788">
        <v>0</v>
      </c>
      <c r="F315" s="788">
        <v>0</v>
      </c>
      <c r="G315" s="221">
        <v>0</v>
      </c>
      <c r="H315" s="788">
        <f>E315+F315+G315</f>
        <v>0</v>
      </c>
      <c r="I315" s="1307"/>
      <c r="J315" s="788"/>
      <c r="K315" s="788"/>
      <c r="L315" s="788"/>
      <c r="M315" s="788">
        <f>J315+K315+L315</f>
        <v>0</v>
      </c>
      <c r="N315" s="1307"/>
      <c r="O315" s="942">
        <f>E315+J315</f>
        <v>0</v>
      </c>
      <c r="P315" s="939">
        <f>F315+K315</f>
        <v>0</v>
      </c>
      <c r="Q315" s="107">
        <f>G315+L315</f>
        <v>0</v>
      </c>
      <c r="R315" s="140">
        <f>O315+P315+Q315</f>
        <v>0</v>
      </c>
      <c r="S315" s="1136"/>
    </row>
    <row r="316" spans="1:19" ht="16.5" thickBot="1">
      <c r="A316" s="44">
        <v>77</v>
      </c>
      <c r="B316" s="46" t="s">
        <v>108</v>
      </c>
      <c r="C316" s="46"/>
      <c r="D316" s="165"/>
      <c r="E316" s="158"/>
      <c r="F316" s="157"/>
      <c r="G316" s="157"/>
      <c r="H316" s="61"/>
      <c r="I316" s="179"/>
      <c r="J316" s="157"/>
      <c r="K316" s="157"/>
      <c r="L316" s="165"/>
      <c r="M316" s="116"/>
      <c r="N316" s="178"/>
      <c r="O316" s="157"/>
      <c r="P316" s="165"/>
      <c r="Q316" s="158"/>
      <c r="R316" s="115"/>
      <c r="S316" s="1183"/>
    </row>
    <row r="317" spans="1:19" ht="91.5" customHeight="1">
      <c r="A317" s="1495" t="s">
        <v>109</v>
      </c>
      <c r="B317" s="71" t="s">
        <v>110</v>
      </c>
      <c r="C317" s="190">
        <v>2026</v>
      </c>
      <c r="D317" s="652">
        <v>8</v>
      </c>
      <c r="E317" s="653"/>
      <c r="F317" s="654"/>
      <c r="G317" s="655"/>
      <c r="H317" s="487"/>
      <c r="I317" s="1372"/>
      <c r="J317" s="656">
        <v>18810</v>
      </c>
      <c r="K317" s="657"/>
      <c r="L317" s="657"/>
      <c r="M317" s="658">
        <f>SUM(J317:L317)</f>
        <v>18810</v>
      </c>
      <c r="N317" s="1468" t="s">
        <v>363</v>
      </c>
      <c r="O317" s="805">
        <f t="shared" ref="O317:O319" si="187">E317+J317</f>
        <v>18810</v>
      </c>
      <c r="P317" s="805">
        <f t="shared" ref="P317:P319" si="188">F317+K317</f>
        <v>0</v>
      </c>
      <c r="Q317" s="805">
        <f t="shared" ref="Q317:Q319" si="189">G317+L317</f>
        <v>0</v>
      </c>
      <c r="R317" s="1153">
        <f t="shared" ref="R317:R319" si="190">O317+P317+Q317</f>
        <v>18810</v>
      </c>
      <c r="S317" s="1585"/>
    </row>
    <row r="318" spans="1:19" ht="97.5" customHeight="1">
      <c r="A318" s="1496"/>
      <c r="B318" s="52"/>
      <c r="C318" s="191">
        <v>2027</v>
      </c>
      <c r="D318" s="659"/>
      <c r="E318" s="660"/>
      <c r="F318" s="661"/>
      <c r="G318" s="659"/>
      <c r="H318" s="599"/>
      <c r="I318" s="1373"/>
      <c r="J318" s="660"/>
      <c r="K318" s="661"/>
      <c r="L318" s="659"/>
      <c r="M318" s="599">
        <f t="shared" ref="M318:M319" si="191">SUM(J318:L318)</f>
        <v>0</v>
      </c>
      <c r="N318" s="1469"/>
      <c r="O318" s="936">
        <f t="shared" si="187"/>
        <v>0</v>
      </c>
      <c r="P318" s="936">
        <f t="shared" si="188"/>
        <v>0</v>
      </c>
      <c r="Q318" s="936">
        <f t="shared" si="189"/>
        <v>0</v>
      </c>
      <c r="R318" s="139">
        <f t="shared" si="190"/>
        <v>0</v>
      </c>
      <c r="S318" s="1586"/>
    </row>
    <row r="319" spans="1:19" ht="119.25" customHeight="1" thickBot="1">
      <c r="A319" s="1497"/>
      <c r="B319" s="584"/>
      <c r="C319" s="16">
        <v>2028</v>
      </c>
      <c r="D319" s="662"/>
      <c r="E319" s="663"/>
      <c r="F319" s="664"/>
      <c r="G319" s="662"/>
      <c r="H319" s="600"/>
      <c r="I319" s="1374"/>
      <c r="J319" s="663"/>
      <c r="K319" s="664"/>
      <c r="L319" s="662"/>
      <c r="M319" s="600">
        <f t="shared" si="191"/>
        <v>0</v>
      </c>
      <c r="N319" s="1470"/>
      <c r="O319" s="936">
        <f t="shared" si="187"/>
        <v>0</v>
      </c>
      <c r="P319" s="936">
        <f t="shared" si="188"/>
        <v>0</v>
      </c>
      <c r="Q319" s="936">
        <f t="shared" si="189"/>
        <v>0</v>
      </c>
      <c r="R319" s="140">
        <f t="shared" si="190"/>
        <v>0</v>
      </c>
      <c r="S319" s="1587"/>
    </row>
    <row r="320" spans="1:19" ht="16.5" thickBot="1">
      <c r="A320" s="72">
        <v>87</v>
      </c>
      <c r="B320" s="73" t="s">
        <v>111</v>
      </c>
      <c r="C320" s="18"/>
      <c r="D320" s="213"/>
      <c r="E320" s="213"/>
      <c r="F320" s="213"/>
      <c r="G320" s="213"/>
      <c r="H320" s="213"/>
      <c r="I320" s="213"/>
      <c r="J320" s="213"/>
      <c r="K320" s="213"/>
      <c r="L320" s="213"/>
      <c r="M320" s="213"/>
      <c r="N320" s="213"/>
      <c r="O320" s="213"/>
      <c r="P320" s="213"/>
      <c r="Q320" s="213"/>
      <c r="R320" s="213"/>
      <c r="S320" s="213"/>
    </row>
    <row r="321" spans="1:56" ht="75.75" customHeight="1" thickBot="1">
      <c r="A321" s="199"/>
      <c r="B321" s="860" t="s">
        <v>145</v>
      </c>
      <c r="C321" s="195">
        <v>2026</v>
      </c>
      <c r="D321" s="196"/>
      <c r="E321" s="196"/>
      <c r="F321" s="667"/>
      <c r="G321" s="666"/>
      <c r="H321" s="210">
        <v>0</v>
      </c>
      <c r="I321" s="789"/>
      <c r="J321" s="196"/>
      <c r="K321" s="667"/>
      <c r="L321" s="666">
        <v>183285</v>
      </c>
      <c r="M321" s="1170">
        <v>183285</v>
      </c>
      <c r="N321" s="866" t="s">
        <v>378</v>
      </c>
      <c r="O321" s="196">
        <f t="shared" ref="O321" si="192">E321+J321</f>
        <v>0</v>
      </c>
      <c r="P321" s="196">
        <f t="shared" ref="P321" si="193">F321+K321</f>
        <v>0</v>
      </c>
      <c r="Q321" s="196">
        <f t="shared" ref="Q321" si="194">G321+L321</f>
        <v>183285</v>
      </c>
      <c r="R321" s="1171">
        <f t="shared" ref="R321" si="195">O321+P321+Q321</f>
        <v>183285</v>
      </c>
      <c r="S321" s="199"/>
      <c r="T321" s="775"/>
      <c r="U321" s="775"/>
      <c r="V321" s="775"/>
      <c r="W321" s="775"/>
    </row>
    <row r="322" spans="1:56" ht="122.25" customHeight="1" thickBot="1">
      <c r="A322" s="200"/>
      <c r="B322" s="868" t="s">
        <v>112</v>
      </c>
      <c r="C322" s="869">
        <v>2026</v>
      </c>
      <c r="D322" s="207">
        <v>4</v>
      </c>
      <c r="E322" s="207"/>
      <c r="F322" s="207"/>
      <c r="G322" s="207"/>
      <c r="H322" s="207">
        <v>0</v>
      </c>
      <c r="I322" s="867"/>
      <c r="J322" s="207">
        <v>7000</v>
      </c>
      <c r="K322" s="207"/>
      <c r="L322" s="207"/>
      <c r="M322" s="207">
        <v>7000</v>
      </c>
      <c r="N322" s="1172" t="s">
        <v>387</v>
      </c>
      <c r="O322" s="207">
        <f t="shared" ref="O322:O324" si="196">E322+J322</f>
        <v>7000</v>
      </c>
      <c r="P322" s="207">
        <f t="shared" ref="P322:P324" si="197">F322+K322</f>
        <v>0</v>
      </c>
      <c r="Q322" s="207">
        <f t="shared" ref="Q322:Q324" si="198">G322+L322</f>
        <v>0</v>
      </c>
      <c r="R322" s="207">
        <f t="shared" ref="R322:R324" si="199">O322+P322+Q322</f>
        <v>7000</v>
      </c>
      <c r="S322" s="1194"/>
      <c r="U322" s="775"/>
    </row>
    <row r="323" spans="1:56" s="776" customFormat="1" ht="104.25" customHeight="1" thickBot="1">
      <c r="A323" s="786"/>
      <c r="B323" s="868" t="s">
        <v>146</v>
      </c>
      <c r="C323" s="870">
        <v>2026</v>
      </c>
      <c r="D323" s="207">
        <v>29</v>
      </c>
      <c r="E323" s="207"/>
      <c r="F323" s="207"/>
      <c r="G323" s="207"/>
      <c r="H323" s="207">
        <v>0</v>
      </c>
      <c r="I323" s="867"/>
      <c r="J323" s="207">
        <v>41952.705000000002</v>
      </c>
      <c r="K323" s="207"/>
      <c r="L323" s="207">
        <v>359245</v>
      </c>
      <c r="M323" s="207">
        <v>401197.70500000002</v>
      </c>
      <c r="N323" s="867" t="s">
        <v>388</v>
      </c>
      <c r="O323" s="207">
        <f t="shared" si="196"/>
        <v>41952.705000000002</v>
      </c>
      <c r="P323" s="207">
        <f t="shared" si="197"/>
        <v>0</v>
      </c>
      <c r="Q323" s="207">
        <f t="shared" si="198"/>
        <v>359245</v>
      </c>
      <c r="R323" s="207">
        <f t="shared" si="199"/>
        <v>401197.70500000002</v>
      </c>
      <c r="S323" s="209"/>
    </row>
    <row r="324" spans="1:56" s="194" customFormat="1" ht="99.75" customHeight="1" thickBot="1">
      <c r="A324" s="201"/>
      <c r="B324" s="872" t="s">
        <v>147</v>
      </c>
      <c r="C324" s="1169">
        <v>2026</v>
      </c>
      <c r="D324" s="780"/>
      <c r="E324" s="780"/>
      <c r="F324" s="780"/>
      <c r="G324" s="780">
        <v>5890</v>
      </c>
      <c r="H324" s="780">
        <v>5890</v>
      </c>
      <c r="I324" s="871"/>
      <c r="J324" s="780"/>
      <c r="K324" s="780"/>
      <c r="L324" s="780">
        <v>52200</v>
      </c>
      <c r="M324" s="780">
        <v>52200</v>
      </c>
      <c r="N324" s="871" t="s">
        <v>400</v>
      </c>
      <c r="O324" s="780">
        <f t="shared" si="196"/>
        <v>0</v>
      </c>
      <c r="P324" s="780">
        <f t="shared" si="197"/>
        <v>0</v>
      </c>
      <c r="Q324" s="780">
        <f t="shared" si="198"/>
        <v>58090</v>
      </c>
      <c r="R324" s="780">
        <f t="shared" si="199"/>
        <v>58090</v>
      </c>
      <c r="S324" s="209"/>
    </row>
    <row r="325" spans="1:56" s="776" customFormat="1" ht="21" customHeight="1" thickBot="1">
      <c r="A325" s="786"/>
      <c r="B325" s="873" t="s">
        <v>221</v>
      </c>
      <c r="C325" s="1168">
        <v>2026</v>
      </c>
      <c r="D325" s="207">
        <f>SUM(D326:D338)</f>
        <v>94</v>
      </c>
      <c r="E325" s="207">
        <f>SUM(E326:E338)</f>
        <v>232147</v>
      </c>
      <c r="F325" s="207">
        <f t="shared" ref="F325:H325" si="200">SUM(F326:F338)</f>
        <v>149673</v>
      </c>
      <c r="G325" s="207">
        <f t="shared" si="200"/>
        <v>107800</v>
      </c>
      <c r="H325" s="207">
        <f t="shared" si="200"/>
        <v>489620</v>
      </c>
      <c r="I325" s="207"/>
      <c r="J325" s="207">
        <f>SUM(J326:J338)</f>
        <v>26244</v>
      </c>
      <c r="K325" s="207">
        <f t="shared" ref="K325:M325" si="201">SUM(K326:K338)</f>
        <v>52000</v>
      </c>
      <c r="L325" s="207">
        <f t="shared" si="201"/>
        <v>860664.6</v>
      </c>
      <c r="M325" s="207">
        <f t="shared" si="201"/>
        <v>938908.6</v>
      </c>
      <c r="N325" s="207"/>
      <c r="O325" s="207">
        <f t="shared" ref="O325:R325" si="202">SUM(O326:O338)</f>
        <v>258391</v>
      </c>
      <c r="P325" s="207">
        <f t="shared" si="202"/>
        <v>201673</v>
      </c>
      <c r="Q325" s="207">
        <f>SUM(Q326:Q338)</f>
        <v>968464.6</v>
      </c>
      <c r="R325" s="207">
        <f t="shared" si="202"/>
        <v>1428528.6</v>
      </c>
      <c r="S325" s="208"/>
    </row>
    <row r="326" spans="1:56" ht="70.5" customHeight="1" thickBot="1">
      <c r="A326" s="202"/>
      <c r="B326" s="860" t="s">
        <v>223</v>
      </c>
      <c r="C326" s="193">
        <v>2026</v>
      </c>
      <c r="D326" s="196"/>
      <c r="E326" s="196"/>
      <c r="F326" s="665"/>
      <c r="G326" s="666"/>
      <c r="H326" s="198">
        <v>0</v>
      </c>
      <c r="I326" s="623"/>
      <c r="J326" s="196"/>
      <c r="K326" s="667"/>
      <c r="L326" s="666">
        <v>11500</v>
      </c>
      <c r="M326" s="211">
        <v>11500</v>
      </c>
      <c r="N326" s="875" t="s">
        <v>379</v>
      </c>
      <c r="O326" s="196">
        <f>E326+J326</f>
        <v>0</v>
      </c>
      <c r="P326" s="196">
        <f t="shared" ref="P326:P338" si="203">F326+K326</f>
        <v>0</v>
      </c>
      <c r="Q326" s="196">
        <f t="shared" ref="Q326:Q338" si="204">G326+L326</f>
        <v>11500</v>
      </c>
      <c r="R326" s="196">
        <f t="shared" ref="R326:R338" si="205">O326+P326+Q326</f>
        <v>11500</v>
      </c>
      <c r="S326" s="200"/>
    </row>
    <row r="327" spans="1:56" ht="73.5" customHeight="1" thickBot="1">
      <c r="A327" s="202"/>
      <c r="B327" s="862" t="s">
        <v>113</v>
      </c>
      <c r="C327" s="193">
        <v>2026</v>
      </c>
      <c r="D327" s="196"/>
      <c r="E327" s="196">
        <v>408</v>
      </c>
      <c r="F327" s="667">
        <v>6000</v>
      </c>
      <c r="G327" s="666">
        <v>1000</v>
      </c>
      <c r="H327" s="1173">
        <v>7408</v>
      </c>
      <c r="I327" s="876" t="s">
        <v>380</v>
      </c>
      <c r="J327" s="196"/>
      <c r="K327" s="667"/>
      <c r="L327" s="666"/>
      <c r="M327" s="211">
        <v>0</v>
      </c>
      <c r="N327" s="877"/>
      <c r="O327" s="196">
        <f t="shared" ref="O327:O338" si="206">E327+J327</f>
        <v>408</v>
      </c>
      <c r="P327" s="196">
        <f t="shared" si="203"/>
        <v>6000</v>
      </c>
      <c r="Q327" s="196">
        <f t="shared" si="204"/>
        <v>1000</v>
      </c>
      <c r="R327" s="196">
        <f t="shared" si="205"/>
        <v>7408</v>
      </c>
      <c r="S327" s="202"/>
    </row>
    <row r="328" spans="1:56" ht="70.5" customHeight="1" thickBot="1">
      <c r="A328" s="202"/>
      <c r="B328" s="862" t="s">
        <v>114</v>
      </c>
      <c r="C328" s="193">
        <v>2026</v>
      </c>
      <c r="D328" s="257">
        <v>77</v>
      </c>
      <c r="E328" s="196">
        <v>231739</v>
      </c>
      <c r="F328" s="667">
        <v>82000</v>
      </c>
      <c r="G328" s="666">
        <v>48500</v>
      </c>
      <c r="H328" s="1174">
        <v>362239</v>
      </c>
      <c r="I328" s="876" t="s">
        <v>389</v>
      </c>
      <c r="J328" s="196"/>
      <c r="K328" s="667"/>
      <c r="L328" s="666">
        <v>657160</v>
      </c>
      <c r="M328" s="211">
        <v>657160</v>
      </c>
      <c r="N328" s="878" t="s">
        <v>401</v>
      </c>
      <c r="O328" s="196">
        <f t="shared" si="206"/>
        <v>231739</v>
      </c>
      <c r="P328" s="196">
        <f t="shared" si="203"/>
        <v>82000</v>
      </c>
      <c r="Q328" s="196">
        <f>G328+L328</f>
        <v>705660</v>
      </c>
      <c r="R328" s="196">
        <f t="shared" si="205"/>
        <v>1019399</v>
      </c>
      <c r="S328" s="212"/>
    </row>
    <row r="329" spans="1:56" ht="76.5" customHeight="1" thickBot="1">
      <c r="A329" s="202"/>
      <c r="B329" s="862" t="s">
        <v>115</v>
      </c>
      <c r="C329" s="193">
        <v>2026</v>
      </c>
      <c r="D329" s="196"/>
      <c r="E329" s="196"/>
      <c r="F329" s="667">
        <v>15076</v>
      </c>
      <c r="G329" s="666">
        <v>2000</v>
      </c>
      <c r="H329" s="210">
        <v>17076</v>
      </c>
      <c r="I329" s="876" t="s">
        <v>390</v>
      </c>
      <c r="J329" s="196"/>
      <c r="K329" s="667"/>
      <c r="L329" s="666">
        <v>2000</v>
      </c>
      <c r="M329" s="211">
        <v>2000</v>
      </c>
      <c r="N329" s="877"/>
      <c r="O329" s="196">
        <f t="shared" si="206"/>
        <v>0</v>
      </c>
      <c r="P329" s="196">
        <f t="shared" si="203"/>
        <v>15076</v>
      </c>
      <c r="Q329" s="196">
        <f>G329+L329</f>
        <v>4000</v>
      </c>
      <c r="R329" s="196">
        <f t="shared" si="205"/>
        <v>19076</v>
      </c>
      <c r="S329" s="202"/>
    </row>
    <row r="330" spans="1:56" ht="60.75" hidden="1" customHeight="1" thickBot="1">
      <c r="A330" s="202"/>
      <c r="B330" s="862" t="s">
        <v>116</v>
      </c>
      <c r="C330" s="193">
        <v>2026</v>
      </c>
      <c r="D330" s="196"/>
      <c r="E330" s="196"/>
      <c r="F330" s="667"/>
      <c r="G330" s="666"/>
      <c r="H330" s="210">
        <v>0</v>
      </c>
      <c r="I330" s="876"/>
      <c r="J330" s="196"/>
      <c r="K330" s="665"/>
      <c r="L330" s="666"/>
      <c r="M330" s="197">
        <v>0</v>
      </c>
      <c r="N330" s="677"/>
      <c r="O330" s="196">
        <f t="shared" si="206"/>
        <v>0</v>
      </c>
      <c r="P330" s="196">
        <f t="shared" si="203"/>
        <v>0</v>
      </c>
      <c r="Q330" s="196">
        <f t="shared" si="204"/>
        <v>0</v>
      </c>
      <c r="R330" s="196">
        <f t="shared" si="205"/>
        <v>0</v>
      </c>
      <c r="S330" s="202"/>
    </row>
    <row r="331" spans="1:56" ht="67.5" customHeight="1" thickBot="1">
      <c r="A331" s="202"/>
      <c r="B331" s="862" t="s">
        <v>117</v>
      </c>
      <c r="C331" s="193">
        <v>2026</v>
      </c>
      <c r="D331" s="196"/>
      <c r="E331" s="196"/>
      <c r="F331" s="667"/>
      <c r="G331" s="666"/>
      <c r="H331" s="210">
        <v>0</v>
      </c>
      <c r="I331" s="876"/>
      <c r="J331" s="196"/>
      <c r="K331" s="665"/>
      <c r="L331" s="666"/>
      <c r="M331" s="197">
        <v>0</v>
      </c>
      <c r="N331" s="677"/>
      <c r="O331" s="196">
        <f t="shared" si="206"/>
        <v>0</v>
      </c>
      <c r="P331" s="196">
        <f t="shared" si="203"/>
        <v>0</v>
      </c>
      <c r="Q331" s="196">
        <f t="shared" si="204"/>
        <v>0</v>
      </c>
      <c r="R331" s="196">
        <f t="shared" si="205"/>
        <v>0</v>
      </c>
      <c r="S331" s="202"/>
    </row>
    <row r="332" spans="1:56" ht="33.75" customHeight="1" thickBot="1">
      <c r="A332" s="202"/>
      <c r="B332" s="862" t="s">
        <v>148</v>
      </c>
      <c r="C332" s="193">
        <v>2026</v>
      </c>
      <c r="D332" s="196"/>
      <c r="E332" s="196"/>
      <c r="F332" s="667"/>
      <c r="G332" s="666"/>
      <c r="H332" s="210">
        <v>0</v>
      </c>
      <c r="I332" s="678"/>
      <c r="J332" s="196"/>
      <c r="K332" s="667"/>
      <c r="L332" s="666"/>
      <c r="M332" s="211">
        <v>0</v>
      </c>
      <c r="N332" s="879"/>
      <c r="O332" s="196">
        <f t="shared" si="206"/>
        <v>0</v>
      </c>
      <c r="P332" s="196">
        <f t="shared" si="203"/>
        <v>0</v>
      </c>
      <c r="Q332" s="196">
        <f t="shared" si="204"/>
        <v>0</v>
      </c>
      <c r="R332" s="196">
        <f t="shared" si="205"/>
        <v>0</v>
      </c>
      <c r="S332" s="202"/>
    </row>
    <row r="333" spans="1:56" ht="41.25" customHeight="1" thickBot="1">
      <c r="A333" s="202"/>
      <c r="B333" s="861" t="s">
        <v>149</v>
      </c>
      <c r="C333" s="193">
        <v>2026</v>
      </c>
      <c r="D333" s="196"/>
      <c r="E333" s="196"/>
      <c r="F333" s="667"/>
      <c r="G333" s="666"/>
      <c r="H333" s="210">
        <v>0</v>
      </c>
      <c r="I333" s="876"/>
      <c r="J333" s="196"/>
      <c r="K333" s="667"/>
      <c r="L333" s="666"/>
      <c r="M333" s="211">
        <v>0</v>
      </c>
      <c r="N333" s="880"/>
      <c r="O333" s="196">
        <f t="shared" si="206"/>
        <v>0</v>
      </c>
      <c r="P333" s="196">
        <f t="shared" si="203"/>
        <v>0</v>
      </c>
      <c r="Q333" s="196">
        <f t="shared" si="204"/>
        <v>0</v>
      </c>
      <c r="R333" s="196">
        <f t="shared" si="205"/>
        <v>0</v>
      </c>
      <c r="S333" s="203"/>
    </row>
    <row r="334" spans="1:56" ht="38.25" customHeight="1" thickBot="1">
      <c r="A334" s="202"/>
      <c r="B334" s="861" t="s">
        <v>188</v>
      </c>
      <c r="C334" s="193">
        <v>2026</v>
      </c>
      <c r="D334" s="196"/>
      <c r="E334" s="196"/>
      <c r="F334" s="667">
        <v>7370</v>
      </c>
      <c r="G334" s="667">
        <v>51300</v>
      </c>
      <c r="H334" s="210">
        <v>58670</v>
      </c>
      <c r="I334" s="876" t="s">
        <v>381</v>
      </c>
      <c r="J334" s="196"/>
      <c r="K334" s="665"/>
      <c r="L334" s="666">
        <v>190004.6</v>
      </c>
      <c r="M334" s="211">
        <v>190004.6</v>
      </c>
      <c r="N334" s="881" t="s">
        <v>404</v>
      </c>
      <c r="O334" s="196">
        <f t="shared" si="206"/>
        <v>0</v>
      </c>
      <c r="P334" s="196">
        <f t="shared" si="203"/>
        <v>7370</v>
      </c>
      <c r="Q334" s="196">
        <f>G334+L334</f>
        <v>241304.6</v>
      </c>
      <c r="R334" s="196">
        <f>O334+P334+Q334</f>
        <v>248674.6</v>
      </c>
      <c r="S334" s="203"/>
    </row>
    <row r="335" spans="1:56" ht="59.25" customHeight="1" thickBot="1">
      <c r="A335" s="202"/>
      <c r="B335" s="861" t="s">
        <v>189</v>
      </c>
      <c r="C335" s="193">
        <v>2026</v>
      </c>
      <c r="D335" s="196"/>
      <c r="E335" s="196"/>
      <c r="F335" s="667">
        <v>-15773</v>
      </c>
      <c r="G335" s="667">
        <v>1000</v>
      </c>
      <c r="H335" s="210">
        <v>-14773</v>
      </c>
      <c r="I335" s="876"/>
      <c r="J335" s="196"/>
      <c r="K335" s="665"/>
      <c r="L335" s="666"/>
      <c r="M335" s="197">
        <v>0</v>
      </c>
      <c r="N335" s="673"/>
      <c r="O335" s="196">
        <f t="shared" si="206"/>
        <v>0</v>
      </c>
      <c r="P335" s="196">
        <f t="shared" si="203"/>
        <v>-15773</v>
      </c>
      <c r="Q335" s="196">
        <f>G335+L335</f>
        <v>1000</v>
      </c>
      <c r="R335" s="196">
        <f t="shared" si="205"/>
        <v>-14773</v>
      </c>
      <c r="S335" s="203"/>
    </row>
    <row r="336" spans="1:56" s="882" customFormat="1" ht="77.25" customHeight="1" thickBot="1">
      <c r="A336" s="877"/>
      <c r="B336" s="1179" t="s">
        <v>224</v>
      </c>
      <c r="C336" s="76">
        <v>2026</v>
      </c>
      <c r="D336" s="196">
        <v>10</v>
      </c>
      <c r="E336" s="196"/>
      <c r="F336" s="667">
        <v>55000</v>
      </c>
      <c r="G336" s="666">
        <v>4000</v>
      </c>
      <c r="H336" s="210">
        <v>59000</v>
      </c>
      <c r="I336" s="876" t="s">
        <v>382</v>
      </c>
      <c r="J336" s="196">
        <v>18900</v>
      </c>
      <c r="K336" s="667"/>
      <c r="L336" s="666">
        <v>0</v>
      </c>
      <c r="M336" s="211">
        <v>18900</v>
      </c>
      <c r="N336" s="880"/>
      <c r="O336" s="196">
        <f t="shared" si="206"/>
        <v>18900</v>
      </c>
      <c r="P336" s="196">
        <f t="shared" si="203"/>
        <v>55000</v>
      </c>
      <c r="Q336" s="196">
        <f>G336+L336</f>
        <v>4000</v>
      </c>
      <c r="R336" s="196">
        <f t="shared" si="205"/>
        <v>77900</v>
      </c>
      <c r="S336" s="881"/>
      <c r="T336" s="1198"/>
      <c r="U336" s="1198"/>
      <c r="V336" s="1198"/>
      <c r="W336" s="1198"/>
      <c r="X336" s="1198"/>
      <c r="Y336" s="1198"/>
      <c r="Z336" s="1198"/>
      <c r="AA336" s="1198"/>
      <c r="AB336" s="1198"/>
      <c r="AC336" s="1198"/>
      <c r="AD336" s="1198"/>
      <c r="AE336" s="1198"/>
      <c r="AF336" s="1198"/>
      <c r="AG336" s="1198"/>
      <c r="AH336" s="1198"/>
      <c r="AI336" s="1198"/>
      <c r="AJ336" s="1198"/>
      <c r="AK336" s="1198"/>
      <c r="AL336" s="1198"/>
      <c r="AM336" s="1198"/>
      <c r="AN336" s="1198"/>
      <c r="AO336" s="1198"/>
      <c r="AP336" s="1198"/>
      <c r="AQ336" s="1198"/>
      <c r="AR336" s="1198"/>
      <c r="AS336" s="1198"/>
      <c r="AT336" s="1198"/>
      <c r="AU336" s="1198"/>
      <c r="AV336" s="1198"/>
      <c r="AW336" s="1198"/>
      <c r="AX336" s="1198"/>
      <c r="AY336" s="1198"/>
      <c r="AZ336" s="1198"/>
      <c r="BA336" s="1198"/>
      <c r="BB336" s="1198"/>
      <c r="BC336" s="1198"/>
      <c r="BD336" s="1198"/>
    </row>
    <row r="337" spans="1:56" ht="67.5" customHeight="1" thickBot="1">
      <c r="A337" s="671"/>
      <c r="B337" s="1180" t="s">
        <v>225</v>
      </c>
      <c r="C337" s="75">
        <v>2026</v>
      </c>
      <c r="D337" s="196">
        <v>7</v>
      </c>
      <c r="E337" s="196"/>
      <c r="F337" s="667"/>
      <c r="G337" s="666"/>
      <c r="H337" s="210">
        <v>0</v>
      </c>
      <c r="I337" s="876" t="s">
        <v>383</v>
      </c>
      <c r="J337" s="196">
        <v>7344</v>
      </c>
      <c r="K337" s="665">
        <v>52000</v>
      </c>
      <c r="L337" s="666"/>
      <c r="M337" s="197">
        <v>59344</v>
      </c>
      <c r="N337" s="672"/>
      <c r="O337" s="196">
        <f t="shared" si="206"/>
        <v>7344</v>
      </c>
      <c r="P337" s="196">
        <f t="shared" si="203"/>
        <v>52000</v>
      </c>
      <c r="Q337" s="196">
        <f t="shared" si="204"/>
        <v>0</v>
      </c>
      <c r="R337" s="196">
        <f t="shared" si="205"/>
        <v>59344</v>
      </c>
      <c r="S337" s="671"/>
    </row>
    <row r="338" spans="1:56" ht="67.5" customHeight="1" thickBot="1">
      <c r="A338" s="671"/>
      <c r="B338" s="1180" t="s">
        <v>226</v>
      </c>
      <c r="C338" s="75">
        <v>2026</v>
      </c>
      <c r="D338" s="196"/>
      <c r="E338" s="196"/>
      <c r="F338" s="667"/>
      <c r="G338" s="666"/>
      <c r="H338" s="210">
        <v>0</v>
      </c>
      <c r="I338" s="876"/>
      <c r="J338" s="196"/>
      <c r="K338" s="665"/>
      <c r="L338" s="666"/>
      <c r="M338" s="197">
        <v>0</v>
      </c>
      <c r="N338" s="672"/>
      <c r="O338" s="196">
        <f t="shared" si="206"/>
        <v>0</v>
      </c>
      <c r="P338" s="196">
        <f t="shared" si="203"/>
        <v>0</v>
      </c>
      <c r="Q338" s="196">
        <f t="shared" si="204"/>
        <v>0</v>
      </c>
      <c r="R338" s="196">
        <f t="shared" si="205"/>
        <v>0</v>
      </c>
      <c r="S338" s="671"/>
    </row>
    <row r="339" spans="1:56" s="170" customFormat="1" ht="21" customHeight="1" thickBot="1">
      <c r="A339" s="699"/>
      <c r="B339" s="874" t="s">
        <v>222</v>
      </c>
      <c r="C339" s="865">
        <v>2026</v>
      </c>
      <c r="D339" s="207">
        <f>SUM(D340:D342)</f>
        <v>0</v>
      </c>
      <c r="E339" s="207">
        <f t="shared" ref="E339:H339" si="207">SUM(E340:E342)</f>
        <v>115593</v>
      </c>
      <c r="F339" s="207">
        <f t="shared" si="207"/>
        <v>6186741</v>
      </c>
      <c r="G339" s="207">
        <f t="shared" si="207"/>
        <v>1722000</v>
      </c>
      <c r="H339" s="207">
        <f t="shared" si="207"/>
        <v>8024334</v>
      </c>
      <c r="I339" s="876"/>
      <c r="J339" s="207">
        <f t="shared" ref="J339" si="208">SUM(J340:J342)</f>
        <v>0</v>
      </c>
      <c r="K339" s="207">
        <f t="shared" ref="K339" si="209">SUM(K340:K342)</f>
        <v>0</v>
      </c>
      <c r="L339" s="207">
        <f t="shared" ref="L339" si="210">SUM(L340:L342)</f>
        <v>2300651</v>
      </c>
      <c r="M339" s="207">
        <f t="shared" ref="M339" si="211">SUM(M340:M342)</f>
        <v>2300651</v>
      </c>
      <c r="N339" s="207"/>
      <c r="O339" s="207">
        <f t="shared" ref="O339" si="212">SUM(O340:O342)</f>
        <v>115593</v>
      </c>
      <c r="P339" s="207">
        <f t="shared" ref="P339" si="213">SUM(P340:P342)</f>
        <v>6186741</v>
      </c>
      <c r="Q339" s="207">
        <f>SUM(Q340:Q342)</f>
        <v>4022651</v>
      </c>
      <c r="R339" s="207">
        <f t="shared" ref="R339" si="214">SUM(R340:R342)</f>
        <v>10324985</v>
      </c>
      <c r="S339" s="208"/>
      <c r="T339" s="776"/>
      <c r="U339" s="776"/>
      <c r="V339" s="776"/>
      <c r="W339" s="776"/>
      <c r="X339" s="776"/>
      <c r="Y339" s="776"/>
      <c r="Z339" s="776"/>
      <c r="AA339" s="776"/>
      <c r="AB339" s="776"/>
      <c r="AC339" s="776"/>
      <c r="AD339" s="776"/>
      <c r="AE339" s="776"/>
      <c r="AF339" s="776"/>
      <c r="AG339" s="776"/>
      <c r="AH339" s="776"/>
      <c r="AI339" s="776"/>
      <c r="AJ339" s="776"/>
      <c r="AK339" s="776"/>
      <c r="AL339" s="776"/>
      <c r="AM339" s="776"/>
      <c r="AN339" s="776"/>
      <c r="AO339" s="776"/>
      <c r="AP339" s="776"/>
      <c r="AQ339" s="776"/>
      <c r="AR339" s="776"/>
      <c r="AS339" s="776"/>
      <c r="AT339" s="776"/>
      <c r="AU339" s="776"/>
      <c r="AV339" s="776"/>
      <c r="AW339" s="776"/>
      <c r="AX339" s="776"/>
      <c r="AY339" s="776"/>
      <c r="AZ339" s="776"/>
      <c r="BA339" s="776"/>
      <c r="BB339" s="776"/>
      <c r="BC339" s="776"/>
      <c r="BD339" s="776"/>
    </row>
    <row r="340" spans="1:56" s="194" customFormat="1" ht="183" customHeight="1" thickBot="1">
      <c r="A340" s="202"/>
      <c r="B340" s="863" t="s">
        <v>118</v>
      </c>
      <c r="C340" s="193">
        <v>2026</v>
      </c>
      <c r="D340" s="196"/>
      <c r="E340" s="196">
        <v>115593</v>
      </c>
      <c r="F340" s="667">
        <v>3170000</v>
      </c>
      <c r="G340" s="666">
        <v>1722000</v>
      </c>
      <c r="H340" s="210">
        <v>5007593</v>
      </c>
      <c r="I340" s="876" t="s">
        <v>391</v>
      </c>
      <c r="J340" s="196"/>
      <c r="K340" s="667"/>
      <c r="L340" s="666"/>
      <c r="M340" s="211">
        <v>0</v>
      </c>
      <c r="N340" s="206"/>
      <c r="O340" s="196">
        <f t="shared" ref="O340:O342" si="215">E340+J340</f>
        <v>115593</v>
      </c>
      <c r="P340" s="196">
        <f t="shared" ref="P340:P342" si="216">F340+K340</f>
        <v>3170000</v>
      </c>
      <c r="Q340" s="196">
        <f t="shared" ref="Q340:Q342" si="217">G340+L340</f>
        <v>1722000</v>
      </c>
      <c r="R340" s="196">
        <f t="shared" ref="R340:R342" si="218">O340+P340+Q340</f>
        <v>5007593</v>
      </c>
      <c r="S340" s="205"/>
    </row>
    <row r="341" spans="1:56" ht="183" customHeight="1" thickBot="1">
      <c r="A341" s="202"/>
      <c r="B341" s="863" t="s">
        <v>150</v>
      </c>
      <c r="C341" s="193">
        <v>2026</v>
      </c>
      <c r="D341" s="196"/>
      <c r="E341" s="196"/>
      <c r="F341" s="667"/>
      <c r="G341" s="666">
        <v>0</v>
      </c>
      <c r="H341" s="210">
        <v>0</v>
      </c>
      <c r="I341" s="876" t="s">
        <v>392</v>
      </c>
      <c r="J341" s="196"/>
      <c r="K341" s="667"/>
      <c r="L341" s="666">
        <v>1073664</v>
      </c>
      <c r="M341" s="211">
        <v>1073664</v>
      </c>
      <c r="N341" s="670" t="s">
        <v>392</v>
      </c>
      <c r="O341" s="196">
        <f t="shared" si="215"/>
        <v>0</v>
      </c>
      <c r="P341" s="196">
        <f t="shared" si="216"/>
        <v>0</v>
      </c>
      <c r="Q341" s="196">
        <f t="shared" si="217"/>
        <v>1073664</v>
      </c>
      <c r="R341" s="196">
        <f t="shared" si="218"/>
        <v>1073664</v>
      </c>
      <c r="S341" s="202"/>
    </row>
    <row r="342" spans="1:56" ht="76.5" customHeight="1" thickBot="1">
      <c r="A342" s="202"/>
      <c r="B342" s="864" t="s">
        <v>232</v>
      </c>
      <c r="C342" s="193">
        <v>2026</v>
      </c>
      <c r="D342" s="196"/>
      <c r="E342" s="196"/>
      <c r="F342" s="667">
        <v>3016741</v>
      </c>
      <c r="G342" s="666">
        <v>0</v>
      </c>
      <c r="H342" s="210">
        <v>3016741</v>
      </c>
      <c r="I342" s="876" t="s">
        <v>402</v>
      </c>
      <c r="J342" s="196"/>
      <c r="K342" s="667"/>
      <c r="L342" s="666">
        <v>1226987</v>
      </c>
      <c r="M342" s="211">
        <v>1226987</v>
      </c>
      <c r="N342" s="674" t="s">
        <v>403</v>
      </c>
      <c r="O342" s="196">
        <f t="shared" si="215"/>
        <v>0</v>
      </c>
      <c r="P342" s="196">
        <f t="shared" si="216"/>
        <v>3016741</v>
      </c>
      <c r="Q342" s="196">
        <f t="shared" si="217"/>
        <v>1226987</v>
      </c>
      <c r="R342" s="196">
        <f t="shared" si="218"/>
        <v>4243728</v>
      </c>
      <c r="S342" s="203"/>
    </row>
    <row r="343" spans="1:56" s="170" customFormat="1" ht="21" customHeight="1" thickBot="1">
      <c r="A343" s="699"/>
      <c r="B343" s="698" t="s">
        <v>151</v>
      </c>
      <c r="C343" s="865">
        <v>2026</v>
      </c>
      <c r="D343" s="207">
        <f>SUM(D344:D345)</f>
        <v>5</v>
      </c>
      <c r="E343" s="207">
        <f t="shared" ref="E343:H343" si="219">SUM(E344:E345)</f>
        <v>5080</v>
      </c>
      <c r="F343" s="207">
        <f t="shared" si="219"/>
        <v>11480</v>
      </c>
      <c r="G343" s="207">
        <f t="shared" si="219"/>
        <v>0</v>
      </c>
      <c r="H343" s="207">
        <f t="shared" si="219"/>
        <v>16560</v>
      </c>
      <c r="I343" s="207"/>
      <c r="J343" s="207">
        <f>SUM(J344:J345)</f>
        <v>2147</v>
      </c>
      <c r="K343" s="207">
        <f t="shared" ref="K343:M343" si="220">SUM(K344:K345)</f>
        <v>0</v>
      </c>
      <c r="L343" s="207">
        <f t="shared" si="220"/>
        <v>0</v>
      </c>
      <c r="M343" s="207">
        <f t="shared" si="220"/>
        <v>2147</v>
      </c>
      <c r="N343" s="207"/>
      <c r="O343" s="207">
        <f>SUM(O344:O345)</f>
        <v>7227</v>
      </c>
      <c r="P343" s="207">
        <f t="shared" ref="P343" si="221">SUM(P344:P345)</f>
        <v>11480</v>
      </c>
      <c r="Q343" s="207">
        <f t="shared" ref="Q343" si="222">SUM(Q344:Q345)</f>
        <v>0</v>
      </c>
      <c r="R343" s="207">
        <f t="shared" ref="R343" si="223">SUM(R344:R345)</f>
        <v>18707</v>
      </c>
      <c r="S343" s="208"/>
      <c r="T343" s="776"/>
      <c r="U343" s="776"/>
      <c r="V343" s="776"/>
      <c r="W343" s="776"/>
      <c r="X343" s="776"/>
      <c r="Y343" s="776"/>
      <c r="Z343" s="776"/>
      <c r="AA343" s="776"/>
      <c r="AB343" s="776"/>
      <c r="AC343" s="776"/>
      <c r="AD343" s="776"/>
      <c r="AE343" s="776"/>
      <c r="AF343" s="776"/>
      <c r="AG343" s="776"/>
      <c r="AH343" s="776"/>
      <c r="AI343" s="776"/>
      <c r="AJ343" s="776"/>
      <c r="AK343" s="776"/>
      <c r="AL343" s="776"/>
      <c r="AM343" s="776"/>
      <c r="AN343" s="776"/>
      <c r="AO343" s="776"/>
      <c r="AP343" s="776"/>
      <c r="AQ343" s="776"/>
      <c r="AR343" s="776"/>
      <c r="AS343" s="776"/>
      <c r="AT343" s="776"/>
      <c r="AU343" s="776"/>
      <c r="AV343" s="776"/>
      <c r="AW343" s="776"/>
      <c r="AX343" s="776"/>
      <c r="AY343" s="776"/>
      <c r="AZ343" s="776"/>
      <c r="BA343" s="776"/>
      <c r="BB343" s="776"/>
      <c r="BC343" s="776"/>
      <c r="BD343" s="776"/>
    </row>
    <row r="344" spans="1:56" ht="26.25" customHeight="1" thickBot="1">
      <c r="A344" s="202"/>
      <c r="B344" s="863" t="s">
        <v>119</v>
      </c>
      <c r="C344" s="193">
        <v>2026</v>
      </c>
      <c r="D344" s="1177">
        <v>5</v>
      </c>
      <c r="E344" s="1177"/>
      <c r="F344" s="1177"/>
      <c r="G344" s="1177"/>
      <c r="H344" s="1176">
        <v>0</v>
      </c>
      <c r="I344" s="669"/>
      <c r="J344" s="1212">
        <v>2147</v>
      </c>
      <c r="K344" s="1213"/>
      <c r="L344" s="1214"/>
      <c r="M344" s="1215">
        <v>2147</v>
      </c>
      <c r="N344" s="668" t="s">
        <v>393</v>
      </c>
      <c r="O344" s="196">
        <f t="shared" ref="O344:O345" si="224">E344+J344</f>
        <v>2147</v>
      </c>
      <c r="P344" s="196">
        <f t="shared" ref="P344:P345" si="225">F344+K344</f>
        <v>0</v>
      </c>
      <c r="Q344" s="196">
        <f t="shared" ref="Q344:Q345" si="226">G344+L344</f>
        <v>0</v>
      </c>
      <c r="R344" s="196">
        <f t="shared" ref="R344:R345" si="227">O344+P344+Q344</f>
        <v>2147</v>
      </c>
      <c r="S344" s="200"/>
    </row>
    <row r="345" spans="1:56" ht="75.75" customHeight="1" thickBot="1">
      <c r="A345" s="202"/>
      <c r="B345" s="863" t="s">
        <v>120</v>
      </c>
      <c r="C345" s="193">
        <v>2026</v>
      </c>
      <c r="D345" s="1208"/>
      <c r="E345" s="1178">
        <v>5080</v>
      </c>
      <c r="F345" s="1178">
        <v>11480</v>
      </c>
      <c r="G345" s="1178"/>
      <c r="H345" s="1175">
        <v>16560</v>
      </c>
      <c r="I345" s="670" t="s">
        <v>384</v>
      </c>
      <c r="J345" s="1208"/>
      <c r="K345" s="1209"/>
      <c r="L345" s="1210"/>
      <c r="M345" s="1211">
        <v>0</v>
      </c>
      <c r="N345" s="672"/>
      <c r="O345" s="196">
        <f t="shared" si="224"/>
        <v>5080</v>
      </c>
      <c r="P345" s="196">
        <f t="shared" si="225"/>
        <v>11480</v>
      </c>
      <c r="Q345" s="196">
        <f t="shared" si="226"/>
        <v>0</v>
      </c>
      <c r="R345" s="196">
        <f t="shared" si="227"/>
        <v>16560</v>
      </c>
      <c r="S345" s="202"/>
    </row>
    <row r="346" spans="1:56" ht="27" hidden="1" customHeight="1" thickBot="1">
      <c r="A346" s="202"/>
      <c r="B346" s="863" t="s">
        <v>152</v>
      </c>
      <c r="C346" s="193">
        <v>2026</v>
      </c>
      <c r="D346" s="196"/>
      <c r="E346" s="196"/>
      <c r="F346" s="667"/>
      <c r="G346" s="666"/>
      <c r="H346" s="210"/>
      <c r="I346" s="675"/>
      <c r="J346" s="196"/>
      <c r="K346" s="667"/>
      <c r="L346" s="666"/>
      <c r="M346" s="211"/>
      <c r="N346" s="676"/>
      <c r="O346" s="196"/>
      <c r="P346" s="196"/>
      <c r="Q346" s="196"/>
      <c r="R346" s="196"/>
      <c r="S346" s="203"/>
    </row>
    <row r="347" spans="1:56" s="194" customFormat="1" ht="69.75" customHeight="1" thickBot="1">
      <c r="A347" s="883"/>
      <c r="B347" s="698" t="s">
        <v>207</v>
      </c>
      <c r="C347" s="77">
        <v>2026</v>
      </c>
      <c r="D347" s="884"/>
      <c r="E347" s="207"/>
      <c r="F347" s="207">
        <v>106500</v>
      </c>
      <c r="G347" s="207">
        <v>245000</v>
      </c>
      <c r="H347" s="207">
        <v>351500</v>
      </c>
      <c r="I347" s="867" t="s">
        <v>385</v>
      </c>
      <c r="J347" s="207"/>
      <c r="K347" s="207"/>
      <c r="L347" s="207"/>
      <c r="M347" s="207">
        <v>0</v>
      </c>
      <c r="N347" s="207"/>
      <c r="O347" s="207">
        <f t="shared" ref="O347:O348" si="228">E347+J347</f>
        <v>0</v>
      </c>
      <c r="P347" s="207">
        <f t="shared" ref="P347:P348" si="229">F347+K347</f>
        <v>106500</v>
      </c>
      <c r="Q347" s="207">
        <f t="shared" ref="Q347:Q348" si="230">G347+L347</f>
        <v>245000</v>
      </c>
      <c r="R347" s="207">
        <f t="shared" ref="R347:R348" si="231">O347+P347+Q347</f>
        <v>351500</v>
      </c>
      <c r="S347" s="204"/>
    </row>
    <row r="348" spans="1:56" s="194" customFormat="1" ht="50.25" customHeight="1" thickBot="1">
      <c r="A348" s="782"/>
      <c r="B348" s="783" t="s">
        <v>153</v>
      </c>
      <c r="C348" s="193">
        <v>2026</v>
      </c>
      <c r="D348" s="257"/>
      <c r="E348" s="257"/>
      <c r="F348" s="784"/>
      <c r="G348" s="259">
        <v>420</v>
      </c>
      <c r="H348" s="787">
        <v>420</v>
      </c>
      <c r="I348" s="1216" t="s">
        <v>386</v>
      </c>
      <c r="J348" s="257"/>
      <c r="K348" s="258"/>
      <c r="L348" s="259"/>
      <c r="M348" s="785">
        <v>0</v>
      </c>
      <c r="N348" s="781"/>
      <c r="O348" s="257">
        <f t="shared" si="228"/>
        <v>0</v>
      </c>
      <c r="P348" s="257">
        <f t="shared" si="229"/>
        <v>0</v>
      </c>
      <c r="Q348" s="257">
        <f t="shared" si="230"/>
        <v>420</v>
      </c>
      <c r="R348" s="257">
        <f t="shared" si="231"/>
        <v>420</v>
      </c>
      <c r="S348" s="781"/>
    </row>
    <row r="349" spans="1:56" ht="16.5" thickBot="1">
      <c r="A349" s="48">
        <v>88</v>
      </c>
      <c r="B349" s="17" t="s">
        <v>121</v>
      </c>
      <c r="C349" s="18"/>
      <c r="D349" s="165"/>
      <c r="E349" s="694"/>
      <c r="F349" s="695"/>
      <c r="G349" s="147"/>
      <c r="H349" s="61"/>
      <c r="I349" s="180"/>
      <c r="J349" s="146"/>
      <c r="K349" s="147"/>
      <c r="L349" s="165"/>
      <c r="M349" s="117"/>
      <c r="N349" s="174"/>
      <c r="O349" s="147"/>
      <c r="P349" s="165"/>
      <c r="Q349" s="161"/>
      <c r="R349" s="103"/>
      <c r="S349" s="175"/>
    </row>
    <row r="350" spans="1:56" ht="27.75" customHeight="1">
      <c r="A350" s="19">
        <v>1110</v>
      </c>
      <c r="B350" s="1577" t="s">
        <v>122</v>
      </c>
      <c r="C350" s="190">
        <v>2026</v>
      </c>
      <c r="D350" s="49"/>
      <c r="E350" s="912"/>
      <c r="F350" s="330">
        <v>30000</v>
      </c>
      <c r="G350" s="936"/>
      <c r="H350" s="273">
        <f>SUM(E350:G350)</f>
        <v>30000</v>
      </c>
      <c r="I350" s="1450" t="s">
        <v>345</v>
      </c>
      <c r="J350" s="269"/>
      <c r="K350" s="31"/>
      <c r="L350" s="30"/>
      <c r="M350" s="274">
        <f t="shared" ref="M350:M352" si="232">SUM(J350:L350)</f>
        <v>0</v>
      </c>
      <c r="N350" s="1447"/>
      <c r="O350" s="936">
        <f t="shared" ref="O350:O352" si="233">E350+J350</f>
        <v>0</v>
      </c>
      <c r="P350" s="936">
        <f t="shared" ref="P350:P352" si="234">F350+K350</f>
        <v>30000</v>
      </c>
      <c r="Q350" s="936">
        <f t="shared" ref="Q350:Q352" si="235">G350+L350</f>
        <v>0</v>
      </c>
      <c r="R350" s="936">
        <f t="shared" ref="R350:R352" si="236">O350+P350+Q350</f>
        <v>30000</v>
      </c>
      <c r="S350" s="916"/>
    </row>
    <row r="351" spans="1:56" ht="36" customHeight="1">
      <c r="A351" s="78">
        <v>1110</v>
      </c>
      <c r="B351" s="1578"/>
      <c r="C351" s="191">
        <v>2027</v>
      </c>
      <c r="D351" s="30"/>
      <c r="E351" s="931"/>
      <c r="F351" s="330">
        <v>30000</v>
      </c>
      <c r="G351" s="938"/>
      <c r="H351" s="273">
        <f t="shared" ref="H351:H352" si="237">SUM(E351:G351)</f>
        <v>30000</v>
      </c>
      <c r="I351" s="1451"/>
      <c r="J351" s="270"/>
      <c r="K351" s="34"/>
      <c r="L351" s="30"/>
      <c r="M351" s="281">
        <f t="shared" si="232"/>
        <v>0</v>
      </c>
      <c r="N351" s="1448"/>
      <c r="O351" s="936">
        <f t="shared" si="233"/>
        <v>0</v>
      </c>
      <c r="P351" s="936">
        <f t="shared" si="234"/>
        <v>30000</v>
      </c>
      <c r="Q351" s="936">
        <f t="shared" si="235"/>
        <v>0</v>
      </c>
      <c r="R351" s="936">
        <f t="shared" si="236"/>
        <v>30000</v>
      </c>
      <c r="S351" s="918"/>
    </row>
    <row r="352" spans="1:56" ht="51" customHeight="1" thickBot="1">
      <c r="A352" s="20">
        <v>1110</v>
      </c>
      <c r="B352" s="1579"/>
      <c r="C352" s="16">
        <v>2028</v>
      </c>
      <c r="D352" s="37"/>
      <c r="E352" s="913"/>
      <c r="F352" s="325">
        <v>30000</v>
      </c>
      <c r="G352" s="942"/>
      <c r="H352" s="273">
        <f t="shared" si="237"/>
        <v>30000</v>
      </c>
      <c r="I352" s="1452"/>
      <c r="J352" s="271"/>
      <c r="K352" s="38"/>
      <c r="L352" s="37"/>
      <c r="M352" s="276">
        <f t="shared" si="232"/>
        <v>0</v>
      </c>
      <c r="N352" s="1449"/>
      <c r="O352" s="936">
        <f t="shared" si="233"/>
        <v>0</v>
      </c>
      <c r="P352" s="936">
        <f t="shared" si="234"/>
        <v>30000</v>
      </c>
      <c r="Q352" s="936">
        <f t="shared" si="235"/>
        <v>0</v>
      </c>
      <c r="R352" s="936">
        <f t="shared" si="236"/>
        <v>30000</v>
      </c>
      <c r="S352" s="921"/>
    </row>
    <row r="353" spans="1:19" ht="32.25" thickBot="1">
      <c r="A353" s="48">
        <v>89</v>
      </c>
      <c r="B353" s="693" t="s">
        <v>123</v>
      </c>
      <c r="C353" s="17"/>
      <c r="D353" s="165"/>
      <c r="E353" s="694"/>
      <c r="F353" s="694"/>
      <c r="G353" s="694"/>
      <c r="H353" s="694"/>
      <c r="I353" s="180"/>
      <c r="J353" s="146"/>
      <c r="K353" s="146"/>
      <c r="L353" s="146"/>
      <c r="M353" s="146"/>
      <c r="N353" s="174"/>
      <c r="O353" s="146"/>
      <c r="P353" s="165"/>
      <c r="Q353" s="161"/>
      <c r="R353" s="103"/>
      <c r="S353" s="175"/>
    </row>
    <row r="354" spans="1:19" ht="121.5" customHeight="1">
      <c r="A354" s="19" t="s">
        <v>45</v>
      </c>
      <c r="B354" s="54" t="s">
        <v>62</v>
      </c>
      <c r="C354" s="190">
        <v>2026</v>
      </c>
      <c r="D354" s="49" t="s">
        <v>364</v>
      </c>
      <c r="E354" s="141"/>
      <c r="F354" s="141"/>
      <c r="G354" s="805">
        <v>23000</v>
      </c>
      <c r="H354" s="1164">
        <f>SUM(E354:G354)</f>
        <v>23000</v>
      </c>
      <c r="I354" s="1352" t="s">
        <v>365</v>
      </c>
      <c r="J354" s="826">
        <v>103500</v>
      </c>
      <c r="K354" s="1250">
        <v>10000</v>
      </c>
      <c r="L354" s="826">
        <v>93000</v>
      </c>
      <c r="M354" s="807">
        <f>SUM(J354:L354)</f>
        <v>206500</v>
      </c>
      <c r="N354" s="1601" t="s">
        <v>366</v>
      </c>
      <c r="O354" s="805">
        <f t="shared" ref="O354:O356" si="238">E354+J354</f>
        <v>103500</v>
      </c>
      <c r="P354" s="805">
        <f t="shared" ref="P354:P356" si="239">F354+K354</f>
        <v>10000</v>
      </c>
      <c r="Q354" s="805">
        <f>G354+L354</f>
        <v>116000</v>
      </c>
      <c r="R354" s="1158">
        <f t="shared" ref="R354:R356" si="240">O354+P354+Q354</f>
        <v>229500</v>
      </c>
      <c r="S354" s="916"/>
    </row>
    <row r="355" spans="1:19" ht="117" customHeight="1">
      <c r="A355" s="55" t="s">
        <v>45</v>
      </c>
      <c r="B355" s="66"/>
      <c r="C355" s="191">
        <v>2027</v>
      </c>
      <c r="D355" s="49" t="s">
        <v>367</v>
      </c>
      <c r="E355" s="696"/>
      <c r="F355" s="696"/>
      <c r="G355" s="1251">
        <v>2000</v>
      </c>
      <c r="H355" s="1164">
        <f>SUM(E355:G355)</f>
        <v>2000</v>
      </c>
      <c r="I355" s="1353"/>
      <c r="J355" s="1252">
        <v>139000</v>
      </c>
      <c r="K355" s="1253">
        <v>10000</v>
      </c>
      <c r="L355" s="1254">
        <v>2000</v>
      </c>
      <c r="M355" s="1254">
        <f>SUM(J355:L355)</f>
        <v>151000</v>
      </c>
      <c r="N355" s="1602"/>
      <c r="O355" s="805">
        <f t="shared" si="238"/>
        <v>139000</v>
      </c>
      <c r="P355" s="805">
        <f t="shared" si="239"/>
        <v>10000</v>
      </c>
      <c r="Q355" s="805">
        <f t="shared" ref="Q355:Q356" si="241">G355+L355</f>
        <v>4000</v>
      </c>
      <c r="R355" s="1158">
        <f t="shared" si="240"/>
        <v>153000</v>
      </c>
      <c r="S355" s="918"/>
    </row>
    <row r="356" spans="1:19" ht="124.5" customHeight="1" thickBot="1">
      <c r="A356" s="20" t="s">
        <v>45</v>
      </c>
      <c r="B356" s="67"/>
      <c r="C356" s="16">
        <v>2028</v>
      </c>
      <c r="D356" s="37"/>
      <c r="E356" s="696"/>
      <c r="F356" s="696"/>
      <c r="G356" s="1255">
        <v>2000</v>
      </c>
      <c r="H356" s="1164">
        <f>SUM(E356:G356)</f>
        <v>2000</v>
      </c>
      <c r="I356" s="1354"/>
      <c r="J356" s="1256">
        <v>139000</v>
      </c>
      <c r="K356" s="1257">
        <v>10000</v>
      </c>
      <c r="L356" s="1256">
        <v>3000</v>
      </c>
      <c r="M356" s="1256">
        <f>SUM(J356:L356)</f>
        <v>152000</v>
      </c>
      <c r="N356" s="1603"/>
      <c r="O356" s="805">
        <f t="shared" si="238"/>
        <v>139000</v>
      </c>
      <c r="P356" s="805">
        <f t="shared" si="239"/>
        <v>10000</v>
      </c>
      <c r="Q356" s="805">
        <f t="shared" si="241"/>
        <v>5000</v>
      </c>
      <c r="R356" s="1158">
        <f t="shared" si="240"/>
        <v>154000</v>
      </c>
      <c r="S356" s="921"/>
    </row>
    <row r="357" spans="1:19" ht="16.5" thickBot="1">
      <c r="A357" s="68">
        <v>90</v>
      </c>
      <c r="B357" s="6" t="s">
        <v>124</v>
      </c>
      <c r="C357" s="6"/>
      <c r="D357" s="165"/>
      <c r="E357" s="145"/>
      <c r="F357" s="162"/>
      <c r="G357" s="162"/>
      <c r="H357" s="61"/>
      <c r="I357" s="182"/>
      <c r="J357" s="162"/>
      <c r="K357" s="162"/>
      <c r="L357" s="165"/>
      <c r="M357" s="102"/>
      <c r="N357" s="172"/>
      <c r="O357" s="162"/>
      <c r="P357" s="165"/>
      <c r="Q357" s="145"/>
      <c r="R357" s="120"/>
      <c r="S357" s="1192"/>
    </row>
    <row r="358" spans="1:19" ht="65.25" customHeight="1">
      <c r="A358" s="1299" t="s">
        <v>45</v>
      </c>
      <c r="B358" s="79" t="s">
        <v>18</v>
      </c>
      <c r="C358" s="190">
        <v>2026</v>
      </c>
      <c r="D358" s="223">
        <v>13</v>
      </c>
      <c r="E358" s="121">
        <v>26713</v>
      </c>
      <c r="F358" s="121"/>
      <c r="G358" s="122"/>
      <c r="H358" s="121">
        <v>26713</v>
      </c>
      <c r="I358" s="1613" t="s">
        <v>278</v>
      </c>
      <c r="J358" s="121"/>
      <c r="K358" s="122">
        <v>7000</v>
      </c>
      <c r="L358" s="121">
        <v>120000</v>
      </c>
      <c r="M358" s="121">
        <f>J358+K358+L358</f>
        <v>127000</v>
      </c>
      <c r="N358" s="1408" t="s">
        <v>279</v>
      </c>
      <c r="O358" s="122">
        <f t="shared" ref="O358:Q360" si="242">E358+J358</f>
        <v>26713</v>
      </c>
      <c r="P358" s="121">
        <f t="shared" si="242"/>
        <v>7000</v>
      </c>
      <c r="Q358" s="121">
        <f t="shared" si="242"/>
        <v>120000</v>
      </c>
      <c r="R358" s="121">
        <f>O358+P358+Q358</f>
        <v>153713</v>
      </c>
      <c r="S358" s="1416"/>
    </row>
    <row r="359" spans="1:19" ht="43.5" customHeight="1">
      <c r="A359" s="1300"/>
      <c r="B359" s="80"/>
      <c r="C359" s="191">
        <v>2027</v>
      </c>
      <c r="D359" s="227"/>
      <c r="E359" s="123">
        <v>26713</v>
      </c>
      <c r="F359" s="123"/>
      <c r="G359" s="124"/>
      <c r="H359" s="123">
        <v>26713</v>
      </c>
      <c r="I359" s="1614"/>
      <c r="J359" s="123"/>
      <c r="K359" s="124">
        <v>7000</v>
      </c>
      <c r="L359" s="123"/>
      <c r="M359" s="123">
        <f>J359+K359+L359</f>
        <v>7000</v>
      </c>
      <c r="N359" s="1409"/>
      <c r="O359" s="124">
        <f t="shared" si="242"/>
        <v>26713</v>
      </c>
      <c r="P359" s="123">
        <f t="shared" si="242"/>
        <v>7000</v>
      </c>
      <c r="Q359" s="123">
        <f t="shared" si="242"/>
        <v>0</v>
      </c>
      <c r="R359" s="123">
        <f>O359+P359+Q359</f>
        <v>33713</v>
      </c>
      <c r="S359" s="1417"/>
    </row>
    <row r="360" spans="1:19" ht="66" customHeight="1" thickBot="1">
      <c r="A360" s="1301"/>
      <c r="B360" s="81"/>
      <c r="C360" s="16">
        <v>2028</v>
      </c>
      <c r="D360" s="231"/>
      <c r="E360" s="292">
        <v>26713</v>
      </c>
      <c r="F360" s="292"/>
      <c r="G360" s="221"/>
      <c r="H360" s="292">
        <v>26713</v>
      </c>
      <c r="I360" s="1615"/>
      <c r="J360" s="292"/>
      <c r="K360" s="221">
        <v>7000</v>
      </c>
      <c r="L360" s="292"/>
      <c r="M360" s="292">
        <f>J360+K360+L360</f>
        <v>7000</v>
      </c>
      <c r="N360" s="1410"/>
      <c r="O360" s="221">
        <f t="shared" si="242"/>
        <v>26713</v>
      </c>
      <c r="P360" s="292">
        <f t="shared" si="242"/>
        <v>7000</v>
      </c>
      <c r="Q360" s="292">
        <f t="shared" si="242"/>
        <v>0</v>
      </c>
      <c r="R360" s="292">
        <f>O360+P360+Q360</f>
        <v>33713</v>
      </c>
      <c r="S360" s="1418"/>
    </row>
    <row r="361" spans="1:19" ht="16.5" thickBot="1">
      <c r="A361" s="48">
        <v>91</v>
      </c>
      <c r="B361" s="17" t="s">
        <v>125</v>
      </c>
      <c r="C361" s="17"/>
      <c r="D361" s="697"/>
      <c r="E361" s="161"/>
      <c r="F361" s="161"/>
      <c r="G361" s="161"/>
      <c r="H361" s="161"/>
      <c r="I361" s="180"/>
      <c r="J361" s="146"/>
      <c r="K361" s="146"/>
      <c r="L361" s="146"/>
      <c r="M361" s="146"/>
      <c r="N361" s="174"/>
      <c r="O361" s="146"/>
      <c r="P361" s="146"/>
      <c r="Q361" s="146"/>
      <c r="R361" s="146"/>
      <c r="S361" s="175"/>
    </row>
    <row r="362" spans="1:19" ht="90.75" customHeight="1">
      <c r="A362" s="19">
        <v>1110</v>
      </c>
      <c r="B362" s="54" t="s">
        <v>18</v>
      </c>
      <c r="C362" s="190">
        <v>2026</v>
      </c>
      <c r="D362" s="49" t="s">
        <v>368</v>
      </c>
      <c r="E362" s="19"/>
      <c r="F362" s="807"/>
      <c r="G362" s="632"/>
      <c r="H362" s="633"/>
      <c r="I362" s="806"/>
      <c r="J362" s="808">
        <v>33000</v>
      </c>
      <c r="K362" s="809"/>
      <c r="L362" s="810">
        <v>13000</v>
      </c>
      <c r="M362" s="811">
        <f>SUM(J362:L362)</f>
        <v>46000</v>
      </c>
      <c r="N362" s="1447" t="s">
        <v>369</v>
      </c>
      <c r="O362" s="1158">
        <f t="shared" ref="O362:O364" si="243">E362+J362</f>
        <v>33000</v>
      </c>
      <c r="P362" s="1158">
        <f t="shared" ref="P362:P364" si="244">F362+K362</f>
        <v>0</v>
      </c>
      <c r="Q362" s="1158">
        <f t="shared" ref="Q362:Q364" si="245">G362+L362</f>
        <v>13000</v>
      </c>
      <c r="R362" s="1158">
        <f t="shared" ref="R362:R364" si="246">O362+P362+Q362</f>
        <v>46000</v>
      </c>
      <c r="S362" s="916"/>
    </row>
    <row r="363" spans="1:19" ht="35.25" customHeight="1">
      <c r="A363" s="82">
        <v>1110</v>
      </c>
      <c r="B363" s="66"/>
      <c r="C363" s="191">
        <v>2027</v>
      </c>
      <c r="D363" s="49"/>
      <c r="E363" s="82"/>
      <c r="F363" s="66"/>
      <c r="G363" s="96"/>
      <c r="H363" s="49"/>
      <c r="I363" s="82"/>
      <c r="J363" s="66"/>
      <c r="K363" s="34"/>
      <c r="L363" s="49"/>
      <c r="M363" s="284">
        <f t="shared" ref="M363:M364" si="247">SUM(J363:L363)</f>
        <v>0</v>
      </c>
      <c r="N363" s="1448"/>
      <c r="O363" s="1158">
        <f t="shared" si="243"/>
        <v>0</v>
      </c>
      <c r="P363" s="1156">
        <f t="shared" si="244"/>
        <v>0</v>
      </c>
      <c r="Q363" s="765">
        <f t="shared" si="245"/>
        <v>0</v>
      </c>
      <c r="R363" s="1158">
        <f t="shared" si="246"/>
        <v>0</v>
      </c>
      <c r="S363" s="918"/>
    </row>
    <row r="364" spans="1:19" ht="63" customHeight="1" thickBot="1">
      <c r="A364" s="83">
        <v>1110</v>
      </c>
      <c r="B364" s="67"/>
      <c r="C364" s="16">
        <v>2028</v>
      </c>
      <c r="D364" s="84"/>
      <c r="E364" s="83"/>
      <c r="F364" s="67"/>
      <c r="G364" s="100"/>
      <c r="H364" s="84"/>
      <c r="I364" s="83"/>
      <c r="J364" s="67"/>
      <c r="K364" s="38"/>
      <c r="L364" s="84"/>
      <c r="M364" s="286">
        <f t="shared" si="247"/>
        <v>0</v>
      </c>
      <c r="N364" s="1449"/>
      <c r="O364" s="1158">
        <f t="shared" si="243"/>
        <v>0</v>
      </c>
      <c r="P364" s="1157">
        <f t="shared" si="244"/>
        <v>0</v>
      </c>
      <c r="Q364" s="1154">
        <f t="shared" si="245"/>
        <v>0</v>
      </c>
      <c r="R364" s="1158">
        <f t="shared" si="246"/>
        <v>0</v>
      </c>
      <c r="S364" s="921"/>
    </row>
    <row r="365" spans="1:19" ht="16.5" thickBot="1">
      <c r="A365" s="48">
        <v>92</v>
      </c>
      <c r="B365" s="17" t="s">
        <v>126</v>
      </c>
      <c r="C365" s="85"/>
      <c r="D365" s="697"/>
      <c r="E365" s="161"/>
      <c r="F365" s="161"/>
      <c r="G365" s="161"/>
      <c r="H365" s="161"/>
      <c r="I365" s="180"/>
      <c r="J365" s="146"/>
      <c r="K365" s="131"/>
      <c r="L365" s="165"/>
      <c r="M365" s="117"/>
      <c r="N365" s="174"/>
      <c r="O365" s="131"/>
      <c r="P365" s="131"/>
      <c r="Q365" s="131"/>
      <c r="R365" s="131"/>
      <c r="S365" s="1195"/>
    </row>
    <row r="366" spans="1:19" ht="30" customHeight="1">
      <c r="A366" s="19">
        <v>1110</v>
      </c>
      <c r="B366" s="54" t="s">
        <v>18</v>
      </c>
      <c r="C366" s="190">
        <v>2026</v>
      </c>
      <c r="D366" s="49"/>
      <c r="E366" s="886"/>
      <c r="F366" s="980">
        <v>8000</v>
      </c>
      <c r="G366" s="936"/>
      <c r="H366" s="983">
        <f>SUM(E366:G366)</f>
        <v>8000</v>
      </c>
      <c r="I366" s="1450" t="s">
        <v>346</v>
      </c>
      <c r="J366" s="466"/>
      <c r="K366" s="469"/>
      <c r="L366" s="49"/>
      <c r="M366" s="272">
        <f t="shared" ref="M366:M368" si="248">SUM(J366:L366)</f>
        <v>0</v>
      </c>
      <c r="N366" s="1447"/>
      <c r="O366" s="936">
        <f t="shared" ref="O366:O368" si="249">E366+J366</f>
        <v>0</v>
      </c>
      <c r="P366" s="1156">
        <f t="shared" ref="P366:P368" si="250">F366+K366</f>
        <v>8000</v>
      </c>
      <c r="Q366" s="1156">
        <f t="shared" ref="Q366:Q368" si="251">G366+L366</f>
        <v>0</v>
      </c>
      <c r="R366" s="1156">
        <f t="shared" ref="R366:R368" si="252">O366+P366+Q366</f>
        <v>8000</v>
      </c>
      <c r="S366" s="916"/>
    </row>
    <row r="367" spans="1:19" ht="24" customHeight="1">
      <c r="A367" s="82">
        <v>1110</v>
      </c>
      <c r="B367" s="86"/>
      <c r="C367" s="191">
        <v>2027</v>
      </c>
      <c r="D367" s="30"/>
      <c r="E367" s="980"/>
      <c r="F367" s="980"/>
      <c r="G367" s="938"/>
      <c r="H367" s="981">
        <f t="shared" ref="H367:H368" si="253">SUM(E367:G367)</f>
        <v>0</v>
      </c>
      <c r="I367" s="1451"/>
      <c r="J367" s="467"/>
      <c r="K367" s="470"/>
      <c r="L367" s="30"/>
      <c r="M367" s="287">
        <f t="shared" si="248"/>
        <v>0</v>
      </c>
      <c r="N367" s="1448"/>
      <c r="O367" s="936">
        <f t="shared" si="249"/>
        <v>0</v>
      </c>
      <c r="P367" s="1156">
        <f t="shared" si="250"/>
        <v>0</v>
      </c>
      <c r="Q367" s="1156">
        <f t="shared" si="251"/>
        <v>0</v>
      </c>
      <c r="R367" s="1156">
        <f t="shared" si="252"/>
        <v>0</v>
      </c>
      <c r="S367" s="918"/>
    </row>
    <row r="368" spans="1:19" ht="29.25" customHeight="1" thickBot="1">
      <c r="A368" s="83">
        <v>1110</v>
      </c>
      <c r="B368" s="87"/>
      <c r="C368" s="16">
        <v>2028</v>
      </c>
      <c r="D368" s="37"/>
      <c r="E368" s="980"/>
      <c r="F368" s="980"/>
      <c r="G368" s="942"/>
      <c r="H368" s="982">
        <f t="shared" si="253"/>
        <v>0</v>
      </c>
      <c r="I368" s="1452"/>
      <c r="J368" s="468"/>
      <c r="K368" s="471"/>
      <c r="L368" s="37"/>
      <c r="M368" s="288">
        <f t="shared" si="248"/>
        <v>0</v>
      </c>
      <c r="N368" s="1449"/>
      <c r="O368" s="936">
        <f t="shared" si="249"/>
        <v>0</v>
      </c>
      <c r="P368" s="1156">
        <f t="shared" si="250"/>
        <v>0</v>
      </c>
      <c r="Q368" s="1156">
        <f t="shared" si="251"/>
        <v>0</v>
      </c>
      <c r="R368" s="1156">
        <f t="shared" si="252"/>
        <v>0</v>
      </c>
      <c r="S368" s="921"/>
    </row>
    <row r="369" spans="1:56" ht="32.25" thickBot="1">
      <c r="A369" s="48">
        <v>95</v>
      </c>
      <c r="B369" s="693" t="s">
        <v>127</v>
      </c>
      <c r="C369" s="17"/>
      <c r="D369" s="165"/>
      <c r="E369" s="161"/>
      <c r="F369" s="146"/>
      <c r="G369" s="146"/>
      <c r="H369" s="61"/>
      <c r="I369" s="180"/>
      <c r="J369" s="146"/>
      <c r="K369" s="146"/>
      <c r="L369" s="165"/>
      <c r="M369" s="117"/>
      <c r="N369" s="174"/>
      <c r="O369" s="146"/>
      <c r="P369" s="146"/>
      <c r="Q369" s="146"/>
      <c r="R369" s="146"/>
      <c r="S369" s="175"/>
    </row>
    <row r="370" spans="1:56" ht="52.5" customHeight="1">
      <c r="A370" s="28">
        <v>1110</v>
      </c>
      <c r="B370" s="29" t="s">
        <v>18</v>
      </c>
      <c r="C370" s="190">
        <v>2026</v>
      </c>
      <c r="D370" s="49"/>
      <c r="E370" s="272">
        <v>7000</v>
      </c>
      <c r="F370" s="269">
        <v>18430</v>
      </c>
      <c r="G370" s="269"/>
      <c r="H370" s="269">
        <f>SUM(E370:G370)</f>
        <v>25430</v>
      </c>
      <c r="I370" s="1580" t="s">
        <v>347</v>
      </c>
      <c r="J370" s="964"/>
      <c r="K370" s="961"/>
      <c r="L370" s="965">
        <v>25300</v>
      </c>
      <c r="M370" s="965">
        <f>SUM(J370:L370)</f>
        <v>25300</v>
      </c>
      <c r="N370" s="1450" t="s">
        <v>348</v>
      </c>
      <c r="O370" s="1158">
        <f>E370+J370</f>
        <v>7000</v>
      </c>
      <c r="P370" s="1158">
        <f t="shared" ref="P370:P372" si="254">F370+K370</f>
        <v>18430</v>
      </c>
      <c r="Q370" s="1158">
        <f t="shared" ref="Q370:Q372" si="255">G370+L370</f>
        <v>25300</v>
      </c>
      <c r="R370" s="1158">
        <f t="shared" ref="R370:R371" si="256">O370+P370+Q370</f>
        <v>50730</v>
      </c>
      <c r="S370" s="916"/>
    </row>
    <row r="371" spans="1:56" ht="82.5" customHeight="1">
      <c r="A371" s="32">
        <v>1110</v>
      </c>
      <c r="B371" s="33"/>
      <c r="C371" s="191">
        <v>2027</v>
      </c>
      <c r="D371" s="49"/>
      <c r="E371" s="289">
        <v>7000</v>
      </c>
      <c r="F371" s="270">
        <v>17925</v>
      </c>
      <c r="G371" s="270"/>
      <c r="H371" s="277">
        <f t="shared" ref="H371:H372" si="257">SUM(E371:G371)</f>
        <v>24925</v>
      </c>
      <c r="I371" s="1581"/>
      <c r="J371" s="973"/>
      <c r="K371" s="962"/>
      <c r="L371" s="966">
        <v>61000</v>
      </c>
      <c r="M371" s="966">
        <f t="shared" ref="M371:M372" si="258">SUM(J371:L371)</f>
        <v>61000</v>
      </c>
      <c r="N371" s="1451"/>
      <c r="O371" s="1158">
        <f t="shared" ref="O371:O372" si="259">E371+J371</f>
        <v>7000</v>
      </c>
      <c r="P371" s="1158">
        <f t="shared" si="254"/>
        <v>17925</v>
      </c>
      <c r="Q371" s="1158">
        <f t="shared" si="255"/>
        <v>61000</v>
      </c>
      <c r="R371" s="1158">
        <f t="shared" si="256"/>
        <v>85925</v>
      </c>
      <c r="S371" s="918"/>
      <c r="Y371" s="775"/>
    </row>
    <row r="372" spans="1:56" ht="126" customHeight="1" thickBot="1">
      <c r="A372" s="831">
        <v>1110</v>
      </c>
      <c r="B372" s="832"/>
      <c r="C372" s="214">
        <v>2028</v>
      </c>
      <c r="D372" s="833"/>
      <c r="E372" s="834">
        <v>7000</v>
      </c>
      <c r="F372" s="835">
        <v>17975</v>
      </c>
      <c r="G372" s="835"/>
      <c r="H372" s="836">
        <f t="shared" si="257"/>
        <v>24975</v>
      </c>
      <c r="I372" s="1581"/>
      <c r="J372" s="974"/>
      <c r="K372" s="963"/>
      <c r="L372" s="967">
        <v>10000</v>
      </c>
      <c r="M372" s="967">
        <f t="shared" si="258"/>
        <v>10000</v>
      </c>
      <c r="N372" s="1452"/>
      <c r="O372" s="1134">
        <f t="shared" si="259"/>
        <v>7000</v>
      </c>
      <c r="P372" s="1134">
        <f t="shared" si="254"/>
        <v>17975</v>
      </c>
      <c r="Q372" s="1134">
        <f t="shared" si="255"/>
        <v>10000</v>
      </c>
      <c r="R372" s="1134">
        <f>O372+P372+Q372</f>
        <v>34975</v>
      </c>
      <c r="S372" s="837"/>
    </row>
    <row r="373" spans="1:56" s="324" customFormat="1" ht="20.25" customHeight="1">
      <c r="A373" s="1571" t="s">
        <v>128</v>
      </c>
      <c r="B373" s="1572"/>
      <c r="C373" s="838">
        <v>2026</v>
      </c>
      <c r="D373" s="839">
        <f>D370+D366+D362+D358+D354+D350+D348+D347+D345+D344+D342+D341+D340+D338+D337+D336+D335+D334+D333+D332+D331+D329+D328+D327+D326+D324+D323+D322+D321+D317+D313+D309+D306+D302+D298+D294+D290+D287+D284+D280+D276+D272+D268+D265+D262+D259+D256+D252+D248+D244+D242+D241+D240+D239+D235+D231+D228+D225+D222+D219+D216+D213+D209+D206+D203+D200+D197+D193+D190+D187+D183+D180+D177+D174+D171+D168+D165+D162+D159+D155+D152+D149+D146+D143+D140+D136+D133+D130+D127+D124+D121+D118+D115+D112+D109+D106+D102+D99+D96+D93+D90+D86+D83+D80+D77+D74+D70+D67+D64+D61+D58+D55+D52+D49+D46+D43+D39+D36+D33+D30+D27+D24+D21+D17+D13+D10+D6</f>
        <v>820</v>
      </c>
      <c r="E373" s="839">
        <f>E370+E366+E362+E358+E354+E350+E348+E347+E345+E344+E342+E341+E340+E338+E337+E336+E335+E334+E333+E332+E331+E329+E328+E327+E326+E324+E323+E322+E321+E317+E313+E309+E306+E302+E298+E294+E290+E287+E284+E280+E276+E272+E268+E265+E262+E259+E256+E252+E248+E244+E242+E241+E240+E239+E235+E231+E228+E225+E222+E219+E216+E213+E209+E206+E203+E200+E197+E193+E190+E187+E183+E180+E177+E174+E171+E168+E165+E162+E159+E155+E152+E149+E146+E143+E140+E136+E133+E130+E127+E124+E121+E118+E115+E112+E109+E106+E102+E99+E96+E93+E90+E86+E83+E80+E77+E74+E70+E67+E64+E61+E58+E55+E52+E49+E46+E43+E39+E36+E33+E30+E27+E24+E21+E17+E13+E10+E6</f>
        <v>11215616.627</v>
      </c>
      <c r="F373" s="839">
        <f>F370+F366+F362+F358+F354+F350+F348+F347+F345+F344+F342+F341+F340+F338+F337+F336+F335+F334+F333+F332+F331+F329+F328+F327+F326+F324+F323+F322+F321+F317+F313+F309+F306+F302+F298+F294+F290+F287+F284+F280+F276+F272+F268+F265+F262+F259+F256+F252+F248+F244+F242+F241+F240+F239+F235+F231+F228+F225+F222+F219+F216+F213+F209+F206+F203+F200+F197+F193+F190+F187+F183+F180+F177+F174+F171+F168+F165+F162+F159+F155+F152+F149+F146+F143+F140+F136+F133+F130+F127+F124+F121+F118+F115+F112+F109+F106+F102+F99+F96+F93+F90+F86+F83+F80+F77+F74+F70+F67+F64+F61+F58+F55+F52+F49+F46+F43+F39+F36+F33+F30+F27+F24+F21+F17+F13+F10+F6</f>
        <v>25025323.248</v>
      </c>
      <c r="G373" s="839">
        <f>G370+G366+G362+G358+G354+G350+G348+G347+G345+G344+G342+G341+G340+G338+G337+G336+G335+G334+G333+G332+G331+G329+G328+G327+G326+G324+G323+G322+G321+G317+G313+G309+G306+G302+G298+G294+G290+G287+G284+G280+G276+G272+G268+G265+G262+G259+G256+G252+G248+G244+G242+G241+G240+G239+G235+G231+G228+G225+G222+G219+G216+G213+G209+G206+G203+G200+G197+G193+G190+G187+G183+G180+G177+G174+G171+G168+G165+G162+G159+G155+G152+G149+G146+G143+G140+G136+G133+G130+G127+G124+G121+G118+G115+G112+G109+G106+G102+G99+G96+G93+G90+G86+G83+G80+G77+G74+G70+G67+G64+G61+G58+G55+G52+G49+G46+G43+G39+G36+G33+G30+G27+G24+G21+G17+G13+G10+G6</f>
        <v>68521464.215999991</v>
      </c>
      <c r="H373" s="839">
        <f>H370+H366+H362+H358+H354+H350+H348+H347+H343+H339+H325+H324+H323+H322+H321+H317+H313+H306+H302+H298+H294+H290+H287+H284+H280+H276+H272+H268+H265+H262+H259+H256+H252+H248+H244+H242+H241+H240+H239+H235+H231+H228+H225+H309+H222+H219+H216+H213+H209+H206+H203+H200+H197+H193+H190+H187+H183+H180+H177+H174+H171+H168+H165+H162+H159+H155+H152+H149+H146+H143+H140+H136+H133+H130+H127+H124+H121+H118+H115+H112+H109+H106+H102+H99+H96+H93+H90+H86+H83+H80+H77+H74+H70+H67+H64+H61+H58+H55+H52+H49+H46+H43+H39+H36+H33+H30+H27+H24+H21+H17+H13+H10+H6</f>
        <v>104762404.09100001</v>
      </c>
      <c r="I373" s="839"/>
      <c r="J373" s="839">
        <f>J370+J366+J362+J358+J354+J350+J348+J347+J345+J344+J342+J341+J340+J338+J337+J336+J335+J334+J333+J332+J331+J329+J328+J327+J326+J324+J323+J322+J321+J317+J313+J309+J306+J302+J298+J294+J290+J287+J284+J280+J276+J272+J268+J265+J262+J259+J256+J252+J248+J244+J242+J241+J240+J239+J235+J231+J228+J225+J222+J219+J216+J213+J209+J206+J203+J200+J197+J193+J190+J187+J183+J180+J177+J174+J171+J168+J165+J162+J159+J155+J152+J149+J146+J143+J140+J136+J133+J130+J127+J124+J121+J118+J115+J112+J109+J106+J102+J99+J96+J93+J90+J86+J83+J80+J77+J74+J70+J67+J64+J61+J58+J55+J52+J49+J46+J43+J39+J36+J33+J30+J27+J24+J21+J17+J13+J10+J6</f>
        <v>3454260.7050000001</v>
      </c>
      <c r="K373" s="839">
        <f>K370+K366+K362+K358+K354+K350+K348+K347+K345+K344+K342+K341+K340+K338+K337+K336+K335+K334+K333+K332+K331+K329+K328+K327+K326+K324+K323+K322+K321+K317+K313+K309+K306+K302+K298+K294+K290+K287+K284+K280+K276+K272+K268+K265+K262+K259+K256+K252+K248+K244+K242+K241+K240+K239+K235+K231+K228+K225+K222+K219+K216+K213+K209+K206+K203+K200+K197+K193+K190+K187+K183+K180+K177+K174+K171+K168+K165+K162+K159+K155+K152+K149+K146+K143+K140+K136+K133+K130+K127+K124+K121+K118+K115+K112+K109+K106+K102+K99+K96+K93+K90+K86+K83+K80+K77+K74+K70+K67+K64+K61+K58+K55+K52+K49+K46+K43+K39+K36+K33+K30+K27+K24+K21+K17+K13+K10+K6</f>
        <v>7468300</v>
      </c>
      <c r="L373" s="839">
        <f>L370+L366+L362+L358+L354+L350+L348+L347+L345+L344+L342+L341+L340+L338+L337+L336+L335+L334+L333+L332+L331+L329+L328+L327+L326+L324+L323+L322+L321+L317+L313+L309+L306+L302+L298+L294+L290+L287+L284+L280+L276+L272+L268+L265+L262+L259+L256+L252+L248+L244+L242+L241+L240+L239+L235+L231+L228+L225+L222+L219+L216+L213+L209+L206+L203+L200+L197+L193+L190+L187+L183+L180+L177+L174+L171+L168+L165+L162+L159+L155+L152+L149+L146+L143+L140+L136+L133+L130+L127+L124+L121+L118+L115+L112+L109+L106+L102+L99+L96+L93+L90+L86+L83+L80+L77+L74+L70+L67+L64+L61+L58+L55+L52+L49+L46+L43+L39+L36+L33+L30+L27+L24+L21+L17+L13+L10+L6</f>
        <v>103304744.12099999</v>
      </c>
      <c r="M373" s="839">
        <f>M370+M366+M362+M358+M354+M350+M348+M347+M343+M339+M325+M324+M323+M322+M321+M317+M313+M306+M302+M298+M294+M290+M287+M284+M280+M276+M272+M268+M265+M262+M259+M256+M252+M248+M244+M242+M241+M240+M239+M235+M231+M228+M225+M309+M222+M219+M216+M213+M209+M206+M203+M200+M197+M193+M190+M187+M183+M180+M177+M174+M171+M168+M165+M162+M159+M155+M152+M149+M146+M143+M140+M136+M133+M130+M127+M124+M121+M118+M115+M112+M109+M106+M102+M99+M96+M93+M90+M86+M83+M80+M77+M74+M70+M67+M64+M61+M58+M55+M52+M49+M46+M43+M39+M36+M33+M30+M27+M24+M21+M17+M13+M10+M6</f>
        <v>114227304.82600001</v>
      </c>
      <c r="N373" s="839"/>
      <c r="O373" s="839">
        <f>O370+O366+O362+O358+O354+O350+O348+O347+O345+O344+O342+O341+O340+O338+O337+O336+O335+O334+O333+O332+O331+O329+O328+O327+O326+O324+O323+O322+O321+O317+O313+O309+O306+O302+O298+O294+O290+O287+O284+O280+O276+O272+O268+O265+O262+O259+O256+O252+O248+O244+O242+O241+O240+O239+O235+O231+O228+O225+O222+O219+O216+O213+O209+O206+O203+O200+O197+O193+O190+O187+O183+O180+O177+O174+O171+O168+O165+O162+O159+O155+O152+O149+O146+O143+O140+O136+O133+O130+O127+O124+O121+O118+O115+O112+O109+O106+O102+O99+O96+O93+O90+O86+O83+O80+O77+O74+O70+O67+O64+O61+O58+O55+O52+O49+O46+O43+O39+O36+O33+O30+O27+O24+O21+O17+O13+O10+O6</f>
        <v>14669877.332</v>
      </c>
      <c r="P373" s="839">
        <f>P370+P366+P362+P358+P354+P350+P348+P347+P345+P344+P342+P341+P340+P338+P337+P336+P335+P334+P333+P332+P331+P329+P328+P327+P326+P324+P323+P322+P321+P317+P313+P309+P306+P302+P298+P294+P290+P287+P284+P280+P276+P272+P268+P265+P262+P259+P256+P252+P248+P244+P242+P241+P240+P239+P235+P231+P228+P225+P222+P219+P216+P213+P209+P206+P203+P200+P197+P193+P190+P187+P183+P180+P177+P174+P171+P168+P165+P162+P159+P155+P152+P149+P146+P143+P140+P136+P133+P130+P127+P124+P121+P118+P115+P112+P109+P106+P102+P99+P96+P93+P90+P86+P83+P80+P77+P74+P70+P67+P64+P61+P58+P55+P52+P49+P46+P43+P39+P36+P33+P30+P27+P24+P21+P17+P13+P10+P6</f>
        <v>32493623.248</v>
      </c>
      <c r="Q373" s="839">
        <f>Q370+Q366+Q362+Q358+Q354+Q350+Q348+Q347+Q345+Q344+Q342+Q341+Q340+Q338+Q337+Q336+Q335+Q334+Q333+Q332+Q331+Q329+Q328+Q327+Q326+Q324+Q323+Q322+Q321+Q317+Q313+Q309+Q306+Q302+Q298+Q294+Q290+Q287+Q284+Q280+Q276+Q272+Q268+Q265+Q262+Q259+Q256+Q252+Q248+Q244+Q242+Q241+Q240+Q239+Q235+Q231+Q228+Q225+Q222+Q219+Q216+Q213+Q209+Q206+Q203+Q200+Q197+Q193+Q190+Q187+Q183+Q180+Q177+Q174+Q171+Q168+Q165+Q162+Q159+Q155+Q152+Q149+Q146+Q143+Q140+Q136+Q133+Q130+Q127+Q124+Q121+Q118+Q115+Q112+Q109+Q106+Q102+Q99+Q96+Q93+Q90+Q86+Q83+Q80+Q77+Q74+Q70+Q67+Q64+Q61+Q58+Q55+Q52+Q49+Q46+Q43+Q39+Q36+Q33+Q30+Q27+Q24+Q21+Q17+Q13+Q10+Q6</f>
        <v>171826208.33700001</v>
      </c>
      <c r="R373" s="839">
        <f>R370+R366+R362+R358+R354+R350+R348+R347+R343+R339+R325+R324+R323+R322+R321+R317+R313+R306+R302+R298+R294+R290+R287+R284+R280+R276+R272+R268+R265+R262+R259+R256+R252+R248+R244+R242+R241+R240+R239+R235+R231+R228+R225+R309+R222+R219+R216+R213+R209+R206+R203+R200+R197+R193+R190+R187+R183+R180+R177+R174+R171+R168+R165+R162+R159+R155+R152+R149+R146+R143+R140+R136+R133+R130+R127+R124+R121+R118+R115+R112+R109+R106+R102+R99+R96+R93+R90+R86+R83+R80+R77+R74+R70+R67+R64+R61+R58+R55+R52+R49+R46+R43+R39+R36+R33+R30+R27+R24+R21+R17+R13+R10+R6</f>
        <v>218989708.917</v>
      </c>
      <c r="S373" s="838"/>
      <c r="T373" s="1199"/>
      <c r="U373" s="1200"/>
      <c r="V373" s="1200"/>
      <c r="W373" s="1200"/>
      <c r="X373" s="1200"/>
      <c r="Y373" s="1200"/>
      <c r="Z373" s="1200"/>
      <c r="AA373" s="1199"/>
      <c r="AB373" s="1199"/>
      <c r="AC373" s="1199"/>
      <c r="AD373" s="1199"/>
      <c r="AE373" s="1199"/>
      <c r="AF373" s="1199"/>
      <c r="AG373" s="1199"/>
      <c r="AH373" s="1199"/>
      <c r="AI373" s="1199"/>
      <c r="AJ373" s="1199"/>
      <c r="AK373" s="1199"/>
      <c r="AL373" s="1199"/>
      <c r="AM373" s="1199"/>
      <c r="AN373" s="1199"/>
      <c r="AO373" s="1199"/>
      <c r="AP373" s="1199"/>
      <c r="AQ373" s="1199"/>
      <c r="AR373" s="1199"/>
      <c r="AS373" s="1199"/>
      <c r="AT373" s="1199"/>
      <c r="AU373" s="1199"/>
      <c r="AV373" s="1199"/>
      <c r="AW373" s="1199"/>
      <c r="AX373" s="1199"/>
      <c r="AY373" s="1199"/>
      <c r="AZ373" s="1199"/>
      <c r="BA373" s="1199"/>
      <c r="BB373" s="1199"/>
      <c r="BC373" s="1199"/>
      <c r="BD373" s="1199"/>
    </row>
    <row r="374" spans="1:56" s="324" customFormat="1" ht="20.25" customHeight="1">
      <c r="A374" s="1573"/>
      <c r="B374" s="1574"/>
      <c r="C374" s="265">
        <v>2027</v>
      </c>
      <c r="D374" s="323">
        <f>D371+D367+D363+D359+D355+D351+D344+D340++D303+D299+D295+D281+D277+D273+D266+D263+D260+D257+D245+D240+D236+D232+D229+D226+D223+D220+D217+D214+D210+D207+D204+D201+D198+D194+D191+D188+D184+D181+D178+D175+D172+D169+D166+D163+D160+D153+D150+D147+D144+D141+D113+D110+D107+D103+D100+D97+D94+D91+D125+D84+D81+D75+D71+D65+D68+D269+D59+D56+D53+D50+D47+D44+D40+D37+D34+D31+D28+D25+D22+D18+D14+D11+D7+D349+D348+D326+D325+D324+D323+D322+D318+D314+D310+D307+D253+D249+D122+D119+D116+D87+D285+D288+D291+D137+D134+D131+D128</f>
        <v>187</v>
      </c>
      <c r="E374" s="323">
        <f t="shared" ref="E374:H375" si="260">E371+E367+E363+E359+E355+E351+E318+E314+E310+E307+E303+E299+E295+E291+E288+E285+E281+E277+E273+E269+E266+E263+E260+E257+E253+E249+E245+E236+E232+E229+E226+E223+E220+E217+E214+E210+E207+E204+E201+E198+E194+E191+E188+E184+E181+E178+E175+E172+E169+E166+E163+E160+E156+E153+E150+E147+E144+E141+E137+E134+E131+E128+E125+E122+E119+E116+E113+E110+E107+E103+E100+E97+E94+E91+E87+E84+E81+E78+E75+E71+E68+E65+E62+E59+E56+E53+E50+E47+E44+E40+E37+E34+E31+E28+E25+E22+E18+E14+E11+E7</f>
        <v>4840439.1639999999</v>
      </c>
      <c r="F374" s="323">
        <f t="shared" si="260"/>
        <v>16923102.879999999</v>
      </c>
      <c r="G374" s="323">
        <f t="shared" si="260"/>
        <v>14142602.942</v>
      </c>
      <c r="H374" s="323">
        <f t="shared" si="260"/>
        <v>35906144.986000001</v>
      </c>
      <c r="I374" s="323"/>
      <c r="J374" s="323">
        <f t="shared" ref="J374:M375" si="261">J371+J367+J363+J359+J355+J351+J318+J314+J310+J307+J303+J299+J295+J291+J288+J285+J281+J277+J273+J269+J266+J263+J260+J257+J253+J249+J245+J236+J232+J229+J226+J223+J220+J217+J214+J210+J207+J204+J201+J198+J194+J191+J188+J184+J181+J178+J175+J172+J169+J166+J163+J160+J156+J153+J150+J147+J144+J141+J137+J134+J131+J128+J125+J122+J119+J116+J113+J110+J107+J103+J100+J97+J94+J91+J87+J84+J81+J78+J75+J71+J68+J65+J62+J59+J56+J53+J50+J47+J44+J40+J37+J34+J31+J28+J25+J22+J18+J14+J11+J7</f>
        <v>2435305</v>
      </c>
      <c r="K374" s="323">
        <f t="shared" si="261"/>
        <v>1197000</v>
      </c>
      <c r="L374" s="323">
        <f t="shared" si="261"/>
        <v>156636194.993</v>
      </c>
      <c r="M374" s="323">
        <f t="shared" si="261"/>
        <v>160268499.993</v>
      </c>
      <c r="N374" s="323"/>
      <c r="O374" s="323">
        <f t="shared" ref="O374:R375" si="262">O371+O367+O363+O359+O355+O351+O318+O314+O310+O307+O303+O299+O295+O291+O288+O285+O281+O277+O273+O269+O266+O263+O260+O257+O253+O249+O245+O236+O232+O229+O226+O223+O220+O217+O214+O210+O207+O204+O201+O198+O194+O191+O188+O184+O181+O178+O175+O172+O169+O166+O163+O160+O156+O153+O150+O147+O144+O141+O137+O134+O131+O128+O125+O122+O119+O116+O113+O110+O107+O103+O100+O97+O94+O91+O87+O84+O81+O78+O75+O71+O68+O65+O62+O59+O56+O53+O50+O47+O44+O40+O37+O34+O31+O28+O25+O22+O18+O14+O11+O7</f>
        <v>7275744.1639999999</v>
      </c>
      <c r="P374" s="323">
        <f t="shared" si="262"/>
        <v>18120102.879999999</v>
      </c>
      <c r="Q374" s="323">
        <f t="shared" si="262"/>
        <v>170778797.935</v>
      </c>
      <c r="R374" s="323">
        <f t="shared" si="262"/>
        <v>196174644.979</v>
      </c>
      <c r="S374" s="265"/>
      <c r="T374" s="1199"/>
      <c r="U374" s="1200"/>
      <c r="V374" s="1200"/>
      <c r="W374" s="1200"/>
      <c r="X374" s="1200"/>
      <c r="Y374" s="1200"/>
      <c r="Z374" s="1199"/>
      <c r="AA374" s="1199"/>
      <c r="AB374" s="1199"/>
      <c r="AC374" s="1199"/>
      <c r="AD374" s="1199"/>
      <c r="AE374" s="1199"/>
      <c r="AF374" s="1199"/>
      <c r="AG374" s="1199"/>
      <c r="AH374" s="1199"/>
      <c r="AI374" s="1199"/>
      <c r="AJ374" s="1199"/>
      <c r="AK374" s="1199"/>
      <c r="AL374" s="1199"/>
      <c r="AM374" s="1199"/>
      <c r="AN374" s="1199"/>
      <c r="AO374" s="1199"/>
      <c r="AP374" s="1199"/>
      <c r="AQ374" s="1199"/>
      <c r="AR374" s="1199"/>
      <c r="AS374" s="1199"/>
      <c r="AT374" s="1199"/>
      <c r="AU374" s="1199"/>
      <c r="AV374" s="1199"/>
      <c r="AW374" s="1199"/>
      <c r="AX374" s="1199"/>
      <c r="AY374" s="1199"/>
      <c r="AZ374" s="1199"/>
      <c r="BA374" s="1199"/>
      <c r="BB374" s="1199"/>
      <c r="BC374" s="1199"/>
      <c r="BD374" s="1199"/>
    </row>
    <row r="375" spans="1:56" s="324" customFormat="1" ht="21" customHeight="1" thickBot="1">
      <c r="A375" s="1575"/>
      <c r="B375" s="1576"/>
      <c r="C375" s="266">
        <v>2028</v>
      </c>
      <c r="D375" s="840">
        <f>D372+D368+D364+D360+D356+D352+D345+D341++D304+D300+D296+D282+D278+D274+D267+D264+D261+D258+D246+D241+D237+D233+D230+D227+D224+D221+D218+D215+D211+D208+D205+D202+D199+D195+D192+D189+D185+D182+D179+D176+D173+D170+D167+D164+D161+D154+D151+D148+D145+D142+D114+D111+D108+D104+D101+D98+D95+D92+D126+D85+D82+D76+D72+D66+D69+D270+D60+D57+D54+D51+D48+D45+D41+D38+D35+D32+D29+D26+D23+D19+D15+D12+D8+D350+D349+D327+D326+D325+D324+D323+D319+D315+D311+D308+D254+D250+D123+D120+D117+D88+D292+D289+D286+D138+D135+D132+D129</f>
        <v>181</v>
      </c>
      <c r="E375" s="840">
        <f t="shared" si="260"/>
        <v>4505756.1639999999</v>
      </c>
      <c r="F375" s="840">
        <f t="shared" si="260"/>
        <v>21006079.689999998</v>
      </c>
      <c r="G375" s="840">
        <f t="shared" si="260"/>
        <v>5445512.2709999997</v>
      </c>
      <c r="H375" s="840">
        <f t="shared" si="260"/>
        <v>30957348.124999996</v>
      </c>
      <c r="I375" s="840"/>
      <c r="J375" s="840">
        <f t="shared" si="261"/>
        <v>2520064</v>
      </c>
      <c r="K375" s="840">
        <f t="shared" si="261"/>
        <v>1197000</v>
      </c>
      <c r="L375" s="840">
        <f t="shared" si="261"/>
        <v>153861162.80900002</v>
      </c>
      <c r="M375" s="840">
        <f t="shared" si="261"/>
        <v>157578226.80900002</v>
      </c>
      <c r="N375" s="840"/>
      <c r="O375" s="840">
        <f t="shared" si="262"/>
        <v>7025820.1639999999</v>
      </c>
      <c r="P375" s="840">
        <f t="shared" si="262"/>
        <v>22203079.689999998</v>
      </c>
      <c r="Q375" s="840">
        <f t="shared" si="262"/>
        <v>159306675.07999998</v>
      </c>
      <c r="R375" s="840">
        <f t="shared" si="262"/>
        <v>188535574.93400002</v>
      </c>
      <c r="S375" s="266"/>
      <c r="T375" s="1199"/>
      <c r="U375" s="1200"/>
      <c r="V375" s="1200"/>
      <c r="W375" s="1200"/>
      <c r="X375" s="1200"/>
      <c r="Y375" s="1200"/>
      <c r="Z375" s="1199"/>
      <c r="AA375" s="1199"/>
      <c r="AB375" s="1199"/>
      <c r="AC375" s="1199"/>
      <c r="AD375" s="1199"/>
      <c r="AE375" s="1199"/>
      <c r="AF375" s="1199"/>
      <c r="AG375" s="1199"/>
      <c r="AH375" s="1199"/>
      <c r="AI375" s="1199"/>
      <c r="AJ375" s="1199"/>
      <c r="AK375" s="1199"/>
      <c r="AL375" s="1199"/>
      <c r="AM375" s="1199"/>
      <c r="AN375" s="1199"/>
      <c r="AO375" s="1199"/>
      <c r="AP375" s="1199"/>
      <c r="AQ375" s="1199"/>
      <c r="AR375" s="1199"/>
      <c r="AS375" s="1199"/>
      <c r="AT375" s="1199"/>
      <c r="AU375" s="1199"/>
      <c r="AV375" s="1199"/>
      <c r="AW375" s="1199"/>
      <c r="AX375" s="1199"/>
      <c r="AY375" s="1199"/>
      <c r="AZ375" s="1199"/>
      <c r="BA375" s="1199"/>
      <c r="BB375" s="1199"/>
      <c r="BC375" s="1199"/>
      <c r="BD375" s="1199"/>
    </row>
    <row r="376" spans="1:56" ht="38.25" customHeight="1">
      <c r="H376" s="187"/>
      <c r="I376" s="185"/>
      <c r="M376" s="185"/>
      <c r="N376" s="476"/>
      <c r="R376" s="185"/>
      <c r="S376" s="185"/>
    </row>
    <row r="377" spans="1:56" ht="15.75" thickBot="1">
      <c r="H377" s="187"/>
      <c r="I377" s="185"/>
      <c r="N377" s="185"/>
      <c r="S377" s="185"/>
    </row>
    <row r="378" spans="1:56" ht="24" thickBot="1">
      <c r="A378" s="1616" t="s">
        <v>129</v>
      </c>
      <c r="B378" s="1617"/>
      <c r="C378" s="1617"/>
      <c r="D378" s="1617"/>
      <c r="E378" s="1617"/>
      <c r="F378" s="1617"/>
      <c r="G378" s="1617"/>
      <c r="H378" s="1617"/>
      <c r="I378" s="1617"/>
      <c r="J378" s="1617"/>
      <c r="K378" s="1617"/>
      <c r="L378" s="1617"/>
      <c r="M378" s="1617"/>
      <c r="N378" s="1617"/>
      <c r="O378" s="1617"/>
      <c r="P378" s="1617"/>
      <c r="Q378" s="1617"/>
      <c r="R378" s="1617"/>
      <c r="S378" s="1618"/>
    </row>
    <row r="379" spans="1:56" ht="15.75" thickBot="1">
      <c r="T379" s="1201"/>
    </row>
    <row r="380" spans="1:56" ht="16.5" thickBot="1">
      <c r="A380" s="68">
        <v>28</v>
      </c>
      <c r="B380" s="6" t="s">
        <v>130</v>
      </c>
      <c r="C380" s="6"/>
      <c r="D380" s="7"/>
      <c r="E380" s="68"/>
      <c r="F380" s="6"/>
      <c r="G380" s="120"/>
      <c r="H380" s="7"/>
      <c r="I380" s="182"/>
      <c r="J380" s="162"/>
      <c r="K380" s="162"/>
      <c r="L380" s="186"/>
      <c r="M380" s="102"/>
      <c r="N380" s="172"/>
      <c r="O380" s="162"/>
      <c r="P380" s="186"/>
      <c r="Q380" s="145"/>
      <c r="R380" s="120"/>
      <c r="S380" s="1192"/>
      <c r="T380" s="1201"/>
    </row>
    <row r="381" spans="1:56" ht="21.75" customHeight="1">
      <c r="A381" s="1299" t="s">
        <v>45</v>
      </c>
      <c r="B381" s="930" t="s">
        <v>18</v>
      </c>
      <c r="C381" s="51">
        <v>2026</v>
      </c>
      <c r="D381" s="945"/>
      <c r="E381" s="122"/>
      <c r="F381" s="841"/>
      <c r="G381" s="945"/>
      <c r="H381" s="956"/>
      <c r="I381" s="1444" t="s">
        <v>280</v>
      </c>
      <c r="J381" s="122"/>
      <c r="K381" s="10"/>
      <c r="L381" s="10"/>
      <c r="M381" s="827"/>
      <c r="N381" s="51"/>
      <c r="O381" s="579"/>
      <c r="P381" s="122"/>
      <c r="Q381" s="261"/>
      <c r="R381" s="261"/>
      <c r="S381" s="930"/>
      <c r="T381" s="1202"/>
    </row>
    <row r="382" spans="1:56" ht="42.75" customHeight="1">
      <c r="A382" s="1300"/>
      <c r="B382" s="52"/>
      <c r="C382" s="52">
        <v>2027</v>
      </c>
      <c r="D382" s="951"/>
      <c r="E382" s="594"/>
      <c r="F382" s="594"/>
      <c r="G382" s="951"/>
      <c r="H382" s="958"/>
      <c r="I382" s="1445"/>
      <c r="J382" s="124"/>
      <c r="K382" s="13"/>
      <c r="L382" s="13"/>
      <c r="M382" s="828"/>
      <c r="N382" s="52"/>
      <c r="O382" s="123"/>
      <c r="P382" s="124"/>
      <c r="Q382" s="104"/>
      <c r="R382" s="104"/>
      <c r="S382" s="52"/>
      <c r="T382" s="1202"/>
    </row>
    <row r="383" spans="1:56" ht="54.75" customHeight="1" thickBot="1">
      <c r="A383" s="1301"/>
      <c r="B383" s="1136"/>
      <c r="C383" s="1136">
        <v>2028</v>
      </c>
      <c r="D383" s="222"/>
      <c r="E383" s="594"/>
      <c r="F383" s="594"/>
      <c r="G383" s="222"/>
      <c r="H383" s="959"/>
      <c r="I383" s="1446"/>
      <c r="J383" s="221"/>
      <c r="K383" s="13"/>
      <c r="L383" s="13"/>
      <c r="M383" s="790"/>
      <c r="N383" s="1136"/>
      <c r="O383" s="292"/>
      <c r="P383" s="221"/>
      <c r="Q383" s="104"/>
      <c r="R383" s="104"/>
      <c r="S383" s="1136"/>
      <c r="T383" s="1202"/>
    </row>
    <row r="384" spans="1:56" ht="16.5" thickBot="1">
      <c r="A384" s="68">
        <v>29</v>
      </c>
      <c r="B384" s="6" t="s">
        <v>194</v>
      </c>
      <c r="C384" s="6"/>
      <c r="D384" s="101"/>
      <c r="E384" s="577"/>
      <c r="F384" s="6"/>
      <c r="G384" s="120"/>
      <c r="H384" s="577"/>
      <c r="I384" s="182"/>
      <c r="J384" s="577"/>
      <c r="K384" s="162"/>
      <c r="L384" s="144"/>
      <c r="M384" s="102"/>
      <c r="N384" s="830"/>
      <c r="O384" s="162">
        <f>O385+O388+O391</f>
        <v>1005169</v>
      </c>
      <c r="P384" s="144">
        <f>P385+P388+P391</f>
        <v>5000</v>
      </c>
      <c r="Q384" s="145">
        <f t="shared" ref="Q384:R384" si="263">Q385+Q388+Q391</f>
        <v>1477400</v>
      </c>
      <c r="R384" s="120">
        <f t="shared" si="263"/>
        <v>2487569</v>
      </c>
      <c r="S384" s="1192"/>
    </row>
    <row r="385" spans="1:19" ht="15.75" customHeight="1">
      <c r="A385" s="1299" t="s">
        <v>45</v>
      </c>
      <c r="B385" s="930" t="s">
        <v>18</v>
      </c>
      <c r="C385" s="51">
        <v>2026</v>
      </c>
      <c r="D385" s="595"/>
      <c r="E385" s="1114">
        <v>12229</v>
      </c>
      <c r="F385" s="1115">
        <v>5000</v>
      </c>
      <c r="G385" s="1115"/>
      <c r="H385" s="1116">
        <f>E385+F385+G385</f>
        <v>17229</v>
      </c>
      <c r="I385" s="1456" t="s">
        <v>281</v>
      </c>
      <c r="J385" s="601"/>
      <c r="K385" s="930"/>
      <c r="L385" s="945"/>
      <c r="M385" s="829"/>
      <c r="N385" s="1462"/>
      <c r="O385" s="121">
        <f>E385+J385</f>
        <v>12229</v>
      </c>
      <c r="P385" s="261">
        <f>F385+K385</f>
        <v>5000</v>
      </c>
      <c r="Q385" s="261">
        <f>G385+L385</f>
        <v>0</v>
      </c>
      <c r="R385" s="945">
        <f>O385+P385+Q385</f>
        <v>17229</v>
      </c>
      <c r="S385" s="51"/>
    </row>
    <row r="386" spans="1:19" ht="15.75">
      <c r="A386" s="1300"/>
      <c r="B386" s="52"/>
      <c r="C386" s="52">
        <v>2027</v>
      </c>
      <c r="D386" s="596"/>
      <c r="E386" s="1117">
        <v>12229</v>
      </c>
      <c r="F386" s="369">
        <v>4500</v>
      </c>
      <c r="G386" s="369"/>
      <c r="H386" s="599">
        <f>E386+F386+G386</f>
        <v>16729</v>
      </c>
      <c r="I386" s="1457"/>
      <c r="J386" s="602"/>
      <c r="K386" s="52"/>
      <c r="L386" s="951"/>
      <c r="M386" s="602"/>
      <c r="N386" s="1463"/>
      <c r="O386" s="123">
        <f t="shared" ref="O386:Q387" si="264">J386+E386</f>
        <v>12229</v>
      </c>
      <c r="P386" s="104">
        <f t="shared" si="264"/>
        <v>4500</v>
      </c>
      <c r="Q386" s="104">
        <f t="shared" si="264"/>
        <v>0</v>
      </c>
      <c r="R386" s="124">
        <f>O386+P386+Q386</f>
        <v>16729</v>
      </c>
      <c r="S386" s="52"/>
    </row>
    <row r="387" spans="1:19" ht="86.25" customHeight="1" thickBot="1">
      <c r="A387" s="1301"/>
      <c r="B387" s="1136"/>
      <c r="C387" s="1136">
        <v>2028</v>
      </c>
      <c r="D387" s="598"/>
      <c r="E387" s="1118">
        <v>12229</v>
      </c>
      <c r="F387" s="1119">
        <v>5500</v>
      </c>
      <c r="G387" s="1119"/>
      <c r="H387" s="600">
        <f>E387+F387+G387</f>
        <v>17729</v>
      </c>
      <c r="I387" s="1458"/>
      <c r="J387" s="603"/>
      <c r="K387" s="1136"/>
      <c r="L387" s="222"/>
      <c r="M387" s="603"/>
      <c r="N387" s="1464"/>
      <c r="O387" s="292">
        <f t="shared" si="264"/>
        <v>12229</v>
      </c>
      <c r="P387" s="106">
        <f t="shared" si="264"/>
        <v>5500</v>
      </c>
      <c r="Q387" s="110">
        <f t="shared" si="264"/>
        <v>0</v>
      </c>
      <c r="R387" s="221">
        <f>O387+P387+Q387</f>
        <v>17729</v>
      </c>
      <c r="S387" s="1136"/>
    </row>
    <row r="388" spans="1:19" ht="15.75" customHeight="1">
      <c r="A388" s="1604" t="s">
        <v>195</v>
      </c>
      <c r="B388" s="1607" t="s">
        <v>196</v>
      </c>
      <c r="C388" s="51">
        <v>2026</v>
      </c>
      <c r="D388" s="595"/>
      <c r="E388" s="1114"/>
      <c r="F388" s="1115"/>
      <c r="G388" s="1115"/>
      <c r="H388" s="1113">
        <f>E388+F388+G388</f>
        <v>0</v>
      </c>
      <c r="I388" s="1471"/>
      <c r="J388" s="595"/>
      <c r="K388" s="945"/>
      <c r="L388" s="945"/>
      <c r="M388" s="595"/>
      <c r="N388" s="1462"/>
      <c r="O388" s="123">
        <f>E388+J388</f>
        <v>0</v>
      </c>
      <c r="P388" s="108">
        <f>F388+K388</f>
        <v>0</v>
      </c>
      <c r="Q388" s="108">
        <f>G388+L388</f>
        <v>0</v>
      </c>
      <c r="R388" s="951">
        <f>O388+Q388+P388</f>
        <v>0</v>
      </c>
      <c r="S388" s="52"/>
    </row>
    <row r="389" spans="1:19" ht="15.75">
      <c r="A389" s="1605"/>
      <c r="B389" s="1608"/>
      <c r="C389" s="52">
        <v>2027</v>
      </c>
      <c r="D389" s="596"/>
      <c r="E389" s="1117"/>
      <c r="F389" s="369"/>
      <c r="G389" s="369"/>
      <c r="H389" s="599"/>
      <c r="I389" s="1472"/>
      <c r="J389" s="596"/>
      <c r="K389" s="124"/>
      <c r="L389" s="951"/>
      <c r="M389" s="596"/>
      <c r="N389" s="1463"/>
      <c r="O389" s="123">
        <v>0</v>
      </c>
      <c r="P389" s="104">
        <v>0</v>
      </c>
      <c r="Q389" s="104">
        <v>0</v>
      </c>
      <c r="R389" s="124">
        <v>0</v>
      </c>
      <c r="S389" s="52"/>
    </row>
    <row r="390" spans="1:19" ht="16.5" thickBot="1">
      <c r="A390" s="1606"/>
      <c r="B390" s="1609"/>
      <c r="C390" s="1136">
        <v>2028</v>
      </c>
      <c r="D390" s="598"/>
      <c r="E390" s="1118"/>
      <c r="F390" s="1119"/>
      <c r="G390" s="1119"/>
      <c r="H390" s="600"/>
      <c r="I390" s="1473"/>
      <c r="J390" s="598"/>
      <c r="K390" s="221"/>
      <c r="L390" s="222"/>
      <c r="M390" s="598"/>
      <c r="N390" s="1464"/>
      <c r="O390" s="292">
        <v>0</v>
      </c>
      <c r="P390" s="110">
        <v>0</v>
      </c>
      <c r="Q390" s="110">
        <v>0</v>
      </c>
      <c r="R390" s="221">
        <v>0</v>
      </c>
      <c r="S390" s="1136"/>
    </row>
    <row r="391" spans="1:19" ht="51" customHeight="1">
      <c r="A391" s="1424">
        <v>3310</v>
      </c>
      <c r="B391" s="930" t="s">
        <v>132</v>
      </c>
      <c r="C391" s="51">
        <v>2026</v>
      </c>
      <c r="D391" s="595">
        <v>219</v>
      </c>
      <c r="E391" s="1114">
        <v>992940</v>
      </c>
      <c r="F391" s="1115"/>
      <c r="G391" s="1115">
        <v>1477400</v>
      </c>
      <c r="H391" s="1113">
        <f>E391+F391+G391</f>
        <v>2470340</v>
      </c>
      <c r="I391" s="1456" t="s">
        <v>282</v>
      </c>
      <c r="J391" s="604"/>
      <c r="K391" s="945"/>
      <c r="L391" s="945"/>
      <c r="M391" s="595"/>
      <c r="N391" s="1462"/>
      <c r="O391" s="123">
        <f>E391+J391</f>
        <v>992940</v>
      </c>
      <c r="P391" s="108">
        <f>F391+K391</f>
        <v>0</v>
      </c>
      <c r="Q391" s="108">
        <f>G391+L391</f>
        <v>1477400</v>
      </c>
      <c r="R391" s="951">
        <f>O391+P391+Q391</f>
        <v>2470340</v>
      </c>
      <c r="S391" s="52"/>
    </row>
    <row r="392" spans="1:19" ht="82.5" customHeight="1">
      <c r="A392" s="1425"/>
      <c r="B392" s="52"/>
      <c r="C392" s="52">
        <v>2027</v>
      </c>
      <c r="D392" s="596"/>
      <c r="E392" s="1117">
        <v>992940</v>
      </c>
      <c r="F392" s="369"/>
      <c r="G392" s="369"/>
      <c r="H392" s="599">
        <f>E392+F392+G392</f>
        <v>992940</v>
      </c>
      <c r="I392" s="1457"/>
      <c r="J392" s="605"/>
      <c r="K392" s="124"/>
      <c r="L392" s="124"/>
      <c r="M392" s="596"/>
      <c r="N392" s="1463"/>
      <c r="O392" s="123">
        <f t="shared" ref="O392:Q393" si="265">J392+E392</f>
        <v>992940</v>
      </c>
      <c r="P392" s="104">
        <f t="shared" si="265"/>
        <v>0</v>
      </c>
      <c r="Q392" s="104">
        <f t="shared" si="265"/>
        <v>0</v>
      </c>
      <c r="R392" s="124">
        <f>O392+P392+Q392</f>
        <v>992940</v>
      </c>
      <c r="S392" s="52"/>
    </row>
    <row r="393" spans="1:19" ht="61.5" customHeight="1" thickBot="1">
      <c r="A393" s="1426"/>
      <c r="B393" s="1136"/>
      <c r="C393" s="1136">
        <v>2028</v>
      </c>
      <c r="D393" s="598"/>
      <c r="E393" s="1118">
        <v>992940</v>
      </c>
      <c r="F393" s="1119"/>
      <c r="G393" s="1119"/>
      <c r="H393" s="600">
        <f>E393+F393+G393</f>
        <v>992940</v>
      </c>
      <c r="I393" s="1458"/>
      <c r="J393" s="606"/>
      <c r="K393" s="221"/>
      <c r="L393" s="221"/>
      <c r="M393" s="598"/>
      <c r="N393" s="1464"/>
      <c r="O393" s="292">
        <f t="shared" si="265"/>
        <v>992940</v>
      </c>
      <c r="P393" s="110">
        <f t="shared" si="265"/>
        <v>0</v>
      </c>
      <c r="Q393" s="110">
        <f t="shared" si="265"/>
        <v>0</v>
      </c>
      <c r="R393" s="221">
        <f>O393+P393+Q393</f>
        <v>992940</v>
      </c>
      <c r="S393" s="1136"/>
    </row>
    <row r="394" spans="1:19" ht="16.5" thickBot="1">
      <c r="A394" s="68">
        <v>30</v>
      </c>
      <c r="B394" s="6" t="s">
        <v>133</v>
      </c>
      <c r="C394" s="6"/>
      <c r="D394" s="112"/>
      <c r="E394" s="68"/>
      <c r="F394" s="6"/>
      <c r="G394" s="120"/>
      <c r="H394" s="24"/>
      <c r="I394" s="182"/>
      <c r="J394" s="162"/>
      <c r="K394" s="162"/>
      <c r="L394" s="950"/>
      <c r="M394" s="102"/>
      <c r="N394" s="830"/>
      <c r="O394" s="162"/>
      <c r="P394" s="950"/>
      <c r="Q394" s="145"/>
      <c r="R394" s="120"/>
      <c r="S394" s="1192"/>
    </row>
    <row r="395" spans="1:19" ht="80.25" customHeight="1">
      <c r="A395" s="1299" t="s">
        <v>134</v>
      </c>
      <c r="B395" s="1424" t="s">
        <v>135</v>
      </c>
      <c r="C395" s="51">
        <v>2026</v>
      </c>
      <c r="D395" s="595"/>
      <c r="E395" s="843">
        <v>9800</v>
      </c>
      <c r="F395" s="956">
        <v>2500</v>
      </c>
      <c r="G395" s="122">
        <v>2500</v>
      </c>
      <c r="H395" s="472">
        <f>E395+F395+G395</f>
        <v>14800</v>
      </c>
      <c r="I395" s="1456" t="s">
        <v>283</v>
      </c>
      <c r="J395" s="244"/>
      <c r="K395" s="244"/>
      <c r="L395" s="952">
        <v>6000</v>
      </c>
      <c r="M395" s="251">
        <f>J395+K395+L395</f>
        <v>6000</v>
      </c>
      <c r="N395" s="1456" t="s">
        <v>284</v>
      </c>
      <c r="O395" s="123">
        <f>E395+J395</f>
        <v>9800</v>
      </c>
      <c r="P395" s="1120">
        <f t="shared" ref="P395:Q397" si="266">K395+F395</f>
        <v>2500</v>
      </c>
      <c r="Q395" s="1120">
        <f t="shared" si="266"/>
        <v>8500</v>
      </c>
      <c r="R395" s="951">
        <f>O395+P395+Q395</f>
        <v>20800</v>
      </c>
      <c r="S395" s="51"/>
    </row>
    <row r="396" spans="1:19" ht="51" customHeight="1">
      <c r="A396" s="1300"/>
      <c r="B396" s="1425"/>
      <c r="C396" s="52">
        <v>2027</v>
      </c>
      <c r="D396" s="596"/>
      <c r="E396" s="844">
        <v>9800</v>
      </c>
      <c r="F396" s="958"/>
      <c r="G396" s="124">
        <v>7600</v>
      </c>
      <c r="H396" s="845">
        <f>E396+F396+G396</f>
        <v>17400</v>
      </c>
      <c r="I396" s="1457"/>
      <c r="J396" s="246"/>
      <c r="K396" s="246">
        <v>21500</v>
      </c>
      <c r="L396" s="954"/>
      <c r="M396" s="253">
        <f>J396+K396+L396</f>
        <v>21500</v>
      </c>
      <c r="N396" s="1457"/>
      <c r="O396" s="123">
        <f>J396+E396</f>
        <v>9800</v>
      </c>
      <c r="P396" s="1121">
        <f t="shared" si="266"/>
        <v>21500</v>
      </c>
      <c r="Q396" s="1121">
        <f t="shared" si="266"/>
        <v>7600</v>
      </c>
      <c r="R396" s="124">
        <f>Q396+P396+O396</f>
        <v>38900</v>
      </c>
      <c r="S396" s="52"/>
    </row>
    <row r="397" spans="1:19" ht="75" customHeight="1" thickBot="1">
      <c r="A397" s="1301"/>
      <c r="B397" s="1426"/>
      <c r="C397" s="1136">
        <v>2028</v>
      </c>
      <c r="D397" s="596"/>
      <c r="E397" s="846">
        <v>9800</v>
      </c>
      <c r="F397" s="959">
        <v>2000</v>
      </c>
      <c r="G397" s="221">
        <v>7600</v>
      </c>
      <c r="H397" s="847">
        <f>E397+F397+G397</f>
        <v>19400</v>
      </c>
      <c r="I397" s="1458"/>
      <c r="J397" s="248"/>
      <c r="K397" s="248"/>
      <c r="L397" s="220"/>
      <c r="M397" s="255">
        <f>J397+K397+L397</f>
        <v>0</v>
      </c>
      <c r="N397" s="1458"/>
      <c r="O397" s="292">
        <f>J397+E397</f>
        <v>9800</v>
      </c>
      <c r="P397" s="1122">
        <f t="shared" si="266"/>
        <v>2000</v>
      </c>
      <c r="Q397" s="1122">
        <f t="shared" si="266"/>
        <v>7600</v>
      </c>
      <c r="R397" s="221">
        <f>O397+P397+Q397</f>
        <v>19400</v>
      </c>
      <c r="S397" s="1136"/>
    </row>
    <row r="398" spans="1:19" ht="16.5" thickBot="1">
      <c r="A398" s="68">
        <v>35</v>
      </c>
      <c r="B398" s="6" t="s">
        <v>197</v>
      </c>
      <c r="C398" s="6"/>
      <c r="D398" s="112"/>
      <c r="E398" s="68"/>
      <c r="F398" s="6"/>
      <c r="G398" s="120"/>
      <c r="H398" s="24"/>
      <c r="I398" s="182"/>
      <c r="J398" s="162"/>
      <c r="K398" s="162"/>
      <c r="L398" s="950"/>
      <c r="M398" s="102"/>
      <c r="N398" s="830"/>
      <c r="O398" s="162"/>
      <c r="P398" s="950"/>
      <c r="Q398" s="145"/>
      <c r="R398" s="120"/>
      <c r="S398" s="1192"/>
    </row>
    <row r="399" spans="1:19" ht="15.75" customHeight="1">
      <c r="A399" s="1604" t="s">
        <v>45</v>
      </c>
      <c r="B399" s="1610" t="s">
        <v>198</v>
      </c>
      <c r="C399" s="51">
        <v>2026</v>
      </c>
      <c r="D399" s="595">
        <v>7</v>
      </c>
      <c r="E399" s="244">
        <v>14500</v>
      </c>
      <c r="F399" s="952"/>
      <c r="G399" s="122">
        <v>25000</v>
      </c>
      <c r="H399" s="245">
        <f>E399+F399+G399</f>
        <v>39500</v>
      </c>
      <c r="I399" s="1471" t="s">
        <v>285</v>
      </c>
      <c r="J399" s="244"/>
      <c r="K399" s="244"/>
      <c r="L399" s="952"/>
      <c r="M399" s="251"/>
      <c r="N399" s="1462"/>
      <c r="O399" s="123">
        <f>E399+J399</f>
        <v>14500</v>
      </c>
      <c r="P399" s="108">
        <f>F399+K399</f>
        <v>0</v>
      </c>
      <c r="Q399" s="108">
        <f>G399+L399</f>
        <v>25000</v>
      </c>
      <c r="R399" s="951">
        <f>O399+P399+Q399</f>
        <v>39500</v>
      </c>
      <c r="S399" s="51"/>
    </row>
    <row r="400" spans="1:19" ht="21.75" customHeight="1">
      <c r="A400" s="1605"/>
      <c r="B400" s="1611"/>
      <c r="C400" s="52">
        <v>2027</v>
      </c>
      <c r="D400" s="596"/>
      <c r="E400" s="246">
        <v>14500</v>
      </c>
      <c r="F400" s="958"/>
      <c r="G400" s="124"/>
      <c r="H400" s="247">
        <f>E400+F400+G400</f>
        <v>14500</v>
      </c>
      <c r="I400" s="1472"/>
      <c r="J400" s="246"/>
      <c r="K400" s="246"/>
      <c r="L400" s="954"/>
      <c r="M400" s="253"/>
      <c r="N400" s="1463"/>
      <c r="O400" s="123">
        <f>E400+J400</f>
        <v>14500</v>
      </c>
      <c r="P400" s="104">
        <f t="shared" ref="P400:Q401" si="267">F400+K400</f>
        <v>0</v>
      </c>
      <c r="Q400" s="104">
        <f t="shared" si="267"/>
        <v>0</v>
      </c>
      <c r="R400" s="124">
        <f>O400+P400+Q400</f>
        <v>14500</v>
      </c>
      <c r="S400" s="52"/>
    </row>
    <row r="401" spans="1:19" ht="27.75" customHeight="1" thickBot="1">
      <c r="A401" s="1606"/>
      <c r="B401" s="1612"/>
      <c r="C401" s="1136">
        <v>2028</v>
      </c>
      <c r="D401" s="596"/>
      <c r="E401" s="248">
        <v>14500</v>
      </c>
      <c r="F401" s="959"/>
      <c r="G401" s="221"/>
      <c r="H401" s="249">
        <f>E401+F401+G401</f>
        <v>14500</v>
      </c>
      <c r="I401" s="1473"/>
      <c r="J401" s="248"/>
      <c r="K401" s="248"/>
      <c r="L401" s="220"/>
      <c r="M401" s="255"/>
      <c r="N401" s="1464"/>
      <c r="O401" s="292">
        <f>E401+J401</f>
        <v>14500</v>
      </c>
      <c r="P401" s="110">
        <f t="shared" si="267"/>
        <v>0</v>
      </c>
      <c r="Q401" s="110">
        <f t="shared" si="267"/>
        <v>0</v>
      </c>
      <c r="R401" s="221">
        <f>O401+P401+Q401</f>
        <v>14500</v>
      </c>
      <c r="S401" s="1136"/>
    </row>
    <row r="402" spans="1:19" ht="16.5" thickBot="1">
      <c r="A402" s="68">
        <v>41</v>
      </c>
      <c r="B402" s="6" t="s">
        <v>199</v>
      </c>
      <c r="C402" s="6"/>
      <c r="D402" s="112"/>
      <c r="E402" s="68"/>
      <c r="F402" s="6"/>
      <c r="G402" s="120"/>
      <c r="H402" s="24"/>
      <c r="I402" s="182"/>
      <c r="J402" s="162"/>
      <c r="K402" s="162"/>
      <c r="L402" s="950"/>
      <c r="M402" s="102"/>
      <c r="N402" s="830"/>
      <c r="O402" s="162"/>
      <c r="P402" s="950"/>
      <c r="Q402" s="145"/>
      <c r="R402" s="120"/>
      <c r="S402" s="1192"/>
    </row>
    <row r="403" spans="1:19" ht="48.75" customHeight="1">
      <c r="A403" s="1622" t="s">
        <v>200</v>
      </c>
      <c r="B403" s="1625" t="s">
        <v>201</v>
      </c>
      <c r="C403" s="51">
        <v>2026</v>
      </c>
      <c r="D403" s="848"/>
      <c r="E403" s="843">
        <v>221500</v>
      </c>
      <c r="F403" s="956">
        <v>28250</v>
      </c>
      <c r="G403" s="122"/>
      <c r="H403" s="472">
        <f>E403+F403+G403</f>
        <v>249750</v>
      </c>
      <c r="I403" s="1456" t="s">
        <v>286</v>
      </c>
      <c r="J403" s="244"/>
      <c r="K403" s="244"/>
      <c r="L403" s="952"/>
      <c r="M403" s="843"/>
      <c r="N403" s="1480"/>
      <c r="O403" s="123">
        <f>E403+J403</f>
        <v>221500</v>
      </c>
      <c r="P403" s="1120">
        <f>F403+K403</f>
        <v>28250</v>
      </c>
      <c r="Q403" s="1120">
        <f>G403+L403</f>
        <v>0</v>
      </c>
      <c r="R403" s="951">
        <f>O403+P403+Q403</f>
        <v>249750</v>
      </c>
      <c r="S403" s="51"/>
    </row>
    <row r="404" spans="1:19" ht="62.25" customHeight="1">
      <c r="A404" s="1623"/>
      <c r="B404" s="1626"/>
      <c r="C404" s="52">
        <v>2027</v>
      </c>
      <c r="D404" s="596"/>
      <c r="E404" s="246"/>
      <c r="F404" s="958"/>
      <c r="G404" s="124"/>
      <c r="H404" s="247"/>
      <c r="I404" s="1457"/>
      <c r="J404" s="246"/>
      <c r="K404" s="246"/>
      <c r="L404" s="954"/>
      <c r="M404" s="253"/>
      <c r="N404" s="1481"/>
      <c r="O404" s="123"/>
      <c r="P404" s="104"/>
      <c r="Q404" s="104"/>
      <c r="R404" s="124"/>
      <c r="S404" s="52"/>
    </row>
    <row r="405" spans="1:19" ht="81" customHeight="1" thickBot="1">
      <c r="A405" s="1624"/>
      <c r="B405" s="1627"/>
      <c r="C405" s="1136">
        <v>2028</v>
      </c>
      <c r="D405" s="596"/>
      <c r="E405" s="248"/>
      <c r="F405" s="959"/>
      <c r="G405" s="221"/>
      <c r="H405" s="249"/>
      <c r="I405" s="1458"/>
      <c r="J405" s="248"/>
      <c r="K405" s="248"/>
      <c r="L405" s="220"/>
      <c r="M405" s="255"/>
      <c r="N405" s="1482"/>
      <c r="O405" s="292"/>
      <c r="P405" s="110"/>
      <c r="Q405" s="110"/>
      <c r="R405" s="221"/>
      <c r="S405" s="1136"/>
    </row>
    <row r="406" spans="1:19" ht="16.5" thickBot="1">
      <c r="A406" s="68">
        <v>63</v>
      </c>
      <c r="B406" s="6" t="s">
        <v>202</v>
      </c>
      <c r="C406" s="6"/>
      <c r="D406" s="112"/>
      <c r="E406" s="68"/>
      <c r="F406" s="6"/>
      <c r="G406" s="120"/>
      <c r="H406" s="24"/>
      <c r="I406" s="182"/>
      <c r="J406" s="162"/>
      <c r="K406" s="162"/>
      <c r="L406" s="950"/>
      <c r="M406" s="102"/>
      <c r="N406" s="830"/>
      <c r="O406" s="162"/>
      <c r="P406" s="950"/>
      <c r="Q406" s="145"/>
      <c r="R406" s="120"/>
      <c r="S406" s="1192"/>
    </row>
    <row r="407" spans="1:19" ht="15.75" customHeight="1">
      <c r="A407" s="1299">
        <v>3320</v>
      </c>
      <c r="B407" s="1424" t="s">
        <v>203</v>
      </c>
      <c r="C407" s="51">
        <v>2026</v>
      </c>
      <c r="D407" s="262"/>
      <c r="E407" s="843"/>
      <c r="F407" s="843"/>
      <c r="G407" s="122"/>
      <c r="H407" s="843"/>
      <c r="I407" s="1462"/>
      <c r="J407" s="250"/>
      <c r="K407" s="571"/>
      <c r="L407" s="250">
        <v>138840</v>
      </c>
      <c r="M407" s="251">
        <f>J407+K407+L407</f>
        <v>138840</v>
      </c>
      <c r="N407" s="1619" t="s">
        <v>287</v>
      </c>
      <c r="O407" s="121">
        <f>J407+E407</f>
        <v>0</v>
      </c>
      <c r="P407" s="108">
        <f>F407+K407</f>
        <v>0</v>
      </c>
      <c r="Q407" s="108">
        <f>G407+L407</f>
        <v>138840</v>
      </c>
      <c r="R407" s="122">
        <f>O407+P407+Q407</f>
        <v>138840</v>
      </c>
      <c r="S407" s="51"/>
    </row>
    <row r="408" spans="1:19" ht="30.75" customHeight="1">
      <c r="A408" s="1300"/>
      <c r="B408" s="1425"/>
      <c r="C408" s="52">
        <v>2027</v>
      </c>
      <c r="D408" s="263"/>
      <c r="E408" s="246"/>
      <c r="F408" s="246"/>
      <c r="G408" s="364"/>
      <c r="H408" s="253"/>
      <c r="I408" s="1463"/>
      <c r="J408" s="252"/>
      <c r="K408" s="572"/>
      <c r="L408" s="252"/>
      <c r="M408" s="253"/>
      <c r="N408" s="1620"/>
      <c r="O408" s="123"/>
      <c r="P408" s="108"/>
      <c r="Q408" s="108"/>
      <c r="R408" s="124"/>
      <c r="S408" s="52"/>
    </row>
    <row r="409" spans="1:19" ht="32.25" customHeight="1" thickBot="1">
      <c r="A409" s="1301"/>
      <c r="B409" s="1426"/>
      <c r="C409" s="1136">
        <v>2028</v>
      </c>
      <c r="D409" s="264"/>
      <c r="E409" s="248"/>
      <c r="F409" s="248"/>
      <c r="G409" s="365"/>
      <c r="H409" s="255"/>
      <c r="I409" s="1464"/>
      <c r="J409" s="254"/>
      <c r="K409" s="573"/>
      <c r="L409" s="254"/>
      <c r="M409" s="255"/>
      <c r="N409" s="1621"/>
      <c r="O409" s="292"/>
      <c r="P409" s="108"/>
      <c r="Q409" s="108"/>
      <c r="R409" s="221"/>
      <c r="S409" s="1136"/>
    </row>
    <row r="410" spans="1:19" ht="16.5" hidden="1" thickBot="1">
      <c r="A410" s="68">
        <v>63</v>
      </c>
      <c r="B410" s="6" t="s">
        <v>136</v>
      </c>
      <c r="C410" s="6"/>
      <c r="D410" s="112"/>
      <c r="E410" s="607"/>
      <c r="F410" s="607"/>
      <c r="G410" s="607"/>
      <c r="H410" s="608"/>
      <c r="I410" s="182"/>
      <c r="J410" s="162"/>
      <c r="K410" s="162"/>
      <c r="L410" s="950"/>
      <c r="M410" s="102"/>
      <c r="N410" s="172"/>
      <c r="O410" s="162"/>
      <c r="P410" s="950"/>
      <c r="Q410" s="145"/>
      <c r="R410" s="120"/>
      <c r="S410" s="1192"/>
    </row>
    <row r="411" spans="1:19" ht="24.75" hidden="1" customHeight="1">
      <c r="A411" s="1299" t="s">
        <v>137</v>
      </c>
      <c r="B411" s="930" t="s">
        <v>138</v>
      </c>
      <c r="C411" s="51">
        <v>2026</v>
      </c>
      <c r="D411" s="595"/>
      <c r="E411" s="251"/>
      <c r="F411" s="251"/>
      <c r="G411" s="945"/>
      <c r="H411" s="251"/>
      <c r="I411" s="1453"/>
      <c r="J411" s="244"/>
      <c r="K411" s="244"/>
      <c r="L411" s="952"/>
      <c r="M411" s="251"/>
      <c r="N411" s="1465"/>
      <c r="O411" s="122"/>
      <c r="P411" s="108"/>
      <c r="Q411" s="108"/>
      <c r="R411" s="122"/>
      <c r="S411" s="51"/>
    </row>
    <row r="412" spans="1:19" ht="26.25" hidden="1" customHeight="1">
      <c r="A412" s="1300"/>
      <c r="B412" s="52"/>
      <c r="C412" s="52">
        <v>2027</v>
      </c>
      <c r="D412" s="596"/>
      <c r="E412" s="246"/>
      <c r="F412" s="246"/>
      <c r="G412" s="951"/>
      <c r="H412" s="253"/>
      <c r="I412" s="1454"/>
      <c r="J412" s="246"/>
      <c r="K412" s="246"/>
      <c r="L412" s="954"/>
      <c r="M412" s="253"/>
      <c r="N412" s="1466"/>
      <c r="O412" s="124"/>
      <c r="P412" s="108"/>
      <c r="Q412" s="108"/>
      <c r="R412" s="124"/>
      <c r="S412" s="52"/>
    </row>
    <row r="413" spans="1:19" ht="21" hidden="1" customHeight="1" thickBot="1">
      <c r="A413" s="1301"/>
      <c r="B413" s="1136"/>
      <c r="C413" s="1136">
        <v>2028</v>
      </c>
      <c r="D413" s="598"/>
      <c r="E413" s="248"/>
      <c r="F413" s="248"/>
      <c r="G413" s="222"/>
      <c r="H413" s="255"/>
      <c r="I413" s="1455"/>
      <c r="J413" s="248"/>
      <c r="K413" s="248"/>
      <c r="L413" s="220"/>
      <c r="M413" s="255"/>
      <c r="N413" s="1467"/>
      <c r="O413" s="221"/>
      <c r="P413" s="108"/>
      <c r="Q413" s="108"/>
      <c r="R413" s="221"/>
      <c r="S413" s="1136"/>
    </row>
    <row r="414" spans="1:19" ht="16.5" hidden="1" thickBot="1">
      <c r="A414" s="68">
        <v>63</v>
      </c>
      <c r="B414" s="6" t="s">
        <v>139</v>
      </c>
      <c r="C414" s="6"/>
      <c r="D414" s="112"/>
      <c r="E414" s="607"/>
      <c r="F414" s="607"/>
      <c r="G414" s="607"/>
      <c r="H414" s="608"/>
      <c r="I414" s="182"/>
      <c r="J414" s="162"/>
      <c r="K414" s="162"/>
      <c r="L414" s="950"/>
      <c r="M414" s="102"/>
      <c r="N414" s="172"/>
      <c r="O414" s="162"/>
      <c r="P414" s="950"/>
      <c r="Q414" s="145"/>
      <c r="R414" s="120"/>
      <c r="S414" s="1192"/>
    </row>
    <row r="415" spans="1:19" ht="25.5" hidden="1" customHeight="1">
      <c r="A415" s="473" t="s">
        <v>140</v>
      </c>
      <c r="B415" s="88" t="s">
        <v>141</v>
      </c>
      <c r="C415" s="51">
        <v>2026</v>
      </c>
      <c r="D415" s="595"/>
      <c r="E415" s="841"/>
      <c r="F415" s="956"/>
      <c r="G415" s="952"/>
      <c r="H415" s="842"/>
      <c r="I415" s="1453"/>
      <c r="J415" s="244"/>
      <c r="K415" s="244"/>
      <c r="L415" s="952"/>
      <c r="M415" s="251"/>
      <c r="N415" s="1465"/>
      <c r="O415" s="262"/>
      <c r="P415" s="262"/>
      <c r="Q415" s="945"/>
      <c r="R415" s="122"/>
      <c r="S415" s="51"/>
    </row>
    <row r="416" spans="1:19" ht="29.25" hidden="1" customHeight="1">
      <c r="A416" s="474"/>
      <c r="B416" s="52"/>
      <c r="C416" s="52">
        <v>2027</v>
      </c>
      <c r="D416" s="596"/>
      <c r="E416" s="597"/>
      <c r="F416" s="954"/>
      <c r="G416" s="954"/>
      <c r="H416" s="609"/>
      <c r="I416" s="1454"/>
      <c r="J416" s="246"/>
      <c r="K416" s="246"/>
      <c r="L416" s="954"/>
      <c r="M416" s="253"/>
      <c r="N416" s="1466"/>
      <c r="O416" s="263"/>
      <c r="P416" s="263"/>
      <c r="Q416" s="951"/>
      <c r="R416" s="124"/>
      <c r="S416" s="52"/>
    </row>
    <row r="417" spans="1:19" ht="28.5" hidden="1" customHeight="1" thickBot="1">
      <c r="A417" s="475"/>
      <c r="B417" s="1136"/>
      <c r="C417" s="1136">
        <v>2028</v>
      </c>
      <c r="D417" s="610"/>
      <c r="E417" s="611"/>
      <c r="F417" s="612"/>
      <c r="G417" s="612"/>
      <c r="H417" s="613"/>
      <c r="I417" s="1455"/>
      <c r="J417" s="248"/>
      <c r="K417" s="248"/>
      <c r="L417" s="220"/>
      <c r="M417" s="255"/>
      <c r="N417" s="1466"/>
      <c r="O417" s="296"/>
      <c r="P417" s="296"/>
      <c r="Q417" s="297"/>
      <c r="R417" s="298"/>
      <c r="S417" s="1135"/>
    </row>
    <row r="418" spans="1:19" ht="16.5" thickBot="1">
      <c r="A418" s="68">
        <v>63</v>
      </c>
      <c r="B418" s="6" t="s">
        <v>142</v>
      </c>
      <c r="C418" s="6"/>
      <c r="D418" s="112"/>
      <c r="E418" s="68"/>
      <c r="F418" s="6"/>
      <c r="G418" s="120"/>
      <c r="H418" s="24"/>
      <c r="I418" s="182"/>
      <c r="J418" s="162"/>
      <c r="K418" s="162"/>
      <c r="L418" s="950"/>
      <c r="M418" s="102"/>
      <c r="N418" s="172"/>
      <c r="O418" s="162"/>
      <c r="P418" s="950"/>
      <c r="Q418" s="145"/>
      <c r="R418" s="120"/>
      <c r="S418" s="1192"/>
    </row>
    <row r="419" spans="1:19" ht="25.5" customHeight="1">
      <c r="A419" s="1299" t="s">
        <v>143</v>
      </c>
      <c r="B419" s="88" t="s">
        <v>144</v>
      </c>
      <c r="C419" s="51">
        <v>2026</v>
      </c>
      <c r="D419" s="595"/>
      <c r="E419" s="601">
        <v>79184</v>
      </c>
      <c r="F419" s="930">
        <v>3700</v>
      </c>
      <c r="G419" s="122"/>
      <c r="H419" s="601">
        <f>E419+F419+G419</f>
        <v>82884</v>
      </c>
      <c r="I419" s="1367" t="s">
        <v>288</v>
      </c>
      <c r="J419" s="460">
        <v>90775</v>
      </c>
      <c r="K419" s="571">
        <v>2500</v>
      </c>
      <c r="L419" s="952"/>
      <c r="M419" s="952">
        <f>J419+K419+L419</f>
        <v>93275</v>
      </c>
      <c r="N419" s="1600" t="s">
        <v>289</v>
      </c>
      <c r="O419" s="614">
        <f>E419+J419</f>
        <v>169959</v>
      </c>
      <c r="P419" s="615">
        <f>F419+K419</f>
        <v>6200</v>
      </c>
      <c r="Q419" s="299">
        <f>G419+L419</f>
        <v>0</v>
      </c>
      <c r="R419" s="945">
        <f>O419+P419+Q419</f>
        <v>176159</v>
      </c>
      <c r="S419" s="1416"/>
    </row>
    <row r="420" spans="1:19" ht="54.75" customHeight="1">
      <c r="A420" s="1300"/>
      <c r="B420" s="52"/>
      <c r="C420" s="52">
        <v>2027</v>
      </c>
      <c r="D420" s="596"/>
      <c r="E420" s="602"/>
      <c r="F420" s="52"/>
      <c r="G420" s="124"/>
      <c r="H420" s="602"/>
      <c r="I420" s="1368"/>
      <c r="J420" s="596"/>
      <c r="K420" s="602"/>
      <c r="L420" s="52"/>
      <c r="M420" s="52"/>
      <c r="N420" s="1466"/>
      <c r="O420" s="124"/>
      <c r="P420" s="104"/>
      <c r="Q420" s="104"/>
      <c r="R420" s="124"/>
      <c r="S420" s="1417"/>
    </row>
    <row r="421" spans="1:19" ht="66.75" customHeight="1" thickBot="1">
      <c r="A421" s="1301"/>
      <c r="B421" s="1136"/>
      <c r="C421" s="1136">
        <v>2028</v>
      </c>
      <c r="D421" s="598"/>
      <c r="E421" s="603"/>
      <c r="F421" s="1136"/>
      <c r="G421" s="221"/>
      <c r="H421" s="603"/>
      <c r="I421" s="1369"/>
      <c r="J421" s="598"/>
      <c r="K421" s="603"/>
      <c r="L421" s="1136"/>
      <c r="M421" s="1136"/>
      <c r="N421" s="1467"/>
      <c r="O421" s="221"/>
      <c r="P421" s="110"/>
      <c r="Q421" s="110"/>
      <c r="R421" s="221"/>
      <c r="S421" s="1418"/>
    </row>
    <row r="422" spans="1:19" ht="20.25">
      <c r="A422" s="1571" t="s">
        <v>128</v>
      </c>
      <c r="B422" s="1572" t="s">
        <v>171</v>
      </c>
      <c r="C422" s="838">
        <v>2026</v>
      </c>
      <c r="D422" s="1007">
        <f>+D381+D385+D391+D395+D407+D411+D415+D419+D388+D399+D403</f>
        <v>226</v>
      </c>
      <c r="E422" s="1007">
        <f>+E381+E385+E391+E395+E407+E411+E415+E419+E388+E399+E403</f>
        <v>1330153</v>
      </c>
      <c r="F422" s="1007">
        <f t="shared" ref="F422:H422" si="268">+F381+F385+F391+F395+F407+F411+F415+F419+F388+F399+F403</f>
        <v>39450</v>
      </c>
      <c r="G422" s="1007">
        <f t="shared" si="268"/>
        <v>1504900</v>
      </c>
      <c r="H422" s="1007">
        <f t="shared" si="268"/>
        <v>2874503</v>
      </c>
      <c r="I422" s="1007"/>
      <c r="J422" s="1007">
        <f>+J381+J385+J391+J395+J407+J411+J415+J419+J388+J399+J403</f>
        <v>90775</v>
      </c>
      <c r="K422" s="1007">
        <f t="shared" ref="K422:M422" si="269">+K381+K385+K391+K395+K407+K411+K415+K419+K388+K399+K403</f>
        <v>2500</v>
      </c>
      <c r="L422" s="1007">
        <f t="shared" si="269"/>
        <v>144840</v>
      </c>
      <c r="M422" s="1007">
        <f t="shared" si="269"/>
        <v>238115</v>
      </c>
      <c r="N422" s="1007"/>
      <c r="O422" s="1007">
        <f>+O381+O385+O391+O395+O407+O411+O415+O419+O388+O399+O403</f>
        <v>1420928</v>
      </c>
      <c r="P422" s="1007">
        <f t="shared" ref="P422:Q422" si="270">+P381+P385+P391+P395+P407+P411+P415+P419+P388+P399+P403</f>
        <v>41950</v>
      </c>
      <c r="Q422" s="1007">
        <f t="shared" si="270"/>
        <v>1649740</v>
      </c>
      <c r="R422" s="1007">
        <f>+R381+R385+R391+R395+R407+R411+R415+R419+R388+R399+R403</f>
        <v>3112618</v>
      </c>
      <c r="S422" s="838"/>
    </row>
    <row r="423" spans="1:19" ht="20.25">
      <c r="A423" s="1573"/>
      <c r="B423" s="1574"/>
      <c r="C423" s="265">
        <v>2027</v>
      </c>
      <c r="D423" s="267">
        <f>+D382+D386+D392+D396+D408+D412+D416+D420</f>
        <v>0</v>
      </c>
      <c r="E423" s="267">
        <f>+E382+E386+E392+E396+E408+E412+E416+E420+E389+E400+E404</f>
        <v>1029469</v>
      </c>
      <c r="F423" s="267">
        <f t="shared" ref="F423:H423" si="271">+F382+F386+F392+F396+F408+F412+F416+F420+F389+F400+F404</f>
        <v>4500</v>
      </c>
      <c r="G423" s="267">
        <f t="shared" si="271"/>
        <v>7600</v>
      </c>
      <c r="H423" s="267">
        <f t="shared" si="271"/>
        <v>1041569</v>
      </c>
      <c r="I423" s="267"/>
      <c r="J423" s="267">
        <f t="shared" ref="J423:M423" si="272">+J382+J386+J392+J396+J408+J412+J416+J420+J389+J400+J404</f>
        <v>0</v>
      </c>
      <c r="K423" s="267">
        <f t="shared" si="272"/>
        <v>21500</v>
      </c>
      <c r="L423" s="267">
        <f t="shared" si="272"/>
        <v>0</v>
      </c>
      <c r="M423" s="267">
        <f t="shared" si="272"/>
        <v>21500</v>
      </c>
      <c r="N423" s="267"/>
      <c r="O423" s="267">
        <f>+O382+O386+O392+O396+O408+O412+O416+O420+O389+O400+O404</f>
        <v>1029469</v>
      </c>
      <c r="P423" s="267">
        <f>+P382+P386+P392+P396+P408+P412+P416+P420+P389+P400+P404</f>
        <v>26000</v>
      </c>
      <c r="Q423" s="267">
        <f>+Q382+Q386+Q392+Q396+Q408+Q412+Q416+Q420+Q389+Q400+Q404</f>
        <v>7600</v>
      </c>
      <c r="R423" s="267">
        <f t="shared" ref="R423" si="273">+R382+R386+R392+R396+R408+R412+R416+R420+R389+R400+R404</f>
        <v>1063069</v>
      </c>
      <c r="S423" s="265"/>
    </row>
    <row r="424" spans="1:19" ht="21" thickBot="1">
      <c r="A424" s="1575"/>
      <c r="B424" s="1576"/>
      <c r="C424" s="266">
        <v>2028</v>
      </c>
      <c r="D424" s="1008">
        <f>+D383+D387+D393+D397+D409+D413+D417+D421</f>
        <v>0</v>
      </c>
      <c r="E424" s="1008">
        <f>+E383+E387+E393+E397+E409+E413+E417+E421+E390+E401+E405</f>
        <v>1029469</v>
      </c>
      <c r="F424" s="1008">
        <f t="shared" ref="F424:H424" si="274">+F383+F387+F393+F397+F409+F413+F417+F421+F390+F401+F405</f>
        <v>7500</v>
      </c>
      <c r="G424" s="1008">
        <f t="shared" si="274"/>
        <v>7600</v>
      </c>
      <c r="H424" s="1008">
        <f t="shared" si="274"/>
        <v>1044569</v>
      </c>
      <c r="I424" s="1008"/>
      <c r="J424" s="1008">
        <f t="shared" ref="J424:M424" si="275">+J383+J387+J393+J397+J409+J413+J417+J421+J390+J401+J405</f>
        <v>0</v>
      </c>
      <c r="K424" s="1008">
        <f t="shared" si="275"/>
        <v>0</v>
      </c>
      <c r="L424" s="1008">
        <f t="shared" si="275"/>
        <v>0</v>
      </c>
      <c r="M424" s="1008">
        <f t="shared" si="275"/>
        <v>0</v>
      </c>
      <c r="N424" s="1008"/>
      <c r="O424" s="1008">
        <f>+O383+O387+O393+O397+O409+O413+O417+O421+O390+O401+O405</f>
        <v>1029469</v>
      </c>
      <c r="P424" s="1008">
        <f>+P383+P387+P393+P397+P409+P413+P417+P421+P390+P401+P405</f>
        <v>7500</v>
      </c>
      <c r="Q424" s="1008">
        <f>+Q383+Q387+Q393+Q397+Q409+Q413+Q417+Q421+Q390+Q401+Q405</f>
        <v>7600</v>
      </c>
      <c r="R424" s="1008">
        <f t="shared" ref="R424" si="276">+R383+R387+R393+R397+R409+R413+R417+R421+R390+R401+R405</f>
        <v>1044569</v>
      </c>
      <c r="S424" s="266"/>
    </row>
    <row r="425" spans="1:19">
      <c r="A425" s="194"/>
      <c r="B425" s="194"/>
      <c r="C425" s="194"/>
      <c r="D425" s="194"/>
      <c r="E425" s="194"/>
      <c r="F425" s="194"/>
      <c r="G425" s="775"/>
      <c r="H425" s="776"/>
      <c r="I425" s="777"/>
      <c r="J425" s="778"/>
      <c r="K425" s="778"/>
      <c r="L425" s="778"/>
      <c r="M425" s="779"/>
      <c r="N425" s="777"/>
      <c r="O425" s="778"/>
      <c r="P425" s="778"/>
      <c r="Q425" s="778"/>
      <c r="R425" s="779"/>
      <c r="S425" s="777"/>
    </row>
    <row r="426" spans="1:19">
      <c r="A426" s="194"/>
      <c r="B426" s="194"/>
      <c r="C426" s="194"/>
      <c r="D426" s="194"/>
      <c r="E426" s="194"/>
      <c r="F426" s="194"/>
      <c r="G426" s="775"/>
      <c r="H426" s="776"/>
      <c r="I426" s="777"/>
      <c r="J426" s="778"/>
      <c r="K426" s="778"/>
      <c r="L426" s="778"/>
      <c r="M426" s="779"/>
      <c r="N426" s="777"/>
      <c r="O426" s="778"/>
      <c r="P426" s="778"/>
      <c r="Q426" s="778"/>
      <c r="R426" s="779"/>
      <c r="S426" s="777"/>
    </row>
    <row r="427" spans="1:19" s="194" customFormat="1">
      <c r="G427" s="775"/>
      <c r="H427" s="776"/>
      <c r="I427" s="777"/>
      <c r="J427" s="778"/>
      <c r="K427" s="778"/>
      <c r="L427" s="778"/>
      <c r="M427" s="779"/>
      <c r="N427" s="777"/>
      <c r="O427" s="778"/>
      <c r="P427" s="778"/>
      <c r="Q427" s="778"/>
      <c r="R427" s="779"/>
      <c r="S427" s="777"/>
    </row>
    <row r="428" spans="1:19" s="194" customFormat="1">
      <c r="G428" s="775"/>
      <c r="H428" s="776"/>
      <c r="I428" s="777"/>
      <c r="J428" s="778"/>
      <c r="K428" s="778"/>
      <c r="L428" s="778"/>
      <c r="M428" s="779"/>
      <c r="N428" s="777"/>
      <c r="O428" s="778"/>
      <c r="P428" s="778"/>
      <c r="Q428" s="778"/>
      <c r="R428" s="779"/>
      <c r="S428" s="777"/>
    </row>
    <row r="429" spans="1:19" s="194" customFormat="1">
      <c r="G429" s="775"/>
      <c r="H429" s="776"/>
      <c r="I429" s="777"/>
      <c r="J429" s="778"/>
      <c r="K429" s="778"/>
      <c r="L429" s="778"/>
      <c r="M429" s="779"/>
      <c r="N429" s="777"/>
      <c r="O429" s="778"/>
      <c r="P429" s="778"/>
      <c r="Q429" s="778"/>
      <c r="R429" s="778"/>
      <c r="S429" s="777"/>
    </row>
    <row r="430" spans="1:19" s="194" customFormat="1">
      <c r="G430" s="775"/>
      <c r="H430" s="776"/>
      <c r="I430" s="777"/>
      <c r="J430" s="778"/>
      <c r="K430" s="778"/>
      <c r="L430" s="778"/>
      <c r="M430" s="779"/>
      <c r="N430" s="777"/>
      <c r="O430" s="778"/>
      <c r="P430" s="778"/>
      <c r="Q430" s="778"/>
      <c r="R430" s="779"/>
      <c r="S430" s="777"/>
    </row>
    <row r="431" spans="1:19" s="194" customFormat="1">
      <c r="G431" s="775"/>
      <c r="H431" s="776"/>
      <c r="I431" s="777"/>
      <c r="J431" s="778"/>
      <c r="K431" s="778"/>
      <c r="L431" s="778"/>
      <c r="M431" s="779"/>
      <c r="N431" s="777"/>
      <c r="O431" s="778"/>
      <c r="P431" s="778"/>
      <c r="Q431" s="778"/>
      <c r="R431" s="779"/>
      <c r="S431" s="777"/>
    </row>
    <row r="432" spans="1:19" s="194" customFormat="1">
      <c r="G432" s="775"/>
      <c r="H432" s="776"/>
      <c r="I432" s="777"/>
      <c r="J432" s="778"/>
      <c r="K432" s="778"/>
      <c r="L432" s="778"/>
      <c r="M432" s="779"/>
      <c r="N432" s="777"/>
      <c r="O432" s="778"/>
      <c r="P432" s="778"/>
      <c r="Q432" s="778"/>
      <c r="R432" s="779"/>
      <c r="S432" s="777"/>
    </row>
    <row r="433" spans="7:19" s="194" customFormat="1">
      <c r="G433" s="775"/>
      <c r="H433" s="776"/>
      <c r="I433" s="777"/>
      <c r="J433" s="778"/>
      <c r="K433" s="778"/>
      <c r="L433" s="778"/>
      <c r="M433" s="779"/>
      <c r="N433" s="777"/>
      <c r="O433" s="778"/>
      <c r="P433" s="778"/>
      <c r="Q433" s="778"/>
      <c r="R433" s="779"/>
      <c r="S433" s="777"/>
    </row>
    <row r="434" spans="7:19" s="194" customFormat="1">
      <c r="G434" s="775"/>
      <c r="H434" s="776"/>
      <c r="I434" s="777"/>
      <c r="J434" s="778"/>
      <c r="K434" s="778"/>
      <c r="L434" s="778"/>
      <c r="M434" s="779"/>
      <c r="N434" s="777"/>
      <c r="O434" s="778"/>
      <c r="P434" s="778"/>
      <c r="Q434" s="778"/>
      <c r="R434" s="779"/>
      <c r="S434" s="777"/>
    </row>
    <row r="435" spans="7:19" s="194" customFormat="1">
      <c r="G435" s="775"/>
      <c r="H435" s="776"/>
      <c r="I435" s="777"/>
      <c r="J435" s="778"/>
      <c r="K435" s="778"/>
      <c r="L435" s="778"/>
      <c r="M435" s="779"/>
      <c r="N435" s="777"/>
      <c r="O435" s="778"/>
      <c r="P435" s="778"/>
      <c r="Q435" s="778"/>
      <c r="R435" s="779"/>
      <c r="S435" s="777"/>
    </row>
    <row r="436" spans="7:19" s="194" customFormat="1">
      <c r="G436" s="775"/>
      <c r="H436" s="776"/>
      <c r="I436" s="777"/>
      <c r="J436" s="778"/>
      <c r="K436" s="778"/>
      <c r="L436" s="778"/>
      <c r="M436" s="779"/>
      <c r="N436" s="777"/>
      <c r="O436" s="778"/>
      <c r="P436" s="778"/>
      <c r="Q436" s="778"/>
      <c r="R436" s="779"/>
      <c r="S436" s="777"/>
    </row>
    <row r="437" spans="7:19" s="194" customFormat="1">
      <c r="G437" s="775"/>
      <c r="H437" s="776"/>
      <c r="I437" s="777"/>
      <c r="J437" s="778"/>
      <c r="K437" s="778"/>
      <c r="L437" s="778"/>
      <c r="M437" s="779"/>
      <c r="N437" s="777"/>
      <c r="O437" s="778"/>
      <c r="P437" s="778"/>
      <c r="Q437" s="778"/>
      <c r="R437" s="779"/>
      <c r="S437" s="777"/>
    </row>
    <row r="438" spans="7:19" s="194" customFormat="1">
      <c r="G438" s="775"/>
      <c r="H438" s="776"/>
      <c r="I438" s="777"/>
      <c r="J438" s="778"/>
      <c r="K438" s="778"/>
      <c r="L438" s="778"/>
      <c r="M438" s="779"/>
      <c r="N438" s="777"/>
      <c r="O438" s="778"/>
      <c r="P438" s="778"/>
      <c r="Q438" s="778"/>
      <c r="R438" s="779"/>
      <c r="S438" s="777"/>
    </row>
    <row r="439" spans="7:19" s="194" customFormat="1">
      <c r="G439" s="775"/>
      <c r="H439" s="776"/>
      <c r="I439" s="777"/>
      <c r="J439" s="778"/>
      <c r="K439" s="778"/>
      <c r="L439" s="778"/>
      <c r="M439" s="779"/>
      <c r="N439" s="777"/>
      <c r="O439" s="778"/>
      <c r="P439" s="778"/>
      <c r="Q439" s="778"/>
      <c r="R439" s="779"/>
      <c r="S439" s="777"/>
    </row>
    <row r="440" spans="7:19" s="194" customFormat="1">
      <c r="G440" s="775"/>
      <c r="H440" s="776"/>
      <c r="I440" s="777"/>
      <c r="J440" s="778"/>
      <c r="K440" s="778"/>
      <c r="L440" s="778"/>
      <c r="M440" s="779"/>
      <c r="N440" s="777"/>
      <c r="O440" s="778"/>
      <c r="P440" s="778"/>
      <c r="Q440" s="778"/>
      <c r="R440" s="779"/>
      <c r="S440" s="777"/>
    </row>
    <row r="441" spans="7:19" s="194" customFormat="1">
      <c r="G441" s="775"/>
      <c r="H441" s="776"/>
      <c r="I441" s="777"/>
      <c r="J441" s="778"/>
      <c r="K441" s="778"/>
      <c r="L441" s="778"/>
      <c r="M441" s="779"/>
      <c r="N441" s="777"/>
      <c r="O441" s="778"/>
      <c r="P441" s="778"/>
      <c r="Q441" s="778"/>
      <c r="R441" s="779"/>
      <c r="S441" s="777"/>
    </row>
    <row r="442" spans="7:19" s="194" customFormat="1">
      <c r="G442" s="775"/>
      <c r="H442" s="776"/>
      <c r="I442" s="777"/>
      <c r="J442" s="778"/>
      <c r="K442" s="778"/>
      <c r="L442" s="778"/>
      <c r="M442" s="779"/>
      <c r="N442" s="777"/>
      <c r="O442" s="778"/>
      <c r="P442" s="778"/>
      <c r="Q442" s="778"/>
      <c r="R442" s="779"/>
      <c r="S442" s="777"/>
    </row>
    <row r="443" spans="7:19" s="194" customFormat="1">
      <c r="G443" s="775"/>
      <c r="H443" s="776"/>
      <c r="I443" s="777"/>
      <c r="J443" s="778"/>
      <c r="K443" s="778"/>
      <c r="L443" s="778"/>
      <c r="M443" s="779"/>
      <c r="N443" s="777"/>
      <c r="O443" s="778"/>
      <c r="P443" s="778"/>
      <c r="Q443" s="778"/>
      <c r="R443" s="779"/>
      <c r="S443" s="777"/>
    </row>
    <row r="444" spans="7:19" s="194" customFormat="1">
      <c r="G444" s="775"/>
      <c r="H444" s="776"/>
      <c r="I444" s="777"/>
      <c r="J444" s="778"/>
      <c r="K444" s="778"/>
      <c r="L444" s="778"/>
      <c r="M444" s="779"/>
      <c r="N444" s="777"/>
      <c r="O444" s="778"/>
      <c r="P444" s="778"/>
      <c r="Q444" s="778"/>
      <c r="R444" s="779"/>
      <c r="S444" s="777"/>
    </row>
    <row r="445" spans="7:19" s="194" customFormat="1">
      <c r="G445" s="775"/>
      <c r="H445" s="776"/>
      <c r="I445" s="777"/>
      <c r="J445" s="778"/>
      <c r="K445" s="778"/>
      <c r="L445" s="778"/>
      <c r="M445" s="779"/>
      <c r="N445" s="777"/>
      <c r="O445" s="778"/>
      <c r="P445" s="778"/>
      <c r="Q445" s="778"/>
      <c r="R445" s="779"/>
      <c r="S445" s="777"/>
    </row>
    <row r="446" spans="7:19" s="194" customFormat="1">
      <c r="G446" s="775"/>
      <c r="H446" s="776"/>
      <c r="I446" s="777"/>
      <c r="J446" s="778"/>
      <c r="K446" s="778"/>
      <c r="L446" s="778"/>
      <c r="M446" s="779"/>
      <c r="N446" s="777"/>
      <c r="O446" s="778"/>
      <c r="P446" s="778"/>
      <c r="Q446" s="778"/>
      <c r="R446" s="779"/>
      <c r="S446" s="777"/>
    </row>
    <row r="447" spans="7:19" s="194" customFormat="1">
      <c r="G447" s="775"/>
      <c r="H447" s="776"/>
      <c r="I447" s="777"/>
      <c r="J447" s="778"/>
      <c r="K447" s="778"/>
      <c r="L447" s="778"/>
      <c r="M447" s="779"/>
      <c r="N447" s="777"/>
      <c r="O447" s="778"/>
      <c r="P447" s="778"/>
      <c r="Q447" s="778"/>
      <c r="R447" s="779"/>
      <c r="S447" s="777"/>
    </row>
    <row r="448" spans="7:19" s="194" customFormat="1">
      <c r="G448" s="775"/>
      <c r="H448" s="776"/>
      <c r="I448" s="777"/>
      <c r="J448" s="778"/>
      <c r="K448" s="778"/>
      <c r="L448" s="778"/>
      <c r="M448" s="779"/>
      <c r="N448" s="777"/>
      <c r="O448" s="778"/>
      <c r="P448" s="778"/>
      <c r="Q448" s="778"/>
      <c r="R448" s="779"/>
      <c r="S448" s="777"/>
    </row>
    <row r="449" spans="7:19" s="194" customFormat="1">
      <c r="G449" s="775"/>
      <c r="H449" s="776"/>
      <c r="I449" s="777"/>
      <c r="J449" s="778"/>
      <c r="K449" s="778"/>
      <c r="L449" s="778"/>
      <c r="M449" s="779"/>
      <c r="N449" s="777"/>
      <c r="O449" s="778"/>
      <c r="P449" s="778"/>
      <c r="Q449" s="778"/>
      <c r="R449" s="779"/>
      <c r="S449" s="777"/>
    </row>
    <row r="450" spans="7:19" s="194" customFormat="1">
      <c r="G450" s="775"/>
      <c r="H450" s="776"/>
      <c r="I450" s="777"/>
      <c r="J450" s="778"/>
      <c r="K450" s="778"/>
      <c r="L450" s="778"/>
      <c r="M450" s="779"/>
      <c r="N450" s="777"/>
      <c r="O450" s="778"/>
      <c r="P450" s="778"/>
      <c r="Q450" s="778"/>
      <c r="R450" s="779"/>
      <c r="S450" s="777"/>
    </row>
    <row r="451" spans="7:19" s="194" customFormat="1">
      <c r="G451" s="775"/>
      <c r="H451" s="776"/>
      <c r="I451" s="777"/>
      <c r="J451" s="778"/>
      <c r="K451" s="778"/>
      <c r="L451" s="778"/>
      <c r="M451" s="779"/>
      <c r="N451" s="777"/>
      <c r="O451" s="778"/>
      <c r="P451" s="778"/>
      <c r="Q451" s="778"/>
      <c r="R451" s="779"/>
      <c r="S451" s="777"/>
    </row>
    <row r="452" spans="7:19" s="194" customFormat="1">
      <c r="G452" s="775"/>
      <c r="H452" s="776"/>
      <c r="I452" s="777"/>
      <c r="J452" s="778"/>
      <c r="K452" s="778"/>
      <c r="L452" s="778"/>
      <c r="M452" s="779"/>
      <c r="N452" s="777"/>
      <c r="O452" s="778"/>
      <c r="P452" s="778"/>
      <c r="Q452" s="778"/>
      <c r="R452" s="779"/>
      <c r="S452" s="777"/>
    </row>
    <row r="453" spans="7:19" s="194" customFormat="1">
      <c r="G453" s="775"/>
      <c r="H453" s="776"/>
      <c r="I453" s="777"/>
      <c r="J453" s="778"/>
      <c r="K453" s="778"/>
      <c r="L453" s="778"/>
      <c r="M453" s="779"/>
      <c r="N453" s="777"/>
      <c r="O453" s="778"/>
      <c r="P453" s="778"/>
      <c r="Q453" s="778"/>
      <c r="R453" s="779"/>
      <c r="S453" s="777"/>
    </row>
    <row r="454" spans="7:19" s="194" customFormat="1">
      <c r="G454" s="775"/>
      <c r="H454" s="776"/>
      <c r="I454" s="777"/>
      <c r="J454" s="778"/>
      <c r="K454" s="778"/>
      <c r="L454" s="778"/>
      <c r="M454" s="779"/>
      <c r="N454" s="777"/>
      <c r="O454" s="778"/>
      <c r="P454" s="778"/>
      <c r="Q454" s="778"/>
      <c r="R454" s="779"/>
      <c r="S454" s="777"/>
    </row>
    <row r="455" spans="7:19" s="194" customFormat="1">
      <c r="G455" s="775"/>
      <c r="H455" s="776"/>
      <c r="I455" s="777"/>
      <c r="J455" s="778"/>
      <c r="K455" s="778"/>
      <c r="L455" s="778"/>
      <c r="M455" s="779"/>
      <c r="N455" s="777"/>
      <c r="O455" s="778"/>
      <c r="P455" s="778"/>
      <c r="Q455" s="778"/>
      <c r="R455" s="779"/>
      <c r="S455" s="777"/>
    </row>
    <row r="456" spans="7:19" s="194" customFormat="1">
      <c r="G456" s="775"/>
      <c r="H456" s="776"/>
      <c r="I456" s="777"/>
      <c r="J456" s="778"/>
      <c r="K456" s="778"/>
      <c r="L456" s="778"/>
      <c r="M456" s="779"/>
      <c r="N456" s="777"/>
      <c r="O456" s="778"/>
      <c r="P456" s="778"/>
      <c r="Q456" s="778"/>
      <c r="R456" s="779"/>
      <c r="S456" s="777"/>
    </row>
    <row r="457" spans="7:19" s="194" customFormat="1">
      <c r="G457" s="775"/>
      <c r="H457" s="776"/>
      <c r="I457" s="777"/>
      <c r="J457" s="778"/>
      <c r="K457" s="778"/>
      <c r="L457" s="778"/>
      <c r="M457" s="779"/>
      <c r="N457" s="777"/>
      <c r="O457" s="778"/>
      <c r="P457" s="778"/>
      <c r="Q457" s="778"/>
      <c r="R457" s="779"/>
      <c r="S457" s="777"/>
    </row>
    <row r="458" spans="7:19" s="194" customFormat="1">
      <c r="G458" s="775"/>
      <c r="H458" s="776"/>
      <c r="I458" s="777"/>
      <c r="J458" s="778"/>
      <c r="K458" s="778"/>
      <c r="L458" s="778"/>
      <c r="M458" s="779"/>
      <c r="N458" s="777"/>
      <c r="O458" s="778"/>
      <c r="P458" s="778"/>
      <c r="Q458" s="778"/>
      <c r="R458" s="779"/>
      <c r="S458" s="777"/>
    </row>
    <row r="459" spans="7:19" s="194" customFormat="1">
      <c r="G459" s="775"/>
      <c r="H459" s="776"/>
      <c r="I459" s="777"/>
      <c r="J459" s="778"/>
      <c r="K459" s="778"/>
      <c r="L459" s="778"/>
      <c r="M459" s="779"/>
      <c r="N459" s="777"/>
      <c r="O459" s="778"/>
      <c r="P459" s="778"/>
      <c r="Q459" s="778"/>
      <c r="R459" s="779"/>
      <c r="S459" s="777"/>
    </row>
    <row r="460" spans="7:19" s="194" customFormat="1">
      <c r="G460" s="775"/>
      <c r="H460" s="776"/>
      <c r="I460" s="777"/>
      <c r="J460" s="778"/>
      <c r="K460" s="778"/>
      <c r="L460" s="778"/>
      <c r="M460" s="779"/>
      <c r="N460" s="777"/>
      <c r="O460" s="778"/>
      <c r="P460" s="778"/>
      <c r="Q460" s="778"/>
      <c r="R460" s="779"/>
      <c r="S460" s="777"/>
    </row>
    <row r="461" spans="7:19" s="194" customFormat="1">
      <c r="G461" s="775"/>
      <c r="H461" s="776"/>
      <c r="I461" s="777"/>
      <c r="J461" s="778"/>
      <c r="K461" s="778"/>
      <c r="L461" s="778"/>
      <c r="M461" s="779"/>
      <c r="N461" s="777"/>
      <c r="O461" s="778"/>
      <c r="P461" s="778"/>
      <c r="Q461" s="778"/>
      <c r="R461" s="779"/>
      <c r="S461" s="777"/>
    </row>
    <row r="462" spans="7:19" s="194" customFormat="1">
      <c r="G462" s="775"/>
      <c r="H462" s="776"/>
      <c r="I462" s="777"/>
      <c r="J462" s="778"/>
      <c r="K462" s="778"/>
      <c r="L462" s="778"/>
      <c r="M462" s="779"/>
      <c r="N462" s="777"/>
      <c r="O462" s="778"/>
      <c r="P462" s="778"/>
      <c r="Q462" s="778"/>
      <c r="R462" s="779"/>
      <c r="S462" s="777"/>
    </row>
    <row r="463" spans="7:19" s="194" customFormat="1">
      <c r="G463" s="775"/>
      <c r="H463" s="776"/>
      <c r="I463" s="777"/>
      <c r="J463" s="778"/>
      <c r="K463" s="778"/>
      <c r="L463" s="778"/>
      <c r="M463" s="779"/>
      <c r="N463" s="777"/>
      <c r="O463" s="778"/>
      <c r="P463" s="778"/>
      <c r="Q463" s="778"/>
      <c r="R463" s="779"/>
      <c r="S463" s="777"/>
    </row>
    <row r="464" spans="7:19" s="194" customFormat="1">
      <c r="G464" s="775"/>
      <c r="H464" s="776"/>
      <c r="I464" s="777"/>
      <c r="J464" s="778"/>
      <c r="K464" s="778"/>
      <c r="L464" s="778"/>
      <c r="M464" s="779"/>
      <c r="N464" s="777"/>
      <c r="O464" s="778"/>
      <c r="P464" s="778"/>
      <c r="Q464" s="778"/>
      <c r="R464" s="779"/>
      <c r="S464" s="777"/>
    </row>
    <row r="465" spans="7:19" s="194" customFormat="1">
      <c r="G465" s="775"/>
      <c r="H465" s="776"/>
      <c r="I465" s="777"/>
      <c r="J465" s="778"/>
      <c r="K465" s="778"/>
      <c r="L465" s="778"/>
      <c r="M465" s="779"/>
      <c r="N465" s="777"/>
      <c r="O465" s="778"/>
      <c r="P465" s="778"/>
      <c r="Q465" s="778"/>
      <c r="R465" s="779"/>
      <c r="S465" s="777"/>
    </row>
    <row r="466" spans="7:19" s="194" customFormat="1">
      <c r="G466" s="775"/>
      <c r="H466" s="776"/>
      <c r="I466" s="777"/>
      <c r="J466" s="778"/>
      <c r="K466" s="778"/>
      <c r="L466" s="778"/>
      <c r="M466" s="779"/>
      <c r="N466" s="777"/>
      <c r="O466" s="778"/>
      <c r="P466" s="778"/>
      <c r="Q466" s="778"/>
      <c r="R466" s="779"/>
      <c r="S466" s="777"/>
    </row>
    <row r="467" spans="7:19" s="194" customFormat="1">
      <c r="G467" s="775"/>
      <c r="H467" s="776"/>
      <c r="I467" s="777"/>
      <c r="J467" s="778"/>
      <c r="K467" s="778"/>
      <c r="L467" s="778"/>
      <c r="M467" s="779"/>
      <c r="N467" s="777"/>
      <c r="O467" s="778"/>
      <c r="P467" s="778"/>
      <c r="Q467" s="778"/>
      <c r="R467" s="779"/>
      <c r="S467" s="777"/>
    </row>
    <row r="468" spans="7:19" s="194" customFormat="1">
      <c r="G468" s="775"/>
      <c r="H468" s="776"/>
      <c r="I468" s="777"/>
      <c r="J468" s="778"/>
      <c r="K468" s="778"/>
      <c r="L468" s="778"/>
      <c r="M468" s="779"/>
      <c r="N468" s="777"/>
      <c r="O468" s="778"/>
      <c r="P468" s="778"/>
      <c r="Q468" s="778"/>
      <c r="R468" s="779"/>
      <c r="S468" s="777"/>
    </row>
    <row r="469" spans="7:19" s="194" customFormat="1">
      <c r="G469" s="775"/>
      <c r="H469" s="776"/>
      <c r="I469" s="777"/>
      <c r="J469" s="778"/>
      <c r="K469" s="778"/>
      <c r="L469" s="778"/>
      <c r="M469" s="779"/>
      <c r="N469" s="777"/>
      <c r="O469" s="778"/>
      <c r="P469" s="778"/>
      <c r="Q469" s="778"/>
      <c r="R469" s="779"/>
      <c r="S469" s="777"/>
    </row>
    <row r="470" spans="7:19" s="194" customFormat="1">
      <c r="G470" s="775"/>
      <c r="H470" s="776"/>
      <c r="I470" s="777"/>
      <c r="J470" s="778"/>
      <c r="K470" s="778"/>
      <c r="L470" s="778"/>
      <c r="M470" s="779"/>
      <c r="N470" s="777"/>
      <c r="O470" s="778"/>
      <c r="P470" s="778"/>
      <c r="Q470" s="778"/>
      <c r="R470" s="779"/>
      <c r="S470" s="777"/>
    </row>
    <row r="471" spans="7:19" s="194" customFormat="1">
      <c r="G471" s="775"/>
      <c r="H471" s="776"/>
      <c r="I471" s="777"/>
      <c r="J471" s="778"/>
      <c r="K471" s="778"/>
      <c r="L471" s="778"/>
      <c r="M471" s="779"/>
      <c r="N471" s="777"/>
      <c r="O471" s="778"/>
      <c r="P471" s="778"/>
      <c r="Q471" s="778"/>
      <c r="R471" s="779"/>
      <c r="S471" s="777"/>
    </row>
    <row r="472" spans="7:19" s="194" customFormat="1">
      <c r="G472" s="775"/>
      <c r="H472" s="776"/>
      <c r="I472" s="777"/>
      <c r="J472" s="778"/>
      <c r="K472" s="778"/>
      <c r="L472" s="778"/>
      <c r="M472" s="779"/>
      <c r="N472" s="777"/>
      <c r="O472" s="778"/>
      <c r="P472" s="778"/>
      <c r="Q472" s="778"/>
      <c r="R472" s="779"/>
      <c r="S472" s="777"/>
    </row>
    <row r="473" spans="7:19" s="194" customFormat="1">
      <c r="G473" s="775"/>
      <c r="H473" s="776"/>
      <c r="I473" s="777"/>
      <c r="J473" s="778"/>
      <c r="K473" s="778"/>
      <c r="L473" s="778"/>
      <c r="M473" s="779"/>
      <c r="N473" s="777"/>
      <c r="O473" s="778"/>
      <c r="P473" s="778"/>
      <c r="Q473" s="778"/>
      <c r="R473" s="779"/>
      <c r="S473" s="777"/>
    </row>
    <row r="474" spans="7:19" s="194" customFormat="1">
      <c r="G474" s="775"/>
      <c r="H474" s="776"/>
      <c r="I474" s="777"/>
      <c r="J474" s="778"/>
      <c r="K474" s="778"/>
      <c r="L474" s="778"/>
      <c r="M474" s="779"/>
      <c r="N474" s="777"/>
      <c r="O474" s="778"/>
      <c r="P474" s="778"/>
      <c r="Q474" s="778"/>
      <c r="R474" s="779"/>
      <c r="S474" s="777"/>
    </row>
    <row r="475" spans="7:19" s="194" customFormat="1">
      <c r="G475" s="775"/>
      <c r="H475" s="776"/>
      <c r="I475" s="777"/>
      <c r="J475" s="778"/>
      <c r="K475" s="778"/>
      <c r="L475" s="778"/>
      <c r="M475" s="779"/>
      <c r="N475" s="777"/>
      <c r="O475" s="778"/>
      <c r="P475" s="778"/>
      <c r="Q475" s="778"/>
      <c r="R475" s="779"/>
      <c r="S475" s="777"/>
    </row>
    <row r="476" spans="7:19" s="194" customFormat="1">
      <c r="G476" s="775"/>
      <c r="H476" s="776"/>
      <c r="I476" s="777"/>
      <c r="J476" s="778"/>
      <c r="K476" s="778"/>
      <c r="L476" s="778"/>
      <c r="M476" s="779"/>
      <c r="N476" s="777"/>
      <c r="O476" s="778"/>
      <c r="P476" s="778"/>
      <c r="Q476" s="778"/>
      <c r="R476" s="779"/>
      <c r="S476" s="777"/>
    </row>
    <row r="477" spans="7:19" s="194" customFormat="1">
      <c r="G477" s="775"/>
      <c r="H477" s="776"/>
      <c r="I477" s="777"/>
      <c r="J477" s="778"/>
      <c r="K477" s="778"/>
      <c r="L477" s="778"/>
      <c r="M477" s="779"/>
      <c r="N477" s="777"/>
      <c r="O477" s="778"/>
      <c r="P477" s="778"/>
      <c r="Q477" s="778"/>
      <c r="R477" s="779"/>
      <c r="S477" s="777"/>
    </row>
    <row r="478" spans="7:19" s="194" customFormat="1">
      <c r="G478" s="775"/>
      <c r="H478" s="776"/>
      <c r="I478" s="777"/>
      <c r="J478" s="778"/>
      <c r="K478" s="778"/>
      <c r="L478" s="778"/>
      <c r="M478" s="779"/>
      <c r="N478" s="777"/>
      <c r="O478" s="778"/>
      <c r="P478" s="778"/>
      <c r="Q478" s="778"/>
      <c r="R478" s="779"/>
      <c r="S478" s="777"/>
    </row>
    <row r="479" spans="7:19" s="194" customFormat="1">
      <c r="G479" s="775"/>
      <c r="H479" s="776"/>
      <c r="I479" s="777"/>
      <c r="J479" s="778"/>
      <c r="K479" s="778"/>
      <c r="L479" s="778"/>
      <c r="M479" s="779"/>
      <c r="N479" s="777"/>
      <c r="O479" s="778"/>
      <c r="P479" s="778"/>
      <c r="Q479" s="778"/>
      <c r="R479" s="779"/>
      <c r="S479" s="777"/>
    </row>
    <row r="480" spans="7:19" s="194" customFormat="1">
      <c r="G480" s="775"/>
      <c r="H480" s="776"/>
      <c r="I480" s="777"/>
      <c r="J480" s="778"/>
      <c r="K480" s="778"/>
      <c r="L480" s="778"/>
      <c r="M480" s="779"/>
      <c r="N480" s="777"/>
      <c r="O480" s="778"/>
      <c r="P480" s="778"/>
      <c r="Q480" s="778"/>
      <c r="R480" s="779"/>
      <c r="S480" s="777"/>
    </row>
    <row r="481" spans="7:19" s="194" customFormat="1">
      <c r="G481" s="775"/>
      <c r="H481" s="776"/>
      <c r="I481" s="777"/>
      <c r="J481" s="778"/>
      <c r="K481" s="778"/>
      <c r="L481" s="778"/>
      <c r="M481" s="779"/>
      <c r="N481" s="777"/>
      <c r="O481" s="778"/>
      <c r="P481" s="778"/>
      <c r="Q481" s="778"/>
      <c r="R481" s="779"/>
      <c r="S481" s="777"/>
    </row>
    <row r="482" spans="7:19" s="194" customFormat="1">
      <c r="G482" s="775"/>
      <c r="H482" s="776"/>
      <c r="I482" s="777"/>
      <c r="J482" s="778"/>
      <c r="K482" s="778"/>
      <c r="L482" s="778"/>
      <c r="M482" s="779"/>
      <c r="N482" s="777"/>
      <c r="O482" s="778"/>
      <c r="P482" s="778"/>
      <c r="Q482" s="778"/>
      <c r="R482" s="779"/>
      <c r="S482" s="777"/>
    </row>
    <row r="483" spans="7:19" s="194" customFormat="1">
      <c r="G483" s="775"/>
      <c r="H483" s="776"/>
      <c r="I483" s="777"/>
      <c r="J483" s="778"/>
      <c r="K483" s="778"/>
      <c r="L483" s="778"/>
      <c r="M483" s="779"/>
      <c r="N483" s="777"/>
      <c r="O483" s="778"/>
      <c r="P483" s="778"/>
      <c r="Q483" s="778"/>
      <c r="R483" s="779"/>
      <c r="S483" s="777"/>
    </row>
    <row r="484" spans="7:19" s="194" customFormat="1">
      <c r="G484" s="775"/>
      <c r="H484" s="776"/>
      <c r="I484" s="777"/>
      <c r="J484" s="778"/>
      <c r="K484" s="778"/>
      <c r="L484" s="778"/>
      <c r="M484" s="779"/>
      <c r="N484" s="777"/>
      <c r="O484" s="778"/>
      <c r="P484" s="778"/>
      <c r="Q484" s="778"/>
      <c r="R484" s="779"/>
      <c r="S484" s="777"/>
    </row>
    <row r="485" spans="7:19" s="194" customFormat="1">
      <c r="G485" s="775"/>
      <c r="H485" s="776"/>
      <c r="I485" s="777"/>
      <c r="J485" s="778"/>
      <c r="K485" s="778"/>
      <c r="L485" s="778"/>
      <c r="M485" s="779"/>
      <c r="N485" s="777"/>
      <c r="O485" s="778"/>
      <c r="P485" s="778"/>
      <c r="Q485" s="778"/>
      <c r="R485" s="779"/>
      <c r="S485" s="777"/>
    </row>
    <row r="486" spans="7:19" s="194" customFormat="1">
      <c r="G486" s="775"/>
      <c r="H486" s="776"/>
      <c r="I486" s="777"/>
      <c r="J486" s="778"/>
      <c r="K486" s="778"/>
      <c r="L486" s="778"/>
      <c r="M486" s="779"/>
      <c r="N486" s="777"/>
      <c r="O486" s="778"/>
      <c r="P486" s="778"/>
      <c r="Q486" s="778"/>
      <c r="R486" s="779"/>
      <c r="S486" s="777"/>
    </row>
    <row r="487" spans="7:19" s="194" customFormat="1">
      <c r="G487" s="775"/>
      <c r="H487" s="776"/>
      <c r="I487" s="777"/>
      <c r="J487" s="778"/>
      <c r="K487" s="778"/>
      <c r="L487" s="778"/>
      <c r="M487" s="779"/>
      <c r="N487" s="777"/>
      <c r="O487" s="778"/>
      <c r="P487" s="778"/>
      <c r="Q487" s="778"/>
      <c r="R487" s="779"/>
      <c r="S487" s="777"/>
    </row>
    <row r="488" spans="7:19" s="194" customFormat="1">
      <c r="G488" s="775"/>
      <c r="H488" s="776"/>
      <c r="I488" s="777"/>
      <c r="J488" s="778"/>
      <c r="K488" s="778"/>
      <c r="L488" s="778"/>
      <c r="M488" s="779"/>
      <c r="N488" s="777"/>
      <c r="O488" s="778"/>
      <c r="P488" s="778"/>
      <c r="Q488" s="778"/>
      <c r="R488" s="779"/>
      <c r="S488" s="777"/>
    </row>
    <row r="489" spans="7:19" s="194" customFormat="1">
      <c r="G489" s="775"/>
      <c r="H489" s="776"/>
      <c r="I489" s="777"/>
      <c r="J489" s="778"/>
      <c r="K489" s="778"/>
      <c r="L489" s="778"/>
      <c r="M489" s="779"/>
      <c r="N489" s="777"/>
      <c r="O489" s="778"/>
      <c r="P489" s="778"/>
      <c r="Q489" s="778"/>
      <c r="R489" s="779"/>
      <c r="S489" s="777"/>
    </row>
    <row r="490" spans="7:19" s="194" customFormat="1">
      <c r="G490" s="775"/>
      <c r="H490" s="776"/>
      <c r="I490" s="777"/>
      <c r="J490" s="778"/>
      <c r="K490" s="778"/>
      <c r="L490" s="778"/>
      <c r="M490" s="779"/>
      <c r="N490" s="777"/>
      <c r="O490" s="778"/>
      <c r="P490" s="778"/>
      <c r="Q490" s="778"/>
      <c r="R490" s="779"/>
      <c r="S490" s="777"/>
    </row>
    <row r="491" spans="7:19" s="194" customFormat="1">
      <c r="G491" s="775"/>
      <c r="H491" s="776"/>
      <c r="I491" s="777"/>
      <c r="J491" s="778"/>
      <c r="K491" s="778"/>
      <c r="L491" s="778"/>
      <c r="M491" s="779"/>
      <c r="N491" s="777"/>
      <c r="O491" s="778"/>
      <c r="P491" s="778"/>
      <c r="Q491" s="778"/>
      <c r="R491" s="779"/>
      <c r="S491" s="777"/>
    </row>
    <row r="492" spans="7:19" s="194" customFormat="1">
      <c r="G492" s="775"/>
      <c r="H492" s="776"/>
      <c r="I492" s="777"/>
      <c r="J492" s="778"/>
      <c r="K492" s="778"/>
      <c r="L492" s="778"/>
      <c r="M492" s="779"/>
      <c r="N492" s="777"/>
      <c r="O492" s="778"/>
      <c r="P492" s="778"/>
      <c r="Q492" s="778"/>
      <c r="R492" s="779"/>
      <c r="S492" s="777"/>
    </row>
    <row r="493" spans="7:19" s="194" customFormat="1">
      <c r="G493" s="775"/>
      <c r="H493" s="776"/>
      <c r="I493" s="777"/>
      <c r="J493" s="778"/>
      <c r="K493" s="778"/>
      <c r="L493" s="778"/>
      <c r="M493" s="779"/>
      <c r="N493" s="777"/>
      <c r="O493" s="778"/>
      <c r="P493" s="778"/>
      <c r="Q493" s="778"/>
      <c r="R493" s="779"/>
      <c r="S493" s="777"/>
    </row>
  </sheetData>
  <mergeCells count="336">
    <mergeCell ref="B395:B397"/>
    <mergeCell ref="I395:I397"/>
    <mergeCell ref="A403:A405"/>
    <mergeCell ref="B403:B405"/>
    <mergeCell ref="I403:I405"/>
    <mergeCell ref="N391:N393"/>
    <mergeCell ref="A399:A401"/>
    <mergeCell ref="A419:A421"/>
    <mergeCell ref="I419:I421"/>
    <mergeCell ref="N419:N421"/>
    <mergeCell ref="A422:B424"/>
    <mergeCell ref="A407:A409"/>
    <mergeCell ref="B407:B409"/>
    <mergeCell ref="A411:A413"/>
    <mergeCell ref="I350:I352"/>
    <mergeCell ref="A381:A383"/>
    <mergeCell ref="N354:N356"/>
    <mergeCell ref="N362:N364"/>
    <mergeCell ref="N385:N387"/>
    <mergeCell ref="A388:A390"/>
    <mergeCell ref="B388:B390"/>
    <mergeCell ref="B399:B401"/>
    <mergeCell ref="N415:N417"/>
    <mergeCell ref="I358:I360"/>
    <mergeCell ref="A378:S378"/>
    <mergeCell ref="A391:A393"/>
    <mergeCell ref="N407:N409"/>
    <mergeCell ref="N403:N405"/>
    <mergeCell ref="I411:I413"/>
    <mergeCell ref="I407:I409"/>
    <mergeCell ref="A395:A397"/>
    <mergeCell ref="S219:S221"/>
    <mergeCell ref="I219:I221"/>
    <mergeCell ref="N219:N221"/>
    <mergeCell ref="S222:S224"/>
    <mergeCell ref="B284:B286"/>
    <mergeCell ref="N284:N286"/>
    <mergeCell ref="S317:S319"/>
    <mergeCell ref="A317:A319"/>
    <mergeCell ref="A265:A267"/>
    <mergeCell ref="B265:B267"/>
    <mergeCell ref="I265:I267"/>
    <mergeCell ref="N265:N267"/>
    <mergeCell ref="I294:I296"/>
    <mergeCell ref="A280:A282"/>
    <mergeCell ref="B280:B282"/>
    <mergeCell ref="I276:I278"/>
    <mergeCell ref="N276:N278"/>
    <mergeCell ref="I302:I304"/>
    <mergeCell ref="N302:N304"/>
    <mergeCell ref="N294:N296"/>
    <mergeCell ref="B309:B311"/>
    <mergeCell ref="I309:I311"/>
    <mergeCell ref="A290:A292"/>
    <mergeCell ref="B290:B292"/>
    <mergeCell ref="A373:B375"/>
    <mergeCell ref="I385:I387"/>
    <mergeCell ref="N388:N390"/>
    <mergeCell ref="B350:B352"/>
    <mergeCell ref="N350:N352"/>
    <mergeCell ref="A385:A387"/>
    <mergeCell ref="I388:I390"/>
    <mergeCell ref="I366:I368"/>
    <mergeCell ref="I370:I372"/>
    <mergeCell ref="S10:S12"/>
    <mergeCell ref="S197:S199"/>
    <mergeCell ref="I200:I202"/>
    <mergeCell ref="N200:N202"/>
    <mergeCell ref="I80:I82"/>
    <mergeCell ref="I83:I85"/>
    <mergeCell ref="S183:S185"/>
    <mergeCell ref="N64:N66"/>
    <mergeCell ref="I21:I23"/>
    <mergeCell ref="I24:I26"/>
    <mergeCell ref="N24:N26"/>
    <mergeCell ref="I27:I29"/>
    <mergeCell ref="N27:N29"/>
    <mergeCell ref="I30:I32"/>
    <mergeCell ref="N30:N32"/>
    <mergeCell ref="I33:I35"/>
    <mergeCell ref="S162:S164"/>
    <mergeCell ref="S165:S167"/>
    <mergeCell ref="S168:S170"/>
    <mergeCell ref="N118:N120"/>
    <mergeCell ref="I121:I123"/>
    <mergeCell ref="N197:N199"/>
    <mergeCell ref="N152:N154"/>
    <mergeCell ref="N136:N138"/>
    <mergeCell ref="I6:I8"/>
    <mergeCell ref="N55:N57"/>
    <mergeCell ref="I64:I66"/>
    <mergeCell ref="I70:I72"/>
    <mergeCell ref="N49:N51"/>
    <mergeCell ref="I58:I60"/>
    <mergeCell ref="N67:N69"/>
    <mergeCell ref="N70:N72"/>
    <mergeCell ref="N61:N63"/>
    <mergeCell ref="N58:N60"/>
    <mergeCell ref="N6:N8"/>
    <mergeCell ref="I10:I12"/>
    <mergeCell ref="I13:I15"/>
    <mergeCell ref="I17:I19"/>
    <mergeCell ref="I46:I48"/>
    <mergeCell ref="I36:I38"/>
    <mergeCell ref="N36:N38"/>
    <mergeCell ref="I39:I41"/>
    <mergeCell ref="N39:N41"/>
    <mergeCell ref="I43:I45"/>
    <mergeCell ref="N33:N35"/>
    <mergeCell ref="N10:N12"/>
    <mergeCell ref="N13:N15"/>
    <mergeCell ref="N17:N19"/>
    <mergeCell ref="E2:I2"/>
    <mergeCell ref="J2:N2"/>
    <mergeCell ref="O2:S2"/>
    <mergeCell ref="A3:A4"/>
    <mergeCell ref="C3:C4"/>
    <mergeCell ref="D3:D4"/>
    <mergeCell ref="E3:E4"/>
    <mergeCell ref="F3:F4"/>
    <mergeCell ref="G3:G4"/>
    <mergeCell ref="H3:H4"/>
    <mergeCell ref="O3:O4"/>
    <mergeCell ref="P3:P4"/>
    <mergeCell ref="Q3:Q4"/>
    <mergeCell ref="R3:R4"/>
    <mergeCell ref="S3:S4"/>
    <mergeCell ref="M3:M4"/>
    <mergeCell ref="N3:N4"/>
    <mergeCell ref="I3:I4"/>
    <mergeCell ref="J3:J4"/>
    <mergeCell ref="K3:K4"/>
    <mergeCell ref="L3:L4"/>
    <mergeCell ref="A162:A164"/>
    <mergeCell ref="A159:A161"/>
    <mergeCell ref="B159:B161"/>
    <mergeCell ref="I159:I161"/>
    <mergeCell ref="N159:N161"/>
    <mergeCell ref="B162:B164"/>
    <mergeCell ref="I162:I164"/>
    <mergeCell ref="N162:N164"/>
    <mergeCell ref="A171:A173"/>
    <mergeCell ref="B171:B173"/>
    <mergeCell ref="I171:I173"/>
    <mergeCell ref="N171:N173"/>
    <mergeCell ref="A180:A182"/>
    <mergeCell ref="B180:B182"/>
    <mergeCell ref="I180:I182"/>
    <mergeCell ref="N180:N182"/>
    <mergeCell ref="A165:A167"/>
    <mergeCell ref="B165:B167"/>
    <mergeCell ref="I165:I167"/>
    <mergeCell ref="N165:N167"/>
    <mergeCell ref="A168:A170"/>
    <mergeCell ref="B168:B170"/>
    <mergeCell ref="I168:I170"/>
    <mergeCell ref="N168:N170"/>
    <mergeCell ref="A174:A176"/>
    <mergeCell ref="B174:B176"/>
    <mergeCell ref="I174:I176"/>
    <mergeCell ref="N174:N176"/>
    <mergeCell ref="N268:N270"/>
    <mergeCell ref="A268:A270"/>
    <mergeCell ref="B268:B270"/>
    <mergeCell ref="A358:A360"/>
    <mergeCell ref="S302:S304"/>
    <mergeCell ref="I272:I274"/>
    <mergeCell ref="N272:N274"/>
    <mergeCell ref="I280:I282"/>
    <mergeCell ref="N280:N282"/>
    <mergeCell ref="N290:N292"/>
    <mergeCell ref="I284:I292"/>
    <mergeCell ref="A309:A311"/>
    <mergeCell ref="A284:A286"/>
    <mergeCell ref="A287:A289"/>
    <mergeCell ref="A306:A308"/>
    <mergeCell ref="B306:B308"/>
    <mergeCell ref="I306:I308"/>
    <mergeCell ref="N306:N308"/>
    <mergeCell ref="A313:A315"/>
    <mergeCell ref="I313:I315"/>
    <mergeCell ref="N309:N311"/>
    <mergeCell ref="S419:S421"/>
    <mergeCell ref="I381:I383"/>
    <mergeCell ref="N366:N368"/>
    <mergeCell ref="N370:N372"/>
    <mergeCell ref="I415:I417"/>
    <mergeCell ref="N395:N397"/>
    <mergeCell ref="S294:S296"/>
    <mergeCell ref="N298:N300"/>
    <mergeCell ref="N313:N315"/>
    <mergeCell ref="N358:N360"/>
    <mergeCell ref="S358:S360"/>
    <mergeCell ref="N399:N401"/>
    <mergeCell ref="N411:N413"/>
    <mergeCell ref="N317:N319"/>
    <mergeCell ref="I298:I300"/>
    <mergeCell ref="I399:I401"/>
    <mergeCell ref="I391:I393"/>
    <mergeCell ref="S235:S237"/>
    <mergeCell ref="A262:A264"/>
    <mergeCell ref="B262:B264"/>
    <mergeCell ref="A259:A261"/>
    <mergeCell ref="B259:B261"/>
    <mergeCell ref="A256:A258"/>
    <mergeCell ref="B256:B258"/>
    <mergeCell ref="N256:N258"/>
    <mergeCell ref="N262:N264"/>
    <mergeCell ref="I256:I258"/>
    <mergeCell ref="N259:N261"/>
    <mergeCell ref="I262:I264"/>
    <mergeCell ref="I259:I261"/>
    <mergeCell ref="N235:N237"/>
    <mergeCell ref="N252:N254"/>
    <mergeCell ref="I244:I246"/>
    <mergeCell ref="I239:I242"/>
    <mergeCell ref="N248:N250"/>
    <mergeCell ref="S225:S227"/>
    <mergeCell ref="A228:A230"/>
    <mergeCell ref="B228:B230"/>
    <mergeCell ref="I228:I230"/>
    <mergeCell ref="N228:N230"/>
    <mergeCell ref="S228:S230"/>
    <mergeCell ref="A231:A233"/>
    <mergeCell ref="B231:B233"/>
    <mergeCell ref="I231:I233"/>
    <mergeCell ref="N231:N233"/>
    <mergeCell ref="S231:S233"/>
    <mergeCell ref="A225:A227"/>
    <mergeCell ref="B225:B227"/>
    <mergeCell ref="N225:N227"/>
    <mergeCell ref="N143:N145"/>
    <mergeCell ref="N146:N148"/>
    <mergeCell ref="N149:N151"/>
    <mergeCell ref="N140:N142"/>
    <mergeCell ref="N183:N185"/>
    <mergeCell ref="N203:N205"/>
    <mergeCell ref="S213:S215"/>
    <mergeCell ref="S177:S179"/>
    <mergeCell ref="S180:S182"/>
    <mergeCell ref="S171:S173"/>
    <mergeCell ref="S174:S176"/>
    <mergeCell ref="N216:N218"/>
    <mergeCell ref="S216:S218"/>
    <mergeCell ref="I187:I189"/>
    <mergeCell ref="I190:I192"/>
    <mergeCell ref="A213:A215"/>
    <mergeCell ref="I193:I195"/>
    <mergeCell ref="S206:S208"/>
    <mergeCell ref="I209:I211"/>
    <mergeCell ref="S209:S211"/>
    <mergeCell ref="S200:S202"/>
    <mergeCell ref="B203:B205"/>
    <mergeCell ref="B206:B208"/>
    <mergeCell ref="B209:B211"/>
    <mergeCell ref="B197:B199"/>
    <mergeCell ref="B200:B202"/>
    <mergeCell ref="I206:I208"/>
    <mergeCell ref="N206:N208"/>
    <mergeCell ref="N209:N211"/>
    <mergeCell ref="S203:S205"/>
    <mergeCell ref="N187:N189"/>
    <mergeCell ref="A183:A185"/>
    <mergeCell ref="I354:I356"/>
    <mergeCell ref="I90:I92"/>
    <mergeCell ref="I93:I95"/>
    <mergeCell ref="I96:I98"/>
    <mergeCell ref="I99:I101"/>
    <mergeCell ref="I102:I104"/>
    <mergeCell ref="I252:I254"/>
    <mergeCell ref="I235:I237"/>
    <mergeCell ref="I143:I145"/>
    <mergeCell ref="I225:I227"/>
    <mergeCell ref="I248:I250"/>
    <mergeCell ref="I317:I319"/>
    <mergeCell ref="I197:I199"/>
    <mergeCell ref="I203:I205"/>
    <mergeCell ref="I146:I148"/>
    <mergeCell ref="I149:I151"/>
    <mergeCell ref="I140:I142"/>
    <mergeCell ref="I152:I154"/>
    <mergeCell ref="I127:I129"/>
    <mergeCell ref="A216:A218"/>
    <mergeCell ref="B216:B218"/>
    <mergeCell ref="I216:I218"/>
    <mergeCell ref="I268:I270"/>
    <mergeCell ref="N46:N48"/>
    <mergeCell ref="I49:I51"/>
    <mergeCell ref="N124:N126"/>
    <mergeCell ref="I124:I126"/>
    <mergeCell ref="N121:N123"/>
    <mergeCell ref="I106:I108"/>
    <mergeCell ref="N106:N108"/>
    <mergeCell ref="I109:I111"/>
    <mergeCell ref="N109:N111"/>
    <mergeCell ref="I52:I54"/>
    <mergeCell ref="I55:I57"/>
    <mergeCell ref="I61:I63"/>
    <mergeCell ref="I67:I69"/>
    <mergeCell ref="I86:I88"/>
    <mergeCell ref="N86:N88"/>
    <mergeCell ref="I118:I120"/>
    <mergeCell ref="N127:N129"/>
    <mergeCell ref="I130:I132"/>
    <mergeCell ref="N130:N132"/>
    <mergeCell ref="I133:I135"/>
    <mergeCell ref="N133:N135"/>
    <mergeCell ref="I136:I138"/>
    <mergeCell ref="I115:I117"/>
    <mergeCell ref="N115:N117"/>
    <mergeCell ref="I74:I76"/>
    <mergeCell ref="I112:I114"/>
    <mergeCell ref="N43:N45"/>
    <mergeCell ref="N52:N54"/>
    <mergeCell ref="A222:A224"/>
    <mergeCell ref="B222:B224"/>
    <mergeCell ref="I222:I224"/>
    <mergeCell ref="N222:N224"/>
    <mergeCell ref="I78:I79"/>
    <mergeCell ref="N74:N76"/>
    <mergeCell ref="N80:N82"/>
    <mergeCell ref="N190:N192"/>
    <mergeCell ref="N193:N195"/>
    <mergeCell ref="I155:I157"/>
    <mergeCell ref="N155:N157"/>
    <mergeCell ref="B219:B221"/>
    <mergeCell ref="A219:A221"/>
    <mergeCell ref="B213:B215"/>
    <mergeCell ref="I213:I215"/>
    <mergeCell ref="N213:N215"/>
    <mergeCell ref="A177:A179"/>
    <mergeCell ref="B177:B179"/>
    <mergeCell ref="I177:I179"/>
    <mergeCell ref="N177:N179"/>
    <mergeCell ref="B183:B185"/>
    <mergeCell ref="I183:I185"/>
  </mergeCells>
  <pageMargins left="0.7" right="0.7"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Permbledhja e Kerkesave shtese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Esjola Mullaymeri</dc:creator>
  <cp:lastModifiedBy>Ina Dhaskali</cp:lastModifiedBy>
  <cp:lastPrinted>2022-06-10T07:52:35Z</cp:lastPrinted>
  <dcterms:created xsi:type="dcterms:W3CDTF">2019-05-29T12:55:15Z</dcterms:created>
  <dcterms:modified xsi:type="dcterms:W3CDTF">2025-06-24T13:15:19Z</dcterms:modified>
</cp:coreProperties>
</file>