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510" yWindow="570" windowWidth="27495" windowHeight="10935" activeTab="5"/>
  </bookViews>
  <sheets>
    <sheet name="Arti dhe Kultura" sheetId="1" r:id="rId1"/>
    <sheet name="Trashegima dhe muzete" sheetId="2" r:id="rId2"/>
    <sheet name="Strehimi" sheetId="3" r:id="rId3"/>
    <sheet name="Tregu i punes" sheetId="5" r:id="rId4"/>
    <sheet name="Sigurimi shoqeror" sheetId="4" r:id="rId5"/>
    <sheet name="Arsimi profesional" sheetId="6" r:id="rId6"/>
  </sheets>
  <externalReferences>
    <externalReference r:id="rId7"/>
  </externalReferences>
  <definedNames>
    <definedName name="JR_PAGE_ANCHOR_0_1">'Arti dhe Kultura'!$A$1</definedName>
  </definedNames>
  <calcPr calcId="144525"/>
</workbook>
</file>

<file path=xl/calcChain.xml><?xml version="1.0" encoding="utf-8"?>
<calcChain xmlns="http://schemas.openxmlformats.org/spreadsheetml/2006/main">
  <c r="N54" i="4" l="1"/>
  <c r="J30" i="6"/>
  <c r="H30" i="6"/>
  <c r="N30" i="6"/>
  <c r="N83" i="6"/>
  <c r="K83" i="6"/>
  <c r="H83" i="6"/>
  <c r="N39" i="6"/>
  <c r="N40" i="6"/>
  <c r="N41" i="6"/>
  <c r="N42" i="6"/>
  <c r="N43" i="6"/>
  <c r="N44" i="6"/>
  <c r="N45" i="6"/>
  <c r="N46" i="6"/>
  <c r="N48" i="6"/>
  <c r="N50" i="6"/>
  <c r="N51" i="6"/>
  <c r="N52" i="6"/>
  <c r="N53" i="6"/>
  <c r="N54" i="6"/>
  <c r="N55" i="6"/>
  <c r="N57" i="6"/>
  <c r="N58" i="6"/>
  <c r="N59" i="6"/>
  <c r="N62" i="6"/>
  <c r="N63" i="6"/>
  <c r="N65" i="6"/>
  <c r="N69" i="6"/>
  <c r="N70" i="6"/>
  <c r="N72" i="6"/>
  <c r="N73" i="6"/>
  <c r="N74" i="6"/>
  <c r="N75" i="6"/>
  <c r="N76" i="6"/>
  <c r="N77" i="6"/>
  <c r="N78" i="6"/>
  <c r="N80" i="6"/>
  <c r="N81" i="6"/>
  <c r="N82" i="6"/>
  <c r="N38" i="6"/>
  <c r="N36" i="6"/>
  <c r="M82" i="6"/>
  <c r="M73" i="6"/>
  <c r="M74" i="6"/>
  <c r="M75" i="6"/>
  <c r="M76" i="6"/>
  <c r="M77" i="6"/>
  <c r="M78" i="6"/>
  <c r="M79" i="6"/>
  <c r="M80" i="6"/>
  <c r="M81" i="6"/>
  <c r="M72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48" i="6"/>
  <c r="M46" i="6"/>
  <c r="M39" i="6"/>
  <c r="M40" i="6"/>
  <c r="M41" i="6"/>
  <c r="M42" i="6"/>
  <c r="M43" i="6"/>
  <c r="M44" i="6"/>
  <c r="M45" i="6"/>
  <c r="M38" i="6"/>
  <c r="M36" i="6"/>
  <c r="N16" i="6"/>
  <c r="N17" i="6"/>
  <c r="N21" i="6"/>
  <c r="N22" i="6"/>
  <c r="N24" i="6"/>
  <c r="N25" i="6"/>
  <c r="N26" i="6"/>
  <c r="N27" i="6"/>
  <c r="N28" i="6"/>
  <c r="N29" i="6"/>
  <c r="N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15" i="6"/>
  <c r="F27" i="6"/>
  <c r="F28" i="6" s="1"/>
  <c r="F24" i="6"/>
  <c r="F25" i="6" s="1"/>
  <c r="F21" i="6"/>
  <c r="F17" i="6"/>
  <c r="F16" i="6"/>
  <c r="F15" i="6"/>
  <c r="F29" i="6" l="1"/>
  <c r="F22" i="6"/>
  <c r="F93" i="6"/>
  <c r="F46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15" i="6"/>
  <c r="K30" i="6"/>
  <c r="K22" i="6"/>
  <c r="G82" i="6" l="1"/>
  <c r="G70" i="6"/>
  <c r="G46" i="6"/>
  <c r="G36" i="6"/>
  <c r="F30" i="6"/>
  <c r="J93" i="6" l="1"/>
  <c r="K82" i="6"/>
  <c r="K46" i="6"/>
  <c r="K36" i="6"/>
  <c r="K93" i="6" s="1"/>
  <c r="H36" i="6"/>
  <c r="H93" i="6" s="1"/>
  <c r="K33" i="6"/>
  <c r="K29" i="6"/>
  <c r="L42" i="6" l="1"/>
  <c r="L50" i="6"/>
  <c r="L58" i="6"/>
  <c r="L66" i="6"/>
  <c r="L74" i="6"/>
  <c r="L82" i="6"/>
  <c r="L43" i="6"/>
  <c r="L51" i="6"/>
  <c r="L59" i="6"/>
  <c r="L67" i="6"/>
  <c r="L75" i="6"/>
  <c r="L38" i="6"/>
  <c r="L44" i="6"/>
  <c r="L52" i="6"/>
  <c r="L60" i="6"/>
  <c r="L68" i="6"/>
  <c r="L76" i="6"/>
  <c r="L36" i="6"/>
  <c r="L45" i="6"/>
  <c r="L53" i="6"/>
  <c r="L61" i="6"/>
  <c r="L69" i="6"/>
  <c r="L77" i="6"/>
  <c r="L46" i="6"/>
  <c r="L54" i="6"/>
  <c r="L62" i="6"/>
  <c r="L70" i="6"/>
  <c r="L78" i="6"/>
  <c r="L39" i="6"/>
  <c r="L55" i="6"/>
  <c r="L63" i="6"/>
  <c r="L71" i="6"/>
  <c r="L79" i="6"/>
  <c r="L40" i="6"/>
  <c r="L48" i="6"/>
  <c r="L56" i="6"/>
  <c r="L64" i="6"/>
  <c r="L72" i="6"/>
  <c r="L80" i="6"/>
  <c r="L41" i="6"/>
  <c r="L49" i="6"/>
  <c r="L57" i="6"/>
  <c r="L65" i="6"/>
  <c r="L73" i="6"/>
  <c r="L81" i="6"/>
  <c r="I43" i="6"/>
  <c r="I51" i="6"/>
  <c r="I59" i="6"/>
  <c r="I67" i="6"/>
  <c r="I75" i="6"/>
  <c r="I36" i="6"/>
  <c r="I44" i="6"/>
  <c r="I52" i="6"/>
  <c r="I60" i="6"/>
  <c r="I68" i="6"/>
  <c r="I76" i="6"/>
  <c r="I45" i="6"/>
  <c r="I53" i="6"/>
  <c r="I61" i="6"/>
  <c r="I69" i="6"/>
  <c r="I77" i="6"/>
  <c r="I82" i="6"/>
  <c r="I46" i="6"/>
  <c r="I54" i="6"/>
  <c r="I62" i="6"/>
  <c r="I70" i="6"/>
  <c r="I78" i="6"/>
  <c r="I39" i="6"/>
  <c r="I55" i="6"/>
  <c r="I63" i="6"/>
  <c r="I71" i="6"/>
  <c r="I79" i="6"/>
  <c r="I40" i="6"/>
  <c r="I48" i="6"/>
  <c r="I56" i="6"/>
  <c r="I64" i="6"/>
  <c r="I72" i="6"/>
  <c r="I80" i="6"/>
  <c r="I41" i="6"/>
  <c r="I49" i="6"/>
  <c r="I57" i="6"/>
  <c r="I65" i="6"/>
  <c r="I73" i="6"/>
  <c r="I81" i="6"/>
  <c r="I42" i="6"/>
  <c r="I50" i="6"/>
  <c r="I58" i="6"/>
  <c r="I66" i="6"/>
  <c r="I74" i="6"/>
  <c r="I38" i="6"/>
  <c r="N93" i="6"/>
  <c r="G36" i="4" l="1"/>
  <c r="E36" i="4"/>
  <c r="D36" i="4"/>
  <c r="L38" i="5"/>
  <c r="I38" i="5"/>
  <c r="G38" i="5"/>
  <c r="E38" i="5"/>
  <c r="O35" i="2"/>
  <c r="N54" i="1"/>
  <c r="N58" i="1"/>
  <c r="N59" i="1"/>
  <c r="N60" i="1"/>
  <c r="N61" i="1"/>
  <c r="N62" i="1"/>
  <c r="N65" i="1"/>
  <c r="N67" i="1"/>
  <c r="N68" i="1"/>
  <c r="N69" i="1"/>
  <c r="N70" i="1"/>
  <c r="N71" i="1"/>
  <c r="N72" i="1"/>
  <c r="N73" i="1"/>
  <c r="N74" i="1"/>
  <c r="N75" i="1"/>
  <c r="N77" i="1"/>
  <c r="N79" i="1"/>
  <c r="N81" i="1"/>
  <c r="N82" i="1"/>
  <c r="N84" i="1"/>
  <c r="N90" i="1"/>
  <c r="N39" i="1"/>
  <c r="N40" i="1"/>
  <c r="N41" i="1"/>
  <c r="N42" i="1"/>
  <c r="N43" i="1"/>
  <c r="N44" i="1"/>
  <c r="N45" i="1"/>
  <c r="N46" i="1"/>
  <c r="N47" i="1"/>
  <c r="N48" i="1"/>
  <c r="N49" i="1"/>
  <c r="N52" i="1"/>
  <c r="N53" i="1"/>
  <c r="N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38" i="1"/>
  <c r="L36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38" i="1"/>
  <c r="I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36" i="1"/>
  <c r="E36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38" i="1"/>
  <c r="F93" i="1"/>
  <c r="H93" i="1"/>
  <c r="J93" i="1"/>
  <c r="K93" i="1"/>
  <c r="M93" i="1"/>
  <c r="D93" i="1"/>
  <c r="N16" i="1"/>
  <c r="N17" i="1"/>
  <c r="N19" i="1"/>
  <c r="N20" i="1"/>
  <c r="N21" i="1"/>
  <c r="N22" i="1"/>
  <c r="N24" i="1"/>
  <c r="N25" i="1"/>
  <c r="N27" i="1"/>
  <c r="N28" i="1"/>
  <c r="N29" i="1"/>
  <c r="N30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5" i="1"/>
  <c r="G3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5" i="1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40" i="5"/>
  <c r="N18" i="5"/>
  <c r="N19" i="5"/>
  <c r="N20" i="5"/>
  <c r="N23" i="5"/>
  <c r="N24" i="5"/>
  <c r="N26" i="5"/>
  <c r="N27" i="5"/>
  <c r="N29" i="5"/>
  <c r="N31" i="5"/>
  <c r="N32" i="5"/>
  <c r="N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17" i="5"/>
  <c r="D33" i="4"/>
  <c r="D30" i="4"/>
  <c r="D22" i="4"/>
  <c r="E54" i="4"/>
  <c r="E41" i="4"/>
  <c r="E42" i="4"/>
  <c r="E45" i="4"/>
  <c r="E46" i="4"/>
  <c r="E49" i="4"/>
  <c r="E50" i="4"/>
  <c r="E53" i="4"/>
  <c r="E38" i="4"/>
  <c r="N16" i="4"/>
  <c r="N17" i="4"/>
  <c r="N19" i="4"/>
  <c r="N15" i="4"/>
  <c r="L17" i="4"/>
  <c r="L25" i="4"/>
  <c r="M76" i="2"/>
  <c r="E76" i="2"/>
  <c r="G76" i="2"/>
  <c r="I76" i="2"/>
  <c r="J76" i="2"/>
  <c r="L76" i="2"/>
  <c r="C76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4" i="2"/>
  <c r="M15" i="2"/>
  <c r="M16" i="2"/>
  <c r="M18" i="2"/>
  <c r="M19" i="2"/>
  <c r="M20" i="2"/>
  <c r="M21" i="2"/>
  <c r="M22" i="2"/>
  <c r="M23" i="2"/>
  <c r="M24" i="2"/>
  <c r="M26" i="2"/>
  <c r="M27" i="2"/>
  <c r="M28" i="2"/>
  <c r="M29" i="2"/>
  <c r="M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4" i="2"/>
  <c r="K54" i="4"/>
  <c r="H54" i="4"/>
  <c r="D54" i="4"/>
  <c r="E39" i="4" s="1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K36" i="4"/>
  <c r="H36" i="4"/>
  <c r="K22" i="4"/>
  <c r="K30" i="4" s="1"/>
  <c r="K33" i="4" s="1"/>
  <c r="H22" i="4"/>
  <c r="J21" i="4"/>
  <c r="J20" i="4"/>
  <c r="F19" i="4"/>
  <c r="J19" i="4" s="1"/>
  <c r="J18" i="4"/>
  <c r="F17" i="4"/>
  <c r="J17" i="4" s="1"/>
  <c r="F16" i="4"/>
  <c r="F15" i="4"/>
  <c r="J15" i="4" s="1"/>
  <c r="I22" i="4" l="1"/>
  <c r="L16" i="4"/>
  <c r="L15" i="4"/>
  <c r="L23" i="4"/>
  <c r="E52" i="4"/>
  <c r="E44" i="4"/>
  <c r="L30" i="4"/>
  <c r="L22" i="4"/>
  <c r="N30" i="4"/>
  <c r="E51" i="4"/>
  <c r="E43" i="4"/>
  <c r="L29" i="4"/>
  <c r="L21" i="4"/>
  <c r="N22" i="4"/>
  <c r="L28" i="4"/>
  <c r="L27" i="4"/>
  <c r="L19" i="4"/>
  <c r="E48" i="4"/>
  <c r="E40" i="4"/>
  <c r="L24" i="4"/>
  <c r="L20" i="4"/>
  <c r="L26" i="4"/>
  <c r="L18" i="4"/>
  <c r="E47" i="4"/>
  <c r="F22" i="4"/>
  <c r="F54" i="4"/>
  <c r="H30" i="4"/>
  <c r="F36" i="4"/>
  <c r="J16" i="4"/>
  <c r="J38" i="4"/>
  <c r="J54" i="4" s="1"/>
  <c r="H33" i="4" l="1"/>
  <c r="M33" i="4" s="1"/>
  <c r="I18" i="4"/>
  <c r="I26" i="4"/>
  <c r="I20" i="4"/>
  <c r="I25" i="4"/>
  <c r="I19" i="4"/>
  <c r="I27" i="4"/>
  <c r="I28" i="4"/>
  <c r="I21" i="4"/>
  <c r="I29" i="4"/>
  <c r="I30" i="4"/>
  <c r="I16" i="4"/>
  <c r="I23" i="4"/>
  <c r="I15" i="4"/>
  <c r="I24" i="4"/>
  <c r="I17" i="4"/>
  <c r="G41" i="4"/>
  <c r="G49" i="4"/>
  <c r="G43" i="4"/>
  <c r="G40" i="4"/>
  <c r="G42" i="4"/>
  <c r="G50" i="4"/>
  <c r="G51" i="4"/>
  <c r="G44" i="4"/>
  <c r="G52" i="4"/>
  <c r="G45" i="4"/>
  <c r="G53" i="4"/>
  <c r="G47" i="4"/>
  <c r="G46" i="4"/>
  <c r="G54" i="4"/>
  <c r="G39" i="4"/>
  <c r="G38" i="4"/>
  <c r="G48" i="4"/>
  <c r="F30" i="4"/>
  <c r="J22" i="4"/>
  <c r="J30" i="4" s="1"/>
  <c r="J33" i="4" s="1"/>
  <c r="F33" i="4" l="1"/>
  <c r="G18" i="4"/>
  <c r="G26" i="4"/>
  <c r="G20" i="4"/>
  <c r="G27" i="4"/>
  <c r="G28" i="4"/>
  <c r="G21" i="4"/>
  <c r="G29" i="4"/>
  <c r="G16" i="4"/>
  <c r="G30" i="4"/>
  <c r="G24" i="4"/>
  <c r="G25" i="4"/>
  <c r="G23" i="4"/>
  <c r="G17" i="4"/>
  <c r="G15" i="4"/>
  <c r="G19" i="4"/>
  <c r="G22" i="4"/>
  <c r="I68" i="5" l="1"/>
  <c r="G68" i="5"/>
  <c r="E68" i="5"/>
  <c r="M57" i="5"/>
  <c r="M56" i="5"/>
  <c r="L68" i="5"/>
  <c r="N54" i="5"/>
  <c r="M54" i="5"/>
  <c r="M53" i="5"/>
  <c r="N52" i="5"/>
  <c r="M52" i="5"/>
  <c r="J52" i="5"/>
  <c r="N51" i="5"/>
  <c r="M51" i="5"/>
  <c r="J51" i="5"/>
  <c r="N50" i="5"/>
  <c r="M50" i="5"/>
  <c r="J50" i="5"/>
  <c r="M49" i="5"/>
  <c r="M48" i="5"/>
  <c r="N47" i="5"/>
  <c r="M47" i="5"/>
  <c r="F47" i="5"/>
  <c r="J47" i="5" s="1"/>
  <c r="D47" i="5"/>
  <c r="N46" i="5"/>
  <c r="M46" i="5"/>
  <c r="J46" i="5"/>
  <c r="N45" i="5"/>
  <c r="M45" i="5"/>
  <c r="J45" i="5"/>
  <c r="N44" i="5"/>
  <c r="M44" i="5"/>
  <c r="J44" i="5"/>
  <c r="N43" i="5"/>
  <c r="M43" i="5"/>
  <c r="J43" i="5"/>
  <c r="N42" i="5"/>
  <c r="M42" i="5"/>
  <c r="F42" i="5"/>
  <c r="J42" i="5" s="1"/>
  <c r="N41" i="5"/>
  <c r="M41" i="5"/>
  <c r="J41" i="5"/>
  <c r="N40" i="5"/>
  <c r="M40" i="5"/>
  <c r="J40" i="5"/>
  <c r="M39" i="5"/>
  <c r="K38" i="5"/>
  <c r="K55" i="5" s="1"/>
  <c r="K68" i="5" s="1"/>
  <c r="H38" i="5"/>
  <c r="D38" i="5"/>
  <c r="M37" i="5"/>
  <c r="M36" i="5"/>
  <c r="G35" i="5"/>
  <c r="M34" i="5"/>
  <c r="M33" i="5"/>
  <c r="J33" i="5"/>
  <c r="M31" i="5"/>
  <c r="M30" i="5"/>
  <c r="J30" i="5"/>
  <c r="M29" i="5"/>
  <c r="J29" i="5"/>
  <c r="M28" i="5"/>
  <c r="J28" i="5"/>
  <c r="M27" i="5"/>
  <c r="F27" i="5"/>
  <c r="F31" i="5" s="1"/>
  <c r="F32" i="5" s="1"/>
  <c r="F35" i="5" s="1"/>
  <c r="D27" i="5"/>
  <c r="D31" i="5" s="1"/>
  <c r="M26" i="5"/>
  <c r="J26" i="5"/>
  <c r="J27" i="5" s="1"/>
  <c r="M25" i="5"/>
  <c r="J25" i="5"/>
  <c r="K24" i="5"/>
  <c r="K32" i="5" s="1"/>
  <c r="H24" i="5"/>
  <c r="M24" i="5" s="1"/>
  <c r="F24" i="5"/>
  <c r="D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N38" i="5" l="1"/>
  <c r="J38" i="5"/>
  <c r="J55" i="5" s="1"/>
  <c r="J68" i="5" s="1"/>
  <c r="M38" i="5"/>
  <c r="M55" i="5" s="1"/>
  <c r="M68" i="5" s="1"/>
  <c r="J24" i="5"/>
  <c r="J31" i="5"/>
  <c r="J54" i="5"/>
  <c r="D32" i="5"/>
  <c r="D35" i="5" s="1"/>
  <c r="D55" i="5"/>
  <c r="D68" i="5" s="1"/>
  <c r="K35" i="5"/>
  <c r="H32" i="5"/>
  <c r="F38" i="5"/>
  <c r="F55" i="5" s="1"/>
  <c r="F68" i="5" s="1"/>
  <c r="H55" i="5"/>
  <c r="H68" i="5" s="1"/>
  <c r="J32" i="5" l="1"/>
  <c r="J35" i="5" s="1"/>
  <c r="N55" i="5"/>
  <c r="N68" i="5" s="1"/>
  <c r="H35" i="5"/>
  <c r="M32" i="5"/>
  <c r="J28" i="3" l="1"/>
  <c r="J21" i="3"/>
  <c r="E55" i="3"/>
  <c r="G55" i="3"/>
  <c r="I55" i="3"/>
  <c r="J55" i="3"/>
  <c r="L55" i="3"/>
  <c r="J49" i="3" l="1"/>
  <c r="J43" i="3" s="1"/>
  <c r="G43" i="3"/>
  <c r="I43" i="3" s="1"/>
  <c r="C55" i="3"/>
  <c r="G52" i="3"/>
  <c r="L51" i="3"/>
  <c r="I51" i="3"/>
  <c r="I50" i="3"/>
  <c r="G49" i="3"/>
  <c r="M48" i="3"/>
  <c r="L48" i="3"/>
  <c r="I48" i="3"/>
  <c r="M47" i="3"/>
  <c r="L47" i="3"/>
  <c r="I47" i="3"/>
  <c r="L46" i="3"/>
  <c r="I46" i="3"/>
  <c r="M45" i="3"/>
  <c r="L45" i="3"/>
  <c r="I45" i="3"/>
  <c r="I44" i="3"/>
  <c r="E43" i="3"/>
  <c r="I42" i="3"/>
  <c r="M41" i="3"/>
  <c r="L41" i="3"/>
  <c r="I41" i="3"/>
  <c r="M40" i="3"/>
  <c r="L40" i="3"/>
  <c r="I40" i="3"/>
  <c r="M39" i="3"/>
  <c r="L39" i="3"/>
  <c r="I39" i="3"/>
  <c r="M38" i="3"/>
  <c r="L38" i="3"/>
  <c r="I38" i="3"/>
  <c r="M37" i="3"/>
  <c r="L37" i="3"/>
  <c r="I37" i="3"/>
  <c r="I36" i="3"/>
  <c r="J35" i="3"/>
  <c r="G35" i="3"/>
  <c r="M35" i="3" s="1"/>
  <c r="E35" i="3"/>
  <c r="M31" i="3"/>
  <c r="L31" i="3"/>
  <c r="I31" i="3"/>
  <c r="M30" i="3"/>
  <c r="L30" i="3"/>
  <c r="I30" i="3"/>
  <c r="L27" i="3"/>
  <c r="I27" i="3"/>
  <c r="L26" i="3"/>
  <c r="L25" i="3"/>
  <c r="I25" i="3"/>
  <c r="L24" i="3"/>
  <c r="G24" i="3"/>
  <c r="G28" i="3" s="1"/>
  <c r="C24" i="3"/>
  <c r="C28" i="3" s="1"/>
  <c r="C29" i="3" s="1"/>
  <c r="C32" i="3" s="1"/>
  <c r="L22" i="3"/>
  <c r="I22" i="3"/>
  <c r="G21" i="3"/>
  <c r="M21" i="3" s="1"/>
  <c r="E21" i="3"/>
  <c r="E29" i="3" s="1"/>
  <c r="C21" i="3"/>
  <c r="M20" i="3"/>
  <c r="L20" i="3"/>
  <c r="E20" i="3"/>
  <c r="L19" i="3"/>
  <c r="I19" i="3"/>
  <c r="L18" i="3"/>
  <c r="I18" i="3"/>
  <c r="L17" i="3"/>
  <c r="I17" i="3"/>
  <c r="L16" i="3"/>
  <c r="I16" i="3"/>
  <c r="L15" i="3"/>
  <c r="I15" i="3"/>
  <c r="L14" i="3"/>
  <c r="I14" i="3"/>
  <c r="M49" i="3" l="1"/>
  <c r="K39" i="3"/>
  <c r="K37" i="3"/>
  <c r="K38" i="3"/>
  <c r="I28" i="3"/>
  <c r="F26" i="3"/>
  <c r="F23" i="3"/>
  <c r="F28" i="3"/>
  <c r="E32" i="3"/>
  <c r="F20" i="3" s="1"/>
  <c r="I21" i="3"/>
  <c r="H35" i="3"/>
  <c r="L43" i="3"/>
  <c r="I35" i="3"/>
  <c r="M43" i="3"/>
  <c r="M55" i="3"/>
  <c r="L21" i="3"/>
  <c r="I24" i="3"/>
  <c r="G29" i="3"/>
  <c r="I49" i="3"/>
  <c r="L49" i="3"/>
  <c r="L35" i="3"/>
  <c r="I52" i="3"/>
  <c r="L52" i="3"/>
  <c r="H49" i="3" l="1"/>
  <c r="I29" i="3"/>
  <c r="G32" i="3"/>
  <c r="F51" i="3"/>
  <c r="F37" i="3"/>
  <c r="F47" i="3"/>
  <c r="F41" i="3"/>
  <c r="F38" i="3"/>
  <c r="F45" i="3"/>
  <c r="F52" i="3"/>
  <c r="F48" i="3"/>
  <c r="F39" i="3"/>
  <c r="F40" i="3"/>
  <c r="F46" i="3"/>
  <c r="F49" i="3"/>
  <c r="F35" i="3"/>
  <c r="H47" i="3"/>
  <c r="H41" i="3"/>
  <c r="H38" i="3"/>
  <c r="H45" i="3"/>
  <c r="H48" i="3"/>
  <c r="H39" i="3"/>
  <c r="H46" i="3"/>
  <c r="H40" i="3"/>
  <c r="H37" i="3"/>
  <c r="F43" i="3"/>
  <c r="I32" i="3" l="1"/>
  <c r="I20" i="3"/>
  <c r="L28" i="3" l="1"/>
  <c r="J29" i="3"/>
  <c r="L29" i="3" s="1"/>
  <c r="M29" i="3" l="1"/>
  <c r="J32" i="3"/>
  <c r="K21" i="3" l="1"/>
  <c r="K20" i="3"/>
  <c r="L32" i="3"/>
  <c r="K29" i="3"/>
  <c r="M32" i="3"/>
  <c r="J23" i="3"/>
  <c r="L23" i="3" s="1"/>
</calcChain>
</file>

<file path=xl/sharedStrings.xml><?xml version="1.0" encoding="utf-8"?>
<sst xmlns="http://schemas.openxmlformats.org/spreadsheetml/2006/main" count="977" uniqueCount="416">
  <si>
    <t>ANEKSI nr. 2 Raporti mbi Ekzekutimin e Buxhetit në nivelin e Programit të Buxhetit</t>
  </si>
  <si>
    <t>Periudha e Raportimit  12-2024</t>
  </si>
  <si>
    <t>në/lekë</t>
  </si>
  <si>
    <t xml:space="preserve"> Emri i Grupit</t>
  </si>
  <si>
    <t>Ministria e Ekonomisë, Kulturës dhe Inovacionit</t>
  </si>
  <si>
    <t>Kodi i grupit</t>
  </si>
  <si>
    <t>12</t>
  </si>
  <si>
    <t xml:space="preserve"> Emri i </t>
  </si>
  <si>
    <t>Arti dhe Kultura</t>
  </si>
  <si>
    <t>Kodi i programit</t>
  </si>
  <si>
    <t>08230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</si>
  <si>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</si>
  <si>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</si>
  <si>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</si>
  <si>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</si>
  <si>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</si>
  <si>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</si>
  <si>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</si>
  <si>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</si>
  <si>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</si>
  <si>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</si>
  <si>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</si>
  <si>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</si>
  <si>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</si>
  <si>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</si>
  <si>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</si>
  <si>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</si>
  <si>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</si>
  <si>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</si>
  <si>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</si>
  <si>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</si>
  <si>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</si>
  <si>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</si>
  <si>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</si>
  <si>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</si>
  <si>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</si>
  <si>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</si>
  <si>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</si>
  <si>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</si>
  <si>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</si>
  <si>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</si>
  <si>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</si>
  <si>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</si>
  <si>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</si>
  <si>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</si>
  <si>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</si>
  <si>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</si>
  <si>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</si>
  <si>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</si>
  <si>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</si>
  <si>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</si>
  <si>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</si>
  <si>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</si>
  <si>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</si>
  <si>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</si>
  <si>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</si>
  <si>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</si>
  <si>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</si>
  <si>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</si>
  <si>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</si>
  <si>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</si>
  <si>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</si>
  <si>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</si>
  <si>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</si>
  <si>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</si>
  <si>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</si>
  <si>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</si>
  <si>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</si>
  <si>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91203AA</t>
  </si>
  <si>
    <t xml:space="preserve">Premiera dhe shfaqje artistike të zhanrit skenik operistik, koreografik dhe </t>
  </si>
  <si>
    <t>91203AB</t>
  </si>
  <si>
    <t xml:space="preserve">Premiera dhe shfaqje artistike të zhanrit skenik teatror klasik dhe </t>
  </si>
  <si>
    <t>91203AC</t>
  </si>
  <si>
    <t xml:space="preserve">Premiera dhe shfaqje artistike të zhanrit skenik teatror eksperimental klasik </t>
  </si>
  <si>
    <t>91203AD</t>
  </si>
  <si>
    <t xml:space="preserve">Ekspozita me vepra pjesë e fondit të GKA, të përkohshme të autorëve të </t>
  </si>
  <si>
    <t>91203AF</t>
  </si>
  <si>
    <t>Veprimtari edukuese të teatrit me dhe për fëmijë</t>
  </si>
  <si>
    <t>91203AG</t>
  </si>
  <si>
    <t xml:space="preserve">Veprimtari artistike në zhanrin e cirkut si dhe eksperimentimin  e formave  </t>
  </si>
  <si>
    <t>91203AH</t>
  </si>
  <si>
    <t xml:space="preserve">Veprimtari promovuese te materialeve filmike, pjesë e fondit të </t>
  </si>
  <si>
    <t>91203AI</t>
  </si>
  <si>
    <t xml:space="preserve">Veprimtari dhe shërbime te integruara dhe inovative per qytetaret </t>
  </si>
  <si>
    <t>91203AJ</t>
  </si>
  <si>
    <t>Projekte dhe programe ne mbeshtetje te skenes se pavarur</t>
  </si>
  <si>
    <t>91203AK</t>
  </si>
  <si>
    <t>Aktivitete me fokus promovimin e krijimtarisë letrare</t>
  </si>
  <si>
    <t>91203AL</t>
  </si>
  <si>
    <t>Javët kulturore të huaja në Shqipëri</t>
  </si>
  <si>
    <t>91203AM</t>
  </si>
  <si>
    <t>Promovimi i veprave te artit ne hapesirat publike</t>
  </si>
  <si>
    <t>91203AN</t>
  </si>
  <si>
    <t>Shfaqje teatrore per te rinjte prane TKEKS</t>
  </si>
  <si>
    <t>91203AO</t>
  </si>
  <si>
    <t>Tirana, Kryeqyteti Evropian i Rinise 2022</t>
  </si>
  <si>
    <t>91203AP</t>
  </si>
  <si>
    <t>Veprimtari ne kuader te Vitit Mbarekombetar te 80-vjetorit te Çlirimit</t>
  </si>
  <si>
    <t>91203AQ</t>
  </si>
  <si>
    <t xml:space="preserve">Promovimi i trashegimise kulturore nepermjet zhvillimit te aktiviteteve </t>
  </si>
  <si>
    <t>Totali Shpenzime për Investime</t>
  </si>
  <si>
    <t>18AE603</t>
  </si>
  <si>
    <t>Godina e Teatrit (Pajisje, Mobilim) Tirane</t>
  </si>
  <si>
    <t>18AE604</t>
  </si>
  <si>
    <t>Instalimi I sistemit te kondicionimit te Teatrit Migjeni</t>
  </si>
  <si>
    <t>18AE605</t>
  </si>
  <si>
    <t>Blerje programesh (Biblioteka Kombetare)</t>
  </si>
  <si>
    <t>18AE606</t>
  </si>
  <si>
    <t>Blerje pajisje kompjuterike dhe kondicionere (Biblioteka Kombetare)</t>
  </si>
  <si>
    <t>18AE607</t>
  </si>
  <si>
    <t>Blerje pajisje zyre (Biblioteka Kombetare)</t>
  </si>
  <si>
    <t>18AE703</t>
  </si>
  <si>
    <t>Restaurimi, rikonstruksioni, riformulimi i Linjës muzeore në Muzeun Historik</t>
  </si>
  <si>
    <t>18AE706</t>
  </si>
  <si>
    <t xml:space="preserve">Restaurimi, Rikonstruksioni dhe Rehabilitimi i hapesirave ne Muzeun e </t>
  </si>
  <si>
    <t>18AE707</t>
  </si>
  <si>
    <t>Rijetesimi i Piramides Tirane</t>
  </si>
  <si>
    <t>18AE710</t>
  </si>
  <si>
    <t>Restaurimi per ndertesen e Fondit te Biblotekes Kombetare (Faza1)</t>
  </si>
  <si>
    <t>18AE712</t>
  </si>
  <si>
    <t>Rikonstruksion i magazinave te TKOB</t>
  </si>
  <si>
    <t>18AE713</t>
  </si>
  <si>
    <t xml:space="preserve">Restaurim, Rikonstruksion dhe Rinovim i salles Koncerteve ne Universitetin e </t>
  </si>
  <si>
    <t>18AE714</t>
  </si>
  <si>
    <t>Projektim dhe Implementim i Mozaikut Tirane</t>
  </si>
  <si>
    <t>18AE715</t>
  </si>
  <si>
    <t>Ndertimi i Qendres Kombetare Kulturore per Femije dhe Teatri i Kukullave</t>
  </si>
  <si>
    <t>18AE716</t>
  </si>
  <si>
    <t>Godina e Teatrit Tirane</t>
  </si>
  <si>
    <t>18AE717</t>
  </si>
  <si>
    <t>Rikonstruksion i Teatrit Aleksander Moisiu</t>
  </si>
  <si>
    <t>18AE718</t>
  </si>
  <si>
    <t>Investime për Qëndren e Artit Kulturës dhe Inovacionit Korçë</t>
  </si>
  <si>
    <t>18AE719</t>
  </si>
  <si>
    <t xml:space="preserve">Rikonstruksioni  Palllatit te Kultures "Artan Cuku" (Hidroizolimi i tarraces dhe </t>
  </si>
  <si>
    <t>18AE720</t>
  </si>
  <si>
    <t xml:space="preserve">Restaurimi i ambjenteve të brendshme të katit përdhe dhe bodrumit të </t>
  </si>
  <si>
    <t>18AE721</t>
  </si>
  <si>
    <t>Rikonstruksioni i Muzeut Oriental ¿Bratko¿</t>
  </si>
  <si>
    <t>18AE722</t>
  </si>
  <si>
    <t xml:space="preserve">Rivitalizimi i Sallës qëndrore të Pallatit të Kulturës Shefqet Doda, </t>
  </si>
  <si>
    <t>19AA301</t>
  </si>
  <si>
    <t xml:space="preserve">Projekti me Rajonin e Pulias per rikualifikimin e hapesires se Parkut te </t>
  </si>
  <si>
    <t>19AA303</t>
  </si>
  <si>
    <t xml:space="preserve">Parku i artit, rivitalizimi dhe rikualifikimi i territorit te ish-Kinostudios </t>
  </si>
  <si>
    <t>22AG301</t>
  </si>
  <si>
    <t>Hartim projekti Cirku I Ri Kombëtar</t>
  </si>
  <si>
    <t>M120199</t>
  </si>
  <si>
    <t>TVSH - detyrim doganor</t>
  </si>
  <si>
    <t>M120373</t>
  </si>
  <si>
    <t>Rikonstruksion</t>
  </si>
  <si>
    <t>M120624</t>
  </si>
  <si>
    <t>Blerje pajisje</t>
  </si>
  <si>
    <t>M120694</t>
  </si>
  <si>
    <t>Shpronesime</t>
  </si>
  <si>
    <t>M120754</t>
  </si>
  <si>
    <t>Pajisje orendi</t>
  </si>
  <si>
    <t>19AA202</t>
  </si>
  <si>
    <t>Projekti RECON</t>
  </si>
  <si>
    <t>19AA203</t>
  </si>
  <si>
    <t>Kapitalizimi Hamlet</t>
  </si>
  <si>
    <t>19AA204</t>
  </si>
  <si>
    <t>Projekti Green Water Adventures</t>
  </si>
  <si>
    <t>24AH501</t>
  </si>
  <si>
    <t xml:space="preserve">International Workshop-Technical Level,23 Digitalization,access and </t>
  </si>
  <si>
    <t>GM12013</t>
  </si>
  <si>
    <t>ADRIFORT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</si>
  <si>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</si>
  <si>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</si>
  <si>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</si>
  <si>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 xml:space="preserve">Trashëgimia Kulturore dhe Muzetë </t>
  </si>
  <si>
    <t>08220</t>
  </si>
  <si>
    <t>91202AA</t>
  </si>
  <si>
    <t>Objekte monument kulture të ruajtura dhe mbrojtura</t>
  </si>
  <si>
    <t>91202AB</t>
  </si>
  <si>
    <t>Trashegimia materiale e jomateriale e inventarizuar.</t>
  </si>
  <si>
    <t>91202AC</t>
  </si>
  <si>
    <t>Muze të mirëmbajtura dhe të vizitueshëm nga publiku</t>
  </si>
  <si>
    <t>91202AD</t>
  </si>
  <si>
    <t>Aktivitete të fushës së trashëgimisë jomateriale</t>
  </si>
  <si>
    <t>91202AG</t>
  </si>
  <si>
    <t>Kthimin e objekteve ne qendra historike, ne modele biznesi</t>
  </si>
  <si>
    <t>18AE102</t>
  </si>
  <si>
    <t>Blerje kioskë, biletari (provizore) për Amfitearin Durrës</t>
  </si>
  <si>
    <t>18AE220</t>
  </si>
  <si>
    <t>Restaurimi i "Kisha e shen Kollit", Krutje e siperme, Lushnje</t>
  </si>
  <si>
    <t>18AE222</t>
  </si>
  <si>
    <t>Restaurimi i Urës në fshatin Niçë, Pogradec.</t>
  </si>
  <si>
    <t>18AE223</t>
  </si>
  <si>
    <t xml:space="preserve">Konservimi dhe restaurimi i kullave 10-11,11-12,12-13 dhe kurtinave midis </t>
  </si>
  <si>
    <t>18AE224</t>
  </si>
  <si>
    <t>Restaurim Kisha Shen Maria Barmash, DRTK Korce</t>
  </si>
  <si>
    <t>18AE225</t>
  </si>
  <si>
    <t>Projekt Restaurimi "Ura ne fshatin Postenan"</t>
  </si>
  <si>
    <t>18AE226</t>
  </si>
  <si>
    <t>Restaurimi  "Kisha e Ungjëllizimit në Kozare, Kuçovë"</t>
  </si>
  <si>
    <t>18AE227</t>
  </si>
  <si>
    <t>Restaurimi i "Kishës së Shën Kollit, Shelcan, Elbasan</t>
  </si>
  <si>
    <t>18AE228</t>
  </si>
  <si>
    <t xml:space="preserve">Kalaja e Krujës (Kulla e Sahatit dhe muret e fortifikimit), Krujë + Perforcimi i </t>
  </si>
  <si>
    <t>18AE409</t>
  </si>
  <si>
    <t>Hartim projekti shtepia e Arberesheve</t>
  </si>
  <si>
    <t>18AE410</t>
  </si>
  <si>
    <t>Hartim projektim nderhyrja teresore Ura e Matit</t>
  </si>
  <si>
    <t>18AE411</t>
  </si>
  <si>
    <t>Hartimi I planit te menaxhimit te integruar te qyteteve Berat - Gjirokaster</t>
  </si>
  <si>
    <t>18AE507</t>
  </si>
  <si>
    <t>Restaurim dhe Mezealizimi I ish baneses se Toptanasve (pasuri shteti)</t>
  </si>
  <si>
    <t>18AE508</t>
  </si>
  <si>
    <t>Projekt Restaurimi "Shen Mehilli, Mingul" Lunxheri, Gjirokaster</t>
  </si>
  <si>
    <t>18AE509</t>
  </si>
  <si>
    <t>Rehabilitim i ambjenteve te Burgut te Spacit, 7 godina</t>
  </si>
  <si>
    <t>18AE510</t>
  </si>
  <si>
    <t>Rehabilitim i Amfiteatrit te Durresit</t>
  </si>
  <si>
    <t>18AE511</t>
  </si>
  <si>
    <t>Rikonstruksioni Muzeu Arkeologjik Korce</t>
  </si>
  <si>
    <t>18CD002</t>
  </si>
  <si>
    <t>Blerje pajisje  orendi zyre</t>
  </si>
  <si>
    <t>18CD102</t>
  </si>
  <si>
    <t>Muzeu Hebraik</t>
  </si>
  <si>
    <t>21AB101</t>
  </si>
  <si>
    <t>Nderhyrje emergjente dhe restauruese</t>
  </si>
  <si>
    <t>23AA001</t>
  </si>
  <si>
    <t xml:space="preserve">Projekti teknik i nderhyrjes emergjente ne objektin Monument Kulture </t>
  </si>
  <si>
    <t>18CF305</t>
  </si>
  <si>
    <t>Projekt IPA "Monet MK"</t>
  </si>
  <si>
    <t>18CF306</t>
  </si>
  <si>
    <t>Projekt IPA "Monet MKF Marubi"</t>
  </si>
  <si>
    <t>18CF311</t>
  </si>
  <si>
    <t>Projekti IPA "SMART-CUL-TOUR"</t>
  </si>
  <si>
    <t>18CF312</t>
  </si>
  <si>
    <t>Projekte IPA Milestone III DRKK Vlorë</t>
  </si>
  <si>
    <t>18CF313</t>
  </si>
  <si>
    <t>IPA CREATURES, Promovimi i Turizmit Kreativ</t>
  </si>
  <si>
    <t>18CF314</t>
  </si>
  <si>
    <t>Projekt IPA "3C IKTK"</t>
  </si>
  <si>
    <t>18CF315</t>
  </si>
  <si>
    <t>Kapitalizimi Monet</t>
  </si>
  <si>
    <t>A000001</t>
  </si>
  <si>
    <t>Orendi, Pajisje te ndryshme (Kap.6)</t>
  </si>
  <si>
    <t>A000002</t>
  </si>
  <si>
    <t>Trajnime dhe Studim/Projektime(kap.6)</t>
  </si>
  <si>
    <t>A000003</t>
  </si>
  <si>
    <t>Rikonstruksione(kap.6)</t>
  </si>
  <si>
    <t>Periudha e 12-mujore 2024</t>
  </si>
  <si>
    <t>Strehimi</t>
  </si>
  <si>
    <t>06190</t>
  </si>
  <si>
    <t>91208AA</t>
  </si>
  <si>
    <t>Kredi ekzistuese qe subvencionohen</t>
  </si>
  <si>
    <t>91208AB</t>
  </si>
  <si>
    <t>Kredi te reja</t>
  </si>
  <si>
    <t>91208AC</t>
  </si>
  <si>
    <t>Bonusi i qirase</t>
  </si>
  <si>
    <t>91208AD</t>
  </si>
  <si>
    <t>Grant i menjehershem</t>
  </si>
  <si>
    <t>91208AE</t>
  </si>
  <si>
    <t>Subvencionim qiraje per banore te shpronesuar nga Unaza Madhe Tirane</t>
  </si>
  <si>
    <t>91010AE</t>
  </si>
  <si>
    <t>Subvencionim  I qirase pwr familjet e prekura nga termeti</t>
  </si>
  <si>
    <t>18AY404</t>
  </si>
  <si>
    <t xml:space="preserve">Projekte për përmirësimin e infrastruktures, kryesisht ne zona informale që </t>
  </si>
  <si>
    <t>18AY406</t>
  </si>
  <si>
    <t>Banesa sociale me qira, ndertim I ri</t>
  </si>
  <si>
    <t>M100397</t>
  </si>
  <si>
    <t xml:space="preserve">Rikonstruksion i godinave ne pronesi te Njesive te Qeverisjes Vendore per </t>
  </si>
  <si>
    <t>M100399</t>
  </si>
  <si>
    <t>Permiresim i kushteve  te banimit per komunitetin Rom/Egjiptian</t>
  </si>
  <si>
    <t>-</t>
  </si>
  <si>
    <t>Tregu i Punës</t>
  </si>
  <si>
    <t>10550</t>
  </si>
  <si>
    <t>91211AA</t>
  </si>
  <si>
    <t>Ndermjetesime te realizuara nga Zyrat e Punesimit AKPA</t>
  </si>
  <si>
    <t>91211AB</t>
  </si>
  <si>
    <t xml:space="preserve">Te punesuar/ te trajnuar nepermjet pjesemarjes ne programet e nxitjes se </t>
  </si>
  <si>
    <t>91211AC</t>
  </si>
  <si>
    <t>Te trajnuar ne Qendrat e Formimit Profesional Publik</t>
  </si>
  <si>
    <t>91211AD</t>
  </si>
  <si>
    <t>Te rinj perfitues te nismes Garancia Rinore</t>
  </si>
  <si>
    <t>91211AE</t>
  </si>
  <si>
    <t>Kursante ne formimim profesional sipas VKM nr.646 dt 5.10.2022( Kodimi)</t>
  </si>
  <si>
    <t>91211AF</t>
  </si>
  <si>
    <t xml:space="preserve">Leje pune per shtesait e huaj, raportime statistikore, financiare, procedura </t>
  </si>
  <si>
    <t>91211AG</t>
  </si>
  <si>
    <t>Persona te trajtuar me pagese papunesie</t>
  </si>
  <si>
    <t>18AY701</t>
  </si>
  <si>
    <t>Rikonstruksione  zyra punesimi dhe qendra formimi profesional</t>
  </si>
  <si>
    <t>18AY704</t>
  </si>
  <si>
    <t>Blerje pajisje kompjuterike/elektronike</t>
  </si>
  <si>
    <t>18AY705</t>
  </si>
  <si>
    <t>Ndertim i Kampusit te QFP</t>
  </si>
  <si>
    <t>18CJ301</t>
  </si>
  <si>
    <t>Përmirësimi i Sistemit Informatik të Shërbimeve të Punësimit</t>
  </si>
  <si>
    <t>18CJ302</t>
  </si>
  <si>
    <t>Studim projektim</t>
  </si>
  <si>
    <t>91211AJ</t>
  </si>
  <si>
    <t xml:space="preserve">Persona te informuar per trajnimet profesionale edhe mundesine e </t>
  </si>
  <si>
    <t>19AA603</t>
  </si>
  <si>
    <t>Blerje pajisje te tjera zyre</t>
  </si>
  <si>
    <t>Sigurimet Shoqërore</t>
  </si>
  <si>
    <t>10220</t>
  </si>
  <si>
    <t>91210AA</t>
  </si>
  <si>
    <t>91210AB</t>
  </si>
  <si>
    <t>91210AC</t>
  </si>
  <si>
    <t>91210AD</t>
  </si>
  <si>
    <t>Përfitime të llogaritura e të shpërndara për sigurimin shtetëror suplementar</t>
  </si>
  <si>
    <t>91210AE</t>
  </si>
  <si>
    <t>91210AF</t>
  </si>
  <si>
    <t>91210AG</t>
  </si>
  <si>
    <t>91210AH</t>
  </si>
  <si>
    <t>91210AI</t>
  </si>
  <si>
    <t>91210AJ</t>
  </si>
  <si>
    <t>91210AK</t>
  </si>
  <si>
    <t>Përfitime të llogaritura dhe shpërndara për shpërblime për Invalidët e Punës</t>
  </si>
  <si>
    <t>91210AL</t>
  </si>
  <si>
    <t>91210AM</t>
  </si>
  <si>
    <t>91210AN</t>
  </si>
  <si>
    <t>91210AO</t>
  </si>
  <si>
    <t>91210AR</t>
  </si>
  <si>
    <t>Akte ligjore/nenligjore te hartuara</t>
  </si>
  <si>
    <t>Transferte buxhetore per te mbuluar diferencen midis te ardhurave dhe shpeznimeve te skemes se pensioneve publike</t>
  </si>
  <si>
    <t>Përfitime të llogaritura dhe shpërndara për kompensime për Trajtim i vecante I pun. Te nentokes</t>
  </si>
  <si>
    <t>Perfitime te llogaritura e te shperndara per sigurimin suplementar te me statusin profesor</t>
  </si>
  <si>
    <t>Përfitime të llogaritura dhe shpërndara për sigurimin suplementar të ish policeve</t>
  </si>
  <si>
    <t>Përfitime të llogaritura e shpërndara për sigurimin suplementar për persona status metalurg</t>
  </si>
  <si>
    <t>Përfitime të llogaritura e shpërndara për sigurimin suplementar për persona status naftetar</t>
  </si>
  <si>
    <t>Përfitime të llogaritura dhe shpërndara për programin e Kompensimit të Cmimeve</t>
  </si>
  <si>
    <t>Përfitime të llogaritura dhe shpërndara për programin e pensioneve të posacme shteterore</t>
  </si>
  <si>
    <t>Perfitime te llogaritura dhe shperndara per shperblime per Pensionet e veternaeve</t>
  </si>
  <si>
    <t>Përfitime të llogaritura dhe shpërndara për kompensime për të ardhurat e pensionisteve</t>
  </si>
  <si>
    <t>Përfitime të llogaritura dhe shpërndara për kompensime për pensionet sociale</t>
  </si>
  <si>
    <t>Përfitime të llogaritura dhe shpërndara për kompensime mbi statusin Deshmor I atdheut</t>
  </si>
  <si>
    <t>Përfitime të llogaritura dhe shpërndara për trajtimin e veçantë për shpenzime varrimi</t>
  </si>
  <si>
    <t>Totali I shpenzimeve buxhetore</t>
  </si>
  <si>
    <t>Arsimi Mesëm Profesional</t>
  </si>
  <si>
    <t>09240</t>
  </si>
  <si>
    <t>91209AA</t>
  </si>
  <si>
    <t>Nxenes qe ndjekin shkollat e AP</t>
  </si>
  <si>
    <t>91209AB</t>
  </si>
  <si>
    <t>Bursa te perfituara nga nxensit e AP</t>
  </si>
  <si>
    <t>91209AC</t>
  </si>
  <si>
    <t>Nxenes qe perfitojne subvencion tekste mesimore</t>
  </si>
  <si>
    <t>91209AD</t>
  </si>
  <si>
    <t>Skelet kurikula dhe materiale mesimore të hartuara</t>
  </si>
  <si>
    <t>91209AE</t>
  </si>
  <si>
    <t>Standarte profesionesh dhe kualifikimesh te miratuara</t>
  </si>
  <si>
    <t>91209AF</t>
  </si>
  <si>
    <t>Mesues te trajnuar</t>
  </si>
  <si>
    <t>91209AG</t>
  </si>
  <si>
    <t>Akte neligjore te hartuara e miratuara</t>
  </si>
  <si>
    <t>91209AH</t>
  </si>
  <si>
    <t>Ofrues te AFP te mbeshtetur per sigurimin e cilesise</t>
  </si>
  <si>
    <t>18AY501</t>
  </si>
  <si>
    <t>Mobilje e Pajisje  per shkollat e AP</t>
  </si>
  <si>
    <t>18AY502</t>
  </si>
  <si>
    <t>Pajisje zyre</t>
  </si>
  <si>
    <t>18AY503</t>
  </si>
  <si>
    <t>laboratore, pajisje, makineri per repartet e praktikave profesionale</t>
  </si>
  <si>
    <t>18AY608</t>
  </si>
  <si>
    <t>Rikonstruksion i shkolles se mesme profesionale "Hysen Cela" Durres</t>
  </si>
  <si>
    <t>18AY635</t>
  </si>
  <si>
    <t>Rikonstruksion i shkolles se mesme profesionale "NAZMI RUSHITI" Peshkopi</t>
  </si>
  <si>
    <t>18AY636</t>
  </si>
  <si>
    <t>Ndertim /rikonstruksion i shkolles "Hoteleri -Turizem" TIrane</t>
  </si>
  <si>
    <t>18AY637</t>
  </si>
  <si>
    <t>Rikostruksion /shtim ambjentesh ne Shkollen "Herman Gmainer" , Tirane</t>
  </si>
  <si>
    <t>18AY638</t>
  </si>
  <si>
    <t xml:space="preserve">Ndertim rikostruksion i reparteve te praktikave profesionale, shkolla "Beqir </t>
  </si>
  <si>
    <t>18AY639</t>
  </si>
  <si>
    <t xml:space="preserve">Ndertim rikostruksion i repartit te praktikave profesionale shkolla "Karl </t>
  </si>
  <si>
    <t>18AY647</t>
  </si>
  <si>
    <t xml:space="preserve">Rikonstruksion çatie per repartin e praktikes (stalle) per shkollen </t>
  </si>
  <si>
    <t>18BS314</t>
  </si>
  <si>
    <t>TVSH per Projekte te ndryshme</t>
  </si>
  <si>
    <t>24AB501</t>
  </si>
  <si>
    <t>Rikostruksion Godina e shkolles Kames (godina e ndertuar nga IPA 2008)</t>
  </si>
  <si>
    <t>24AB502</t>
  </si>
  <si>
    <t>Rikontruksion i godinës së shkollës Mekanike Hasan Gina Lushnje</t>
  </si>
  <si>
    <t>24AB503</t>
  </si>
  <si>
    <t xml:space="preserve">Rikostruksion i godines se shkolles dhe reparteve te praktikave Industriale </t>
  </si>
  <si>
    <t>24AB504</t>
  </si>
  <si>
    <t>Rikostruksion konvikti i Cerrikut</t>
  </si>
  <si>
    <t>24AB505</t>
  </si>
  <si>
    <t>Rkikostruksion i shkolles Bajram Curri Kukes</t>
  </si>
  <si>
    <t>24AB506</t>
  </si>
  <si>
    <t>Rikonstruksion I Shkolles Enver Qiraxhi Pogradec</t>
  </si>
  <si>
    <t>24AB507</t>
  </si>
  <si>
    <t xml:space="preserve">Rikonstruksion ndertimim per godinen e shkolles dhe repartet e praktikave </t>
  </si>
  <si>
    <t>24AB508</t>
  </si>
  <si>
    <t>Rikostruksion i pjeshem i Shkolles Kolin Gjoka, Lezhe</t>
  </si>
  <si>
    <t>24AB509</t>
  </si>
  <si>
    <t>Rikostruksion Shkolla Arben Broci, Shkoder</t>
  </si>
  <si>
    <t>24AB510</t>
  </si>
  <si>
    <t>Ndertim Rikonstruksion Shkolla Hamdi Bushati, Shkoder</t>
  </si>
  <si>
    <t>24AB511</t>
  </si>
  <si>
    <t>Ndertimi I ri I Shkolles Karl Gega Tirane</t>
  </si>
  <si>
    <t>18BS301</t>
  </si>
  <si>
    <t>Skills for Job</t>
  </si>
  <si>
    <t>18BS303</t>
  </si>
  <si>
    <t>Mbështetje të arsimit dhe formimit profesional nëpërmjet inovacionit</t>
  </si>
  <si>
    <t>18BS305</t>
  </si>
  <si>
    <t>Financim i huaj per arsimin profesional</t>
  </si>
  <si>
    <t>18BS306</t>
  </si>
  <si>
    <t>PROSEED Arsimi Profesional</t>
  </si>
  <si>
    <t>18BS312</t>
  </si>
  <si>
    <t>EPALE-ADULT LEARNING</t>
  </si>
  <si>
    <t>18BS313</t>
  </si>
  <si>
    <t>EPALE-FORWORK</t>
  </si>
  <si>
    <t>18BS316</t>
  </si>
  <si>
    <t>MOMAVET 7955/1</t>
  </si>
  <si>
    <t>GM10146</t>
  </si>
  <si>
    <t>EPALE National Support Services</t>
  </si>
  <si>
    <t>GM11028</t>
  </si>
  <si>
    <t>Skemat e Praktikes per Punesimin e te Rinjve ne Shqiperi</t>
  </si>
  <si>
    <t>19AA605</t>
  </si>
  <si>
    <t>Blerje paisje elektronike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</si>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</sst>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0"/>
    <numFmt numFmtId="165" formatCode="0.0%"/>
    <numFmt numFmtId="166" formatCode="_-* #,##0_-;\-* #,##0_-;_-* &quot;-&quot;??_-;_-@_-"/>
    <numFmt numFmtId="167" formatCode="_(* #,##0_);_(* \(#,##0\);_(* &quot;-&quot;??_);_(@_)"/>
    <numFmt numFmtId="168" formatCode="_(* #,##0.0_);_(* \(#,##0.0\);_(* &quot;-&quot;??_);_(@_)"/>
  </numFmts>
  <fonts count="3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C00000"/>
      <name val="SansSerif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0070C0"/>
      <name val="Arial"/>
      <family val="2"/>
    </font>
    <font>
      <sz val="8"/>
      <color rgb="FF000000"/>
      <name val="SansSerif"/>
      <family val="2"/>
    </font>
    <font>
      <b/>
      <sz val="10"/>
      <name val="Arial"/>
      <family val="2"/>
    </font>
    <font>
      <b/>
      <sz val="8"/>
      <name val="SansSerif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1"/>
      <color theme="1"/>
      <name val="Calibri"/>
      <scheme val="minor"/>
    </font>
    <font>
      <b/>
      <sz val="8"/>
      <color rgb="FFFF0000"/>
      <name val="Arial"/>
      <family val="2"/>
    </font>
    <font>
      <b/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hair">
        <color rgb="FF000000"/>
      </left>
      <right style="medium">
        <color indexed="64"/>
      </right>
      <top style="double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3" fontId="10" fillId="45" borderId="31" xfId="0" applyNumberFormat="1" applyFont="1" applyFill="1" applyBorder="1" applyAlignment="1" applyProtection="1">
      <alignment horizontal="right" vertical="center"/>
    </xf>
    <xf numFmtId="3" fontId="10" fillId="46" borderId="10" xfId="0" applyNumberFormat="1" applyFont="1" applyFill="1" applyBorder="1" applyAlignment="1" applyProtection="1">
      <alignment horizontal="right" vertical="center"/>
    </xf>
    <xf numFmtId="0" fontId="5" fillId="47" borderId="30" xfId="0" applyNumberFormat="1" applyFont="1" applyFill="1" applyBorder="1" applyAlignment="1" applyProtection="1">
      <alignment horizontal="center" vertical="center"/>
    </xf>
    <xf numFmtId="0" fontId="5" fillId="48" borderId="31" xfId="0" applyNumberFormat="1" applyFont="1" applyFill="1" applyBorder="1" applyAlignment="1" applyProtection="1">
      <alignment horizontal="left" vertical="center"/>
    </xf>
    <xf numFmtId="4" fontId="5" fillId="49" borderId="31" xfId="0" applyNumberFormat="1" applyFont="1" applyFill="1" applyBorder="1" applyAlignment="1" applyProtection="1">
      <alignment horizontal="right" vertical="center"/>
    </xf>
    <xf numFmtId="3" fontId="5" fillId="50" borderId="31" xfId="0" applyNumberFormat="1" applyFont="1" applyFill="1" applyBorder="1" applyAlignment="1" applyProtection="1">
      <alignment horizontal="right" vertical="center"/>
    </xf>
    <xf numFmtId="3" fontId="5" fillId="51" borderId="10" xfId="0" applyNumberFormat="1" applyFont="1" applyFill="1" applyBorder="1" applyAlignment="1" applyProtection="1">
      <alignment horizontal="right" vertical="center"/>
    </xf>
    <xf numFmtId="0" fontId="6" fillId="53" borderId="33" xfId="0" applyNumberFormat="1" applyFont="1" applyFill="1" applyBorder="1" applyAlignment="1" applyProtection="1">
      <alignment horizontal="center" vertical="center"/>
    </xf>
    <xf numFmtId="0" fontId="6" fillId="54" borderId="34" xfId="0" applyNumberFormat="1" applyFont="1" applyFill="1" applyBorder="1" applyAlignment="1" applyProtection="1">
      <alignment horizontal="center" vertical="center"/>
    </xf>
    <xf numFmtId="0" fontId="6" fillId="55" borderId="35" xfId="0" applyNumberFormat="1" applyFont="1" applyFill="1" applyBorder="1" applyAlignment="1" applyProtection="1">
      <alignment horizontal="center" vertical="center"/>
    </xf>
    <xf numFmtId="0" fontId="6" fillId="56" borderId="36" xfId="0" applyNumberFormat="1" applyFont="1" applyFill="1" applyBorder="1" applyAlignment="1" applyProtection="1">
      <alignment horizontal="center" vertical="center"/>
    </xf>
    <xf numFmtId="0" fontId="8" fillId="57" borderId="27" xfId="0" applyNumberFormat="1" applyFont="1" applyFill="1" applyBorder="1" applyAlignment="1" applyProtection="1">
      <alignment horizontal="center" vertical="center"/>
    </xf>
    <xf numFmtId="0" fontId="5" fillId="58" borderId="31" xfId="0" applyNumberFormat="1" applyFont="1" applyFill="1" applyBorder="1" applyAlignment="1" applyProtection="1">
      <alignment horizontal="left" vertical="center" wrapText="1"/>
    </xf>
    <xf numFmtId="0" fontId="9" fillId="59" borderId="31" xfId="0" applyNumberFormat="1" applyFont="1" applyFill="1" applyBorder="1" applyAlignment="1" applyProtection="1">
      <alignment horizontal="left" vertical="center" wrapText="1"/>
    </xf>
    <xf numFmtId="0" fontId="10" fillId="60" borderId="31" xfId="0" applyNumberFormat="1" applyFont="1" applyFill="1" applyBorder="1" applyAlignment="1" applyProtection="1">
      <alignment horizontal="left" vertical="center" wrapText="1"/>
    </xf>
    <xf numFmtId="0" fontId="11" fillId="61" borderId="31" xfId="0" applyNumberFormat="1" applyFont="1" applyFill="1" applyBorder="1" applyAlignment="1" applyProtection="1">
      <alignment horizontal="left" vertical="center" wrapText="1"/>
    </xf>
    <xf numFmtId="4" fontId="11" fillId="62" borderId="31" xfId="0" applyNumberFormat="1" applyFont="1" applyFill="1" applyBorder="1" applyAlignment="1" applyProtection="1">
      <alignment horizontal="right" vertical="center"/>
    </xf>
    <xf numFmtId="3" fontId="11" fillId="63" borderId="31" xfId="0" applyNumberFormat="1" applyFont="1" applyFill="1" applyBorder="1" applyAlignment="1" applyProtection="1">
      <alignment horizontal="right" vertical="center"/>
    </xf>
    <xf numFmtId="3" fontId="11" fillId="64" borderId="10" xfId="0" applyNumberFormat="1" applyFont="1" applyFill="1" applyBorder="1" applyAlignment="1" applyProtection="1">
      <alignment horizontal="right" vertical="center"/>
    </xf>
    <xf numFmtId="0" fontId="0" fillId="66" borderId="2" xfId="0" applyNumberFormat="1" applyFont="1" applyFill="1" applyBorder="1" applyAlignment="1" applyProtection="1">
      <alignment wrapText="1"/>
      <protection locked="0"/>
    </xf>
    <xf numFmtId="0" fontId="4" fillId="28" borderId="6" xfId="0" applyNumberFormat="1" applyFont="1" applyFill="1" applyBorder="1" applyAlignment="1" applyProtection="1">
      <alignment horizontal="left" vertical="center"/>
    </xf>
    <xf numFmtId="0" fontId="5" fillId="28" borderId="11" xfId="0" applyNumberFormat="1" applyFont="1" applyFill="1" applyBorder="1" applyAlignment="1" applyProtection="1">
      <alignment horizontal="right" vertical="center"/>
    </xf>
    <xf numFmtId="164" fontId="5" fillId="28" borderId="12" xfId="0" applyNumberFormat="1" applyFont="1" applyFill="1" applyBorder="1" applyAlignment="1" applyProtection="1">
      <alignment horizontal="left" vertical="center"/>
    </xf>
    <xf numFmtId="0" fontId="5" fillId="28" borderId="13" xfId="0" applyNumberFormat="1" applyFont="1" applyFill="1" applyBorder="1" applyAlignment="1" applyProtection="1">
      <alignment horizontal="center" vertical="center"/>
    </xf>
    <xf numFmtId="0" fontId="5" fillId="28" borderId="15" xfId="0" applyNumberFormat="1" applyFont="1" applyFill="1" applyBorder="1" applyAlignment="1" applyProtection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5" fillId="28" borderId="17" xfId="0" applyNumberFormat="1" applyFont="1" applyFill="1" applyBorder="1" applyAlignment="1" applyProtection="1">
      <alignment horizontal="center" vertical="center" wrapText="1"/>
    </xf>
    <xf numFmtId="0" fontId="5" fillId="28" borderId="18" xfId="0" applyNumberFormat="1" applyFont="1" applyFill="1" applyBorder="1" applyAlignment="1" applyProtection="1">
      <alignment horizontal="center" vertical="center" wrapText="1"/>
    </xf>
    <xf numFmtId="0" fontId="5" fillId="28" borderId="19" xfId="0" applyNumberFormat="1" applyFont="1" applyFill="1" applyBorder="1" applyAlignment="1" applyProtection="1">
      <alignment horizontal="center" vertical="center" wrapText="1"/>
    </xf>
    <xf numFmtId="0" fontId="5" fillId="28" borderId="20" xfId="0" applyNumberFormat="1" applyFont="1" applyFill="1" applyBorder="1" applyAlignment="1" applyProtection="1">
      <alignment horizontal="center" vertical="center"/>
    </xf>
    <xf numFmtId="0" fontId="6" fillId="66" borderId="23" xfId="0" applyNumberFormat="1" applyFont="1" applyFill="1" applyBorder="1" applyAlignment="1" applyProtection="1">
      <alignment horizontal="center" vertical="center"/>
    </xf>
    <xf numFmtId="0" fontId="6" fillId="66" borderId="24" xfId="0" applyNumberFormat="1" applyFont="1" applyFill="1" applyBorder="1" applyAlignment="1" applyProtection="1">
      <alignment horizontal="center" vertical="center"/>
    </xf>
    <xf numFmtId="0" fontId="6" fillId="66" borderId="25" xfId="0" applyNumberFormat="1" applyFont="1" applyFill="1" applyBorder="1" applyAlignment="1" applyProtection="1">
      <alignment horizontal="center" vertical="center"/>
    </xf>
    <xf numFmtId="0" fontId="6" fillId="66" borderId="26" xfId="0" applyNumberFormat="1" applyFont="1" applyFill="1" applyBorder="1" applyAlignment="1" applyProtection="1">
      <alignment horizontal="center" vertical="center"/>
    </xf>
    <xf numFmtId="0" fontId="7" fillId="66" borderId="27" xfId="0" applyNumberFormat="1" applyFont="1" applyFill="1" applyBorder="1" applyAlignment="1" applyProtection="1">
      <alignment horizontal="center" vertical="center"/>
    </xf>
    <xf numFmtId="0" fontId="8" fillId="66" borderId="28" xfId="0" applyNumberFormat="1" applyFont="1" applyFill="1" applyBorder="1" applyAlignment="1" applyProtection="1">
      <alignment horizontal="center" vertical="center"/>
    </xf>
    <xf numFmtId="0" fontId="6" fillId="66" borderId="29" xfId="0" applyNumberFormat="1" applyFont="1" applyFill="1" applyBorder="1" applyAlignment="1" applyProtection="1">
      <alignment horizontal="center" vertical="center"/>
    </xf>
    <xf numFmtId="0" fontId="9" fillId="64" borderId="30" xfId="0" applyNumberFormat="1" applyFont="1" applyFill="1" applyBorder="1" applyAlignment="1" applyProtection="1">
      <alignment horizontal="center" vertical="center"/>
    </xf>
    <xf numFmtId="0" fontId="9" fillId="64" borderId="31" xfId="0" applyNumberFormat="1" applyFont="1" applyFill="1" applyBorder="1" applyAlignment="1" applyProtection="1">
      <alignment horizontal="left" vertical="center"/>
    </xf>
    <xf numFmtId="4" fontId="9" fillId="64" borderId="31" xfId="0" applyNumberFormat="1" applyFont="1" applyFill="1" applyBorder="1" applyAlignment="1" applyProtection="1">
      <alignment horizontal="right" vertical="center"/>
    </xf>
    <xf numFmtId="3" fontId="9" fillId="64" borderId="31" xfId="0" applyNumberFormat="1" applyFont="1" applyFill="1" applyBorder="1" applyAlignment="1" applyProtection="1">
      <alignment horizontal="right" vertical="center"/>
    </xf>
    <xf numFmtId="3" fontId="9" fillId="64" borderId="10" xfId="0" applyNumberFormat="1" applyFont="1" applyFill="1" applyBorder="1" applyAlignment="1" applyProtection="1">
      <alignment horizontal="right" vertical="center"/>
    </xf>
    <xf numFmtId="0" fontId="10" fillId="64" borderId="30" xfId="0" applyNumberFormat="1" applyFont="1" applyFill="1" applyBorder="1" applyAlignment="1" applyProtection="1">
      <alignment horizontal="center" vertical="center"/>
    </xf>
    <xf numFmtId="0" fontId="10" fillId="64" borderId="31" xfId="0" applyNumberFormat="1" applyFont="1" applyFill="1" applyBorder="1" applyAlignment="1" applyProtection="1">
      <alignment horizontal="left" vertical="center"/>
    </xf>
    <xf numFmtId="4" fontId="10" fillId="64" borderId="31" xfId="0" applyNumberFormat="1" applyFont="1" applyFill="1" applyBorder="1" applyAlignment="1" applyProtection="1">
      <alignment horizontal="right" vertical="center"/>
    </xf>
    <xf numFmtId="3" fontId="10" fillId="64" borderId="31" xfId="0" applyNumberFormat="1" applyFont="1" applyFill="1" applyBorder="1" applyAlignment="1" applyProtection="1">
      <alignment horizontal="right" vertical="center"/>
    </xf>
    <xf numFmtId="3" fontId="10" fillId="64" borderId="10" xfId="0" applyNumberFormat="1" applyFont="1" applyFill="1" applyBorder="1" applyAlignment="1" applyProtection="1">
      <alignment horizontal="right" vertical="center"/>
    </xf>
    <xf numFmtId="0" fontId="5" fillId="64" borderId="30" xfId="0" applyNumberFormat="1" applyFont="1" applyFill="1" applyBorder="1" applyAlignment="1" applyProtection="1">
      <alignment horizontal="center" vertical="center"/>
    </xf>
    <xf numFmtId="0" fontId="5" fillId="64" borderId="31" xfId="0" applyNumberFormat="1" applyFont="1" applyFill="1" applyBorder="1" applyAlignment="1" applyProtection="1">
      <alignment horizontal="left" vertical="center"/>
    </xf>
    <xf numFmtId="4" fontId="5" fillId="64" borderId="31" xfId="0" applyNumberFormat="1" applyFont="1" applyFill="1" applyBorder="1" applyAlignment="1" applyProtection="1">
      <alignment horizontal="right" vertical="center"/>
    </xf>
    <xf numFmtId="3" fontId="5" fillId="64" borderId="31" xfId="0" applyNumberFormat="1" applyFont="1" applyFill="1" applyBorder="1" applyAlignment="1" applyProtection="1">
      <alignment horizontal="right" vertical="center"/>
    </xf>
    <xf numFmtId="3" fontId="5" fillId="64" borderId="10" xfId="0" applyNumberFormat="1" applyFont="1" applyFill="1" applyBorder="1" applyAlignment="1" applyProtection="1">
      <alignment horizontal="right" vertical="center"/>
    </xf>
    <xf numFmtId="0" fontId="6" fillId="66" borderId="33" xfId="0" applyNumberFormat="1" applyFont="1" applyFill="1" applyBorder="1" applyAlignment="1" applyProtection="1">
      <alignment horizontal="center" vertical="center"/>
    </xf>
    <xf numFmtId="0" fontId="6" fillId="66" borderId="34" xfId="0" applyNumberFormat="1" applyFont="1" applyFill="1" applyBorder="1" applyAlignment="1" applyProtection="1">
      <alignment horizontal="center" vertical="center"/>
    </xf>
    <xf numFmtId="0" fontId="6" fillId="66" borderId="35" xfId="0" applyNumberFormat="1" applyFont="1" applyFill="1" applyBorder="1" applyAlignment="1" applyProtection="1">
      <alignment horizontal="center" vertical="center"/>
    </xf>
    <xf numFmtId="0" fontId="6" fillId="66" borderId="36" xfId="0" applyNumberFormat="1" applyFont="1" applyFill="1" applyBorder="1" applyAlignment="1" applyProtection="1">
      <alignment horizontal="center" vertical="center"/>
    </xf>
    <xf numFmtId="0" fontId="8" fillId="66" borderId="27" xfId="0" applyNumberFormat="1" applyFont="1" applyFill="1" applyBorder="1" applyAlignment="1" applyProtection="1">
      <alignment horizontal="center" vertical="center"/>
    </xf>
    <xf numFmtId="0" fontId="5" fillId="64" borderId="31" xfId="0" applyNumberFormat="1" applyFont="1" applyFill="1" applyBorder="1" applyAlignment="1" applyProtection="1">
      <alignment horizontal="left" vertical="center" wrapText="1"/>
    </xf>
    <xf numFmtId="0" fontId="9" fillId="64" borderId="31" xfId="0" applyNumberFormat="1" applyFont="1" applyFill="1" applyBorder="1" applyAlignment="1" applyProtection="1">
      <alignment horizontal="left" vertical="center" wrapText="1"/>
    </xf>
    <xf numFmtId="0" fontId="10" fillId="64" borderId="31" xfId="0" applyNumberFormat="1" applyFont="1" applyFill="1" applyBorder="1" applyAlignment="1" applyProtection="1">
      <alignment horizontal="left" vertical="center" wrapText="1"/>
    </xf>
    <xf numFmtId="0" fontId="11" fillId="64" borderId="31" xfId="0" applyNumberFormat="1" applyFont="1" applyFill="1" applyBorder="1" applyAlignment="1" applyProtection="1">
      <alignment horizontal="left" vertical="center" wrapText="1"/>
    </xf>
    <xf numFmtId="4" fontId="11" fillId="64" borderId="31" xfId="0" applyNumberFormat="1" applyFont="1" applyFill="1" applyBorder="1" applyAlignment="1" applyProtection="1">
      <alignment horizontal="right" vertical="center"/>
    </xf>
    <xf numFmtId="3" fontId="11" fillId="64" borderId="31" xfId="0" applyNumberFormat="1" applyFont="1" applyFill="1" applyBorder="1" applyAlignment="1" applyProtection="1">
      <alignment horizontal="right" vertical="center"/>
    </xf>
    <xf numFmtId="0" fontId="15" fillId="0" borderId="0" xfId="0" applyFont="1"/>
    <xf numFmtId="0" fontId="15" fillId="67" borderId="0" xfId="0" applyFont="1" applyFill="1" applyAlignment="1" applyProtection="1">
      <alignment wrapText="1"/>
      <protection locked="0"/>
    </xf>
    <xf numFmtId="0" fontId="14" fillId="28" borderId="6" xfId="0" applyFont="1" applyFill="1" applyBorder="1" applyAlignment="1">
      <alignment horizontal="left" vertical="center"/>
    </xf>
    <xf numFmtId="0" fontId="14" fillId="28" borderId="11" xfId="0" applyFont="1" applyFill="1" applyBorder="1" applyAlignment="1">
      <alignment horizontal="right" vertical="center"/>
    </xf>
    <xf numFmtId="164" fontId="14" fillId="28" borderId="12" xfId="0" applyNumberFormat="1" applyFont="1" applyFill="1" applyBorder="1" applyAlignment="1">
      <alignment horizontal="left" vertical="center"/>
    </xf>
    <xf numFmtId="0" fontId="14" fillId="28" borderId="13" xfId="0" applyFont="1" applyFill="1" applyBorder="1" applyAlignment="1">
      <alignment horizontal="center" vertical="center"/>
    </xf>
    <xf numFmtId="0" fontId="14" fillId="28" borderId="15" xfId="0" applyFont="1" applyFill="1" applyBorder="1" applyAlignment="1">
      <alignment horizontal="center" vertical="center" wrapText="1"/>
    </xf>
    <xf numFmtId="0" fontId="14" fillId="28" borderId="16" xfId="0" applyFont="1" applyFill="1" applyBorder="1" applyAlignment="1">
      <alignment horizontal="center" vertical="center" wrapText="1"/>
    </xf>
    <xf numFmtId="0" fontId="14" fillId="28" borderId="17" xfId="0" applyFont="1" applyFill="1" applyBorder="1" applyAlignment="1">
      <alignment horizontal="center" vertical="center" wrapText="1"/>
    </xf>
    <xf numFmtId="0" fontId="14" fillId="28" borderId="18" xfId="0" applyFont="1" applyFill="1" applyBorder="1" applyAlignment="1">
      <alignment horizontal="center" vertical="center" wrapText="1"/>
    </xf>
    <xf numFmtId="0" fontId="14" fillId="28" borderId="19" xfId="0" applyFont="1" applyFill="1" applyBorder="1" applyAlignment="1">
      <alignment horizontal="center" vertical="center" wrapText="1"/>
    </xf>
    <xf numFmtId="0" fontId="14" fillId="28" borderId="20" xfId="0" applyFont="1" applyFill="1" applyBorder="1" applyAlignment="1">
      <alignment horizontal="center" vertical="center"/>
    </xf>
    <xf numFmtId="0" fontId="14" fillId="28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7" fillId="64" borderId="30" xfId="0" applyFont="1" applyFill="1" applyBorder="1" applyAlignment="1">
      <alignment horizontal="center" vertical="center"/>
    </xf>
    <xf numFmtId="0" fontId="17" fillId="64" borderId="31" xfId="0" applyFont="1" applyFill="1" applyBorder="1" applyAlignment="1">
      <alignment horizontal="left" vertical="center"/>
    </xf>
    <xf numFmtId="4" fontId="17" fillId="64" borderId="31" xfId="0" applyNumberFormat="1" applyFont="1" applyFill="1" applyBorder="1" applyAlignment="1">
      <alignment horizontal="right" vertical="center"/>
    </xf>
    <xf numFmtId="3" fontId="17" fillId="64" borderId="31" xfId="0" applyNumberFormat="1" applyFont="1" applyFill="1" applyBorder="1" applyAlignment="1">
      <alignment horizontal="right" vertical="center"/>
    </xf>
    <xf numFmtId="3" fontId="17" fillId="64" borderId="10" xfId="0" applyNumberFormat="1" applyFont="1" applyFill="1" applyBorder="1" applyAlignment="1">
      <alignment horizontal="right" vertical="center"/>
    </xf>
    <xf numFmtId="9" fontId="17" fillId="64" borderId="10" xfId="2" applyFont="1" applyFill="1" applyBorder="1" applyAlignment="1">
      <alignment horizontal="right" vertical="center"/>
    </xf>
    <xf numFmtId="0" fontId="18" fillId="64" borderId="30" xfId="0" applyFont="1" applyFill="1" applyBorder="1" applyAlignment="1">
      <alignment horizontal="center" vertical="center"/>
    </xf>
    <xf numFmtId="0" fontId="18" fillId="64" borderId="31" xfId="0" applyFont="1" applyFill="1" applyBorder="1" applyAlignment="1">
      <alignment horizontal="left" vertical="center"/>
    </xf>
    <xf numFmtId="4" fontId="18" fillId="64" borderId="31" xfId="0" applyNumberFormat="1" applyFont="1" applyFill="1" applyBorder="1" applyAlignment="1">
      <alignment horizontal="right" vertical="center"/>
    </xf>
    <xf numFmtId="3" fontId="18" fillId="64" borderId="31" xfId="0" applyNumberFormat="1" applyFont="1" applyFill="1" applyBorder="1" applyAlignment="1">
      <alignment horizontal="right" vertical="center"/>
    </xf>
    <xf numFmtId="9" fontId="18" fillId="64" borderId="10" xfId="2" applyFont="1" applyFill="1" applyBorder="1" applyAlignment="1">
      <alignment horizontal="right" vertical="center"/>
    </xf>
    <xf numFmtId="3" fontId="18" fillId="64" borderId="10" xfId="0" applyNumberFormat="1" applyFont="1" applyFill="1" applyBorder="1" applyAlignment="1">
      <alignment horizontal="right" vertical="center"/>
    </xf>
    <xf numFmtId="9" fontId="17" fillId="64" borderId="31" xfId="2" applyFont="1" applyFill="1" applyBorder="1" applyAlignment="1">
      <alignment horizontal="right" vertical="center"/>
    </xf>
    <xf numFmtId="0" fontId="14" fillId="64" borderId="30" xfId="0" applyFont="1" applyFill="1" applyBorder="1" applyAlignment="1">
      <alignment horizontal="center" vertical="center"/>
    </xf>
    <xf numFmtId="0" fontId="14" fillId="64" borderId="31" xfId="0" applyFont="1" applyFill="1" applyBorder="1" applyAlignment="1">
      <alignment horizontal="left" vertical="center"/>
    </xf>
    <xf numFmtId="4" fontId="14" fillId="64" borderId="31" xfId="0" applyNumberFormat="1" applyFont="1" applyFill="1" applyBorder="1" applyAlignment="1">
      <alignment horizontal="right" vertical="center"/>
    </xf>
    <xf numFmtId="3" fontId="14" fillId="64" borderId="31" xfId="0" applyNumberFormat="1" applyFont="1" applyFill="1" applyBorder="1" applyAlignment="1">
      <alignment horizontal="right" vertical="center"/>
    </xf>
    <xf numFmtId="3" fontId="14" fillId="64" borderId="10" xfId="0" applyNumberFormat="1" applyFont="1" applyFill="1" applyBorder="1" applyAlignment="1">
      <alignment horizontal="right" vertical="center"/>
    </xf>
    <xf numFmtId="9" fontId="14" fillId="64" borderId="10" xfId="2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4" fillId="64" borderId="31" xfId="0" applyFont="1" applyFill="1" applyBorder="1" applyAlignment="1">
      <alignment horizontal="left" vertical="center" wrapText="1"/>
    </xf>
    <xf numFmtId="9" fontId="14" fillId="64" borderId="31" xfId="2" applyFont="1" applyFill="1" applyBorder="1" applyAlignment="1">
      <alignment horizontal="right" vertical="center"/>
    </xf>
    <xf numFmtId="3" fontId="19" fillId="64" borderId="31" xfId="0" applyNumberFormat="1" applyFont="1" applyFill="1" applyBorder="1" applyAlignment="1">
      <alignment horizontal="right" vertical="center"/>
    </xf>
    <xf numFmtId="165" fontId="14" fillId="64" borderId="10" xfId="2" applyNumberFormat="1" applyFont="1" applyFill="1" applyBorder="1" applyAlignment="1">
      <alignment horizontal="right" vertical="center"/>
    </xf>
    <xf numFmtId="0" fontId="17" fillId="64" borderId="31" xfId="0" applyFont="1" applyFill="1" applyBorder="1" applyAlignment="1">
      <alignment horizontal="left" vertical="center" wrapText="1"/>
    </xf>
    <xf numFmtId="4" fontId="20" fillId="64" borderId="31" xfId="0" applyNumberFormat="1" applyFont="1" applyFill="1" applyBorder="1" applyAlignment="1">
      <alignment horizontal="right" vertical="center"/>
    </xf>
    <xf numFmtId="9" fontId="19" fillId="64" borderId="10" xfId="2" applyFont="1" applyFill="1" applyBorder="1" applyAlignment="1">
      <alignment horizontal="right" vertical="center"/>
    </xf>
    <xf numFmtId="10" fontId="17" fillId="64" borderId="31" xfId="2" applyNumberFormat="1" applyFont="1" applyFill="1" applyBorder="1" applyAlignment="1">
      <alignment horizontal="right" vertical="center"/>
    </xf>
    <xf numFmtId="4" fontId="21" fillId="64" borderId="31" xfId="0" applyNumberFormat="1" applyFont="1" applyFill="1" applyBorder="1" applyAlignment="1">
      <alignment horizontal="right" vertical="center"/>
    </xf>
    <xf numFmtId="0" fontId="18" fillId="64" borderId="31" xfId="0" applyFont="1" applyFill="1" applyBorder="1" applyAlignment="1">
      <alignment horizontal="left" vertical="center" wrapText="1"/>
    </xf>
    <xf numFmtId="9" fontId="18" fillId="64" borderId="31" xfId="2" applyFont="1" applyFill="1" applyBorder="1" applyAlignment="1">
      <alignment horizontal="right" vertical="center"/>
    </xf>
    <xf numFmtId="0" fontId="22" fillId="64" borderId="31" xfId="0" applyFont="1" applyFill="1" applyBorder="1" applyAlignment="1">
      <alignment horizontal="left" vertical="center" wrapText="1"/>
    </xf>
    <xf numFmtId="3" fontId="22" fillId="64" borderId="31" xfId="0" applyNumberFormat="1" applyFont="1" applyFill="1" applyBorder="1" applyAlignment="1">
      <alignment horizontal="right" vertical="center"/>
    </xf>
    <xf numFmtId="166" fontId="0" fillId="0" borderId="0" xfId="1" applyNumberFormat="1" applyFont="1"/>
    <xf numFmtId="3" fontId="15" fillId="0" borderId="0" xfId="0" applyNumberFormat="1" applyFont="1"/>
    <xf numFmtId="4" fontId="15" fillId="0" borderId="0" xfId="0" applyNumberFormat="1" applyFont="1"/>
    <xf numFmtId="4" fontId="17" fillId="68" borderId="31" xfId="0" applyNumberFormat="1" applyFont="1" applyFill="1" applyBorder="1" applyAlignment="1">
      <alignment horizontal="right" vertical="center"/>
    </xf>
    <xf numFmtId="4" fontId="17" fillId="67" borderId="31" xfId="0" applyNumberFormat="1" applyFont="1" applyFill="1" applyBorder="1" applyAlignment="1">
      <alignment horizontal="right" vertical="center"/>
    </xf>
    <xf numFmtId="3" fontId="23" fillId="66" borderId="2" xfId="0" applyNumberFormat="1" applyFont="1" applyFill="1" applyBorder="1" applyAlignment="1">
      <alignment horizontal="left" vertical="top"/>
    </xf>
    <xf numFmtId="3" fontId="15" fillId="66" borderId="0" xfId="0" applyNumberFormat="1" applyFont="1" applyFill="1" applyAlignment="1" applyProtection="1">
      <alignment wrapText="1"/>
      <protection locked="0"/>
    </xf>
    <xf numFmtId="3" fontId="6" fillId="66" borderId="44" xfId="0" applyNumberFormat="1" applyFont="1" applyFill="1" applyBorder="1" applyAlignment="1">
      <alignment horizontal="center" vertical="center"/>
    </xf>
    <xf numFmtId="3" fontId="7" fillId="66" borderId="44" xfId="0" applyNumberFormat="1" applyFont="1" applyFill="1" applyBorder="1" applyAlignment="1">
      <alignment horizontal="center" vertical="center"/>
    </xf>
    <xf numFmtId="3" fontId="17" fillId="64" borderId="45" xfId="0" applyNumberFormat="1" applyFont="1" applyFill="1" applyBorder="1" applyAlignment="1">
      <alignment horizontal="center" vertical="center"/>
    </xf>
    <xf numFmtId="3" fontId="17" fillId="64" borderId="46" xfId="0" applyNumberFormat="1" applyFont="1" applyFill="1" applyBorder="1" applyAlignment="1">
      <alignment horizontal="left" vertical="center"/>
    </xf>
    <xf numFmtId="3" fontId="17" fillId="64" borderId="46" xfId="0" applyNumberFormat="1" applyFont="1" applyFill="1" applyBorder="1" applyAlignment="1">
      <alignment horizontal="right" vertical="center"/>
    </xf>
    <xf numFmtId="3" fontId="17" fillId="64" borderId="48" xfId="0" applyNumberFormat="1" applyFont="1" applyFill="1" applyBorder="1" applyAlignment="1">
      <alignment horizontal="center" vertical="center"/>
    </xf>
    <xf numFmtId="3" fontId="17" fillId="64" borderId="31" xfId="0" applyNumberFormat="1" applyFont="1" applyFill="1" applyBorder="1" applyAlignment="1">
      <alignment horizontal="left" vertical="center"/>
    </xf>
    <xf numFmtId="3" fontId="17" fillId="64" borderId="43" xfId="0" applyNumberFormat="1" applyFont="1" applyFill="1" applyBorder="1" applyAlignment="1">
      <alignment horizontal="right" vertical="center"/>
    </xf>
    <xf numFmtId="3" fontId="18" fillId="64" borderId="48" xfId="0" applyNumberFormat="1" applyFont="1" applyFill="1" applyBorder="1" applyAlignment="1">
      <alignment horizontal="center" vertical="center"/>
    </xf>
    <xf numFmtId="3" fontId="18" fillId="64" borderId="31" xfId="0" applyNumberFormat="1" applyFont="1" applyFill="1" applyBorder="1" applyAlignment="1">
      <alignment horizontal="left" vertical="center"/>
    </xf>
    <xf numFmtId="3" fontId="18" fillId="64" borderId="43" xfId="0" applyNumberFormat="1" applyFont="1" applyFill="1" applyBorder="1" applyAlignment="1">
      <alignment horizontal="right" vertical="center"/>
    </xf>
    <xf numFmtId="3" fontId="17" fillId="67" borderId="48" xfId="0" applyNumberFormat="1" applyFont="1" applyFill="1" applyBorder="1" applyAlignment="1">
      <alignment horizontal="center" vertical="center"/>
    </xf>
    <xf numFmtId="3" fontId="17" fillId="67" borderId="31" xfId="0" applyNumberFormat="1" applyFont="1" applyFill="1" applyBorder="1" applyAlignment="1">
      <alignment horizontal="left" vertical="center"/>
    </xf>
    <xf numFmtId="3" fontId="17" fillId="67" borderId="31" xfId="0" applyNumberFormat="1" applyFont="1" applyFill="1" applyBorder="1" applyAlignment="1">
      <alignment horizontal="right" vertical="center"/>
    </xf>
    <xf numFmtId="3" fontId="14" fillId="64" borderId="48" xfId="0" applyNumberFormat="1" applyFont="1" applyFill="1" applyBorder="1" applyAlignment="1">
      <alignment horizontal="center" vertical="center"/>
    </xf>
    <xf numFmtId="3" fontId="14" fillId="64" borderId="31" xfId="0" applyNumberFormat="1" applyFont="1" applyFill="1" applyBorder="1" applyAlignment="1">
      <alignment horizontal="left" vertical="center"/>
    </xf>
    <xf numFmtId="3" fontId="14" fillId="64" borderId="43" xfId="0" applyNumberFormat="1" applyFont="1" applyFill="1" applyBorder="1" applyAlignment="1">
      <alignment horizontal="right" vertical="center"/>
    </xf>
    <xf numFmtId="3" fontId="14" fillId="64" borderId="31" xfId="0" applyNumberFormat="1" applyFont="1" applyFill="1" applyBorder="1" applyAlignment="1">
      <alignment horizontal="left" vertical="center" wrapText="1"/>
    </xf>
    <xf numFmtId="3" fontId="14" fillId="66" borderId="31" xfId="0" applyNumberFormat="1" applyFont="1" applyFill="1" applyBorder="1" applyAlignment="1">
      <alignment horizontal="right" vertical="center"/>
    </xf>
    <xf numFmtId="3" fontId="18" fillId="64" borderId="31" xfId="0" applyNumberFormat="1" applyFont="1" applyFill="1" applyBorder="1" applyAlignment="1">
      <alignment horizontal="left" vertical="center" wrapText="1"/>
    </xf>
    <xf numFmtId="3" fontId="6" fillId="66" borderId="33" xfId="0" applyNumberFormat="1" applyFont="1" applyFill="1" applyBorder="1" applyAlignment="1">
      <alignment horizontal="center" vertical="center"/>
    </xf>
    <xf numFmtId="3" fontId="6" fillId="66" borderId="34" xfId="0" applyNumberFormat="1" applyFont="1" applyFill="1" applyBorder="1" applyAlignment="1">
      <alignment horizontal="center" vertical="center"/>
    </xf>
    <xf numFmtId="3" fontId="6" fillId="66" borderId="35" xfId="0" applyNumberFormat="1" applyFont="1" applyFill="1" applyBorder="1" applyAlignment="1">
      <alignment horizontal="center" vertical="center"/>
    </xf>
    <xf numFmtId="3" fontId="6" fillId="66" borderId="50" xfId="0" applyNumberFormat="1" applyFont="1" applyFill="1" applyBorder="1" applyAlignment="1">
      <alignment horizontal="center" vertical="center"/>
    </xf>
    <xf numFmtId="3" fontId="7" fillId="66" borderId="51" xfId="0" applyNumberFormat="1" applyFont="1" applyFill="1" applyBorder="1" applyAlignment="1">
      <alignment horizontal="center" vertical="center"/>
    </xf>
    <xf numFmtId="3" fontId="7" fillId="66" borderId="28" xfId="0" applyNumberFormat="1" applyFont="1" applyFill="1" applyBorder="1" applyAlignment="1">
      <alignment horizontal="center" vertical="center"/>
    </xf>
    <xf numFmtId="3" fontId="6" fillId="66" borderId="23" xfId="0" applyNumberFormat="1" applyFont="1" applyFill="1" applyBorder="1" applyAlignment="1">
      <alignment horizontal="center" vertical="center"/>
    </xf>
    <xf numFmtId="3" fontId="6" fillId="66" borderId="24" xfId="0" applyNumberFormat="1" applyFont="1" applyFill="1" applyBorder="1" applyAlignment="1">
      <alignment horizontal="center" vertical="center"/>
    </xf>
    <xf numFmtId="3" fontId="6" fillId="66" borderId="29" xfId="0" applyNumberFormat="1" applyFont="1" applyFill="1" applyBorder="1" applyAlignment="1">
      <alignment horizontal="center" vertical="center"/>
    </xf>
    <xf numFmtId="3" fontId="6" fillId="66" borderId="52" xfId="0" applyNumberFormat="1" applyFont="1" applyFill="1" applyBorder="1" applyAlignment="1">
      <alignment horizontal="center" vertical="center"/>
    </xf>
    <xf numFmtId="3" fontId="17" fillId="64" borderId="31" xfId="0" applyNumberFormat="1" applyFont="1" applyFill="1" applyBorder="1" applyAlignment="1">
      <alignment horizontal="left" vertical="center" wrapText="1"/>
    </xf>
    <xf numFmtId="3" fontId="22" fillId="64" borderId="31" xfId="0" applyNumberFormat="1" applyFont="1" applyFill="1" applyBorder="1" applyAlignment="1">
      <alignment horizontal="left" vertical="center" wrapText="1"/>
    </xf>
    <xf numFmtId="3" fontId="22" fillId="64" borderId="43" xfId="0" applyNumberFormat="1" applyFont="1" applyFill="1" applyBorder="1" applyAlignment="1">
      <alignment horizontal="right" vertical="center"/>
    </xf>
    <xf numFmtId="3" fontId="17" fillId="64" borderId="30" xfId="0" applyNumberFormat="1" applyFont="1" applyFill="1" applyBorder="1" applyAlignment="1">
      <alignment horizontal="center" vertical="center"/>
    </xf>
    <xf numFmtId="167" fontId="6" fillId="66" borderId="23" xfId="1" applyNumberFormat="1" applyFont="1" applyFill="1" applyBorder="1" applyAlignment="1" applyProtection="1">
      <alignment horizontal="center" vertical="center"/>
    </xf>
    <xf numFmtId="0" fontId="6" fillId="66" borderId="24" xfId="0" applyFont="1" applyFill="1" applyBorder="1" applyAlignment="1">
      <alignment horizontal="center" vertical="center"/>
    </xf>
    <xf numFmtId="0" fontId="6" fillId="66" borderId="23" xfId="0" applyFont="1" applyFill="1" applyBorder="1" applyAlignment="1">
      <alignment horizontal="center" vertical="center"/>
    </xf>
    <xf numFmtId="0" fontId="6" fillId="66" borderId="25" xfId="0" applyFont="1" applyFill="1" applyBorder="1" applyAlignment="1">
      <alignment horizontal="center" vertical="center"/>
    </xf>
    <xf numFmtId="0" fontId="6" fillId="66" borderId="26" xfId="0" applyFont="1" applyFill="1" applyBorder="1" applyAlignment="1">
      <alignment horizontal="center" vertical="center"/>
    </xf>
    <xf numFmtId="0" fontId="7" fillId="66" borderId="27" xfId="0" applyFont="1" applyFill="1" applyBorder="1" applyAlignment="1">
      <alignment horizontal="center" vertical="center"/>
    </xf>
    <xf numFmtId="0" fontId="6" fillId="66" borderId="29" xfId="0" applyFont="1" applyFill="1" applyBorder="1" applyAlignment="1">
      <alignment horizontal="center" vertical="center"/>
    </xf>
    <xf numFmtId="167" fontId="6" fillId="66" borderId="33" xfId="1" applyNumberFormat="1" applyFont="1" applyFill="1" applyBorder="1" applyAlignment="1" applyProtection="1">
      <alignment horizontal="center" vertical="center"/>
    </xf>
    <xf numFmtId="0" fontId="6" fillId="66" borderId="34" xfId="0" applyFont="1" applyFill="1" applyBorder="1" applyAlignment="1">
      <alignment horizontal="center" vertical="center"/>
    </xf>
    <xf numFmtId="0" fontId="6" fillId="66" borderId="35" xfId="0" applyFont="1" applyFill="1" applyBorder="1" applyAlignment="1">
      <alignment horizontal="center" vertical="center"/>
    </xf>
    <xf numFmtId="0" fontId="6" fillId="66" borderId="33" xfId="0" applyFont="1" applyFill="1" applyBorder="1" applyAlignment="1">
      <alignment horizontal="center" vertical="center"/>
    </xf>
    <xf numFmtId="0" fontId="6" fillId="66" borderId="36" xfId="0" applyFont="1" applyFill="1" applyBorder="1" applyAlignment="1">
      <alignment horizontal="center" vertical="center"/>
    </xf>
    <xf numFmtId="9" fontId="9" fillId="64" borderId="31" xfId="2" applyFont="1" applyFill="1" applyBorder="1" applyAlignment="1" applyProtection="1">
      <alignment horizontal="right" vertical="center"/>
    </xf>
    <xf numFmtId="9" fontId="5" fillId="64" borderId="31" xfId="2" applyFont="1" applyFill="1" applyBorder="1" applyAlignment="1" applyProtection="1">
      <alignment horizontal="right" vertical="center"/>
    </xf>
    <xf numFmtId="9" fontId="9" fillId="64" borderId="10" xfId="2" applyFont="1" applyFill="1" applyBorder="1" applyAlignment="1" applyProtection="1">
      <alignment horizontal="right" vertical="center"/>
    </xf>
    <xf numFmtId="9" fontId="10" fillId="64" borderId="10" xfId="2" applyFont="1" applyFill="1" applyBorder="1" applyAlignment="1" applyProtection="1">
      <alignment horizontal="right" vertical="center"/>
    </xf>
    <xf numFmtId="3" fontId="0" fillId="0" borderId="0" xfId="0" applyNumberFormat="1"/>
    <xf numFmtId="9" fontId="10" fillId="64" borderId="31" xfId="2" applyFont="1" applyFill="1" applyBorder="1" applyAlignment="1" applyProtection="1">
      <alignment horizontal="right" vertical="center"/>
    </xf>
    <xf numFmtId="9" fontId="17" fillId="64" borderId="46" xfId="2" applyFont="1" applyFill="1" applyBorder="1" applyAlignment="1">
      <alignment horizontal="right" vertical="center"/>
    </xf>
    <xf numFmtId="9" fontId="17" fillId="64" borderId="47" xfId="2" applyFont="1" applyFill="1" applyBorder="1" applyAlignment="1">
      <alignment horizontal="right" vertical="center"/>
    </xf>
    <xf numFmtId="9" fontId="9" fillId="40" borderId="31" xfId="2" applyFont="1" applyFill="1" applyBorder="1" applyAlignment="1" applyProtection="1">
      <alignment horizontal="right" vertical="center"/>
    </xf>
    <xf numFmtId="9" fontId="9" fillId="41" borderId="10" xfId="2" applyFont="1" applyFill="1" applyBorder="1" applyAlignment="1" applyProtection="1">
      <alignment horizontal="right" vertical="center"/>
    </xf>
    <xf numFmtId="0" fontId="0" fillId="2" borderId="2" xfId="0" applyNumberFormat="1" applyFont="1" applyFill="1" applyBorder="1" applyAlignment="1" applyProtection="1">
      <alignment wrapText="1"/>
      <protection locked="0"/>
    </xf>
    <xf numFmtId="9" fontId="5" fillId="50" borderId="31" xfId="2" applyFont="1" applyFill="1" applyBorder="1" applyAlignment="1" applyProtection="1">
      <alignment horizontal="right" vertical="center"/>
    </xf>
    <xf numFmtId="0" fontId="15" fillId="66" borderId="0" xfId="0" applyFont="1" applyFill="1" applyAlignment="1" applyProtection="1">
      <alignment wrapText="1"/>
      <protection locked="0"/>
    </xf>
    <xf numFmtId="0" fontId="23" fillId="66" borderId="2" xfId="0" applyFont="1" applyFill="1" applyBorder="1" applyAlignment="1">
      <alignment horizontal="left" vertical="top"/>
    </xf>
    <xf numFmtId="0" fontId="7" fillId="66" borderId="28" xfId="0" applyFont="1" applyFill="1" applyBorder="1" applyAlignment="1">
      <alignment horizontal="center" vertical="center" wrapText="1"/>
    </xf>
    <xf numFmtId="3" fontId="27" fillId="66" borderId="31" xfId="0" applyNumberFormat="1" applyFont="1" applyFill="1" applyBorder="1" applyAlignment="1">
      <alignment horizontal="right" vertical="center"/>
    </xf>
    <xf numFmtId="3" fontId="27" fillId="66" borderId="10" xfId="0" applyNumberFormat="1" applyFont="1" applyFill="1" applyBorder="1" applyAlignment="1">
      <alignment horizontal="right" vertical="center"/>
    </xf>
    <xf numFmtId="167" fontId="19" fillId="0" borderId="44" xfId="1" applyNumberFormat="1" applyFont="1" applyBorder="1" applyAlignment="1">
      <alignment horizontal="center"/>
    </xf>
    <xf numFmtId="4" fontId="22" fillId="64" borderId="31" xfId="0" applyNumberFormat="1" applyFont="1" applyFill="1" applyBorder="1" applyAlignment="1">
      <alignment horizontal="right" vertical="center"/>
    </xf>
    <xf numFmtId="3" fontId="22" fillId="64" borderId="1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wrapText="1"/>
    </xf>
    <xf numFmtId="167" fontId="15" fillId="0" borderId="0" xfId="1" applyNumberFormat="1" applyFont="1"/>
    <xf numFmtId="168" fontId="15" fillId="0" borderId="0" xfId="1" applyNumberFormat="1" applyFont="1"/>
    <xf numFmtId="43" fontId="15" fillId="0" borderId="0" xfId="1" applyFont="1"/>
    <xf numFmtId="167" fontId="28" fillId="0" borderId="0" xfId="1" applyNumberFormat="1" applyFont="1"/>
    <xf numFmtId="3" fontId="26" fillId="0" borderId="0" xfId="0" applyNumberFormat="1" applyFont="1"/>
    <xf numFmtId="9" fontId="17" fillId="69" borderId="31" xfId="2" applyFont="1" applyFill="1" applyBorder="1" applyAlignment="1">
      <alignment horizontal="right" vertical="center"/>
    </xf>
    <xf numFmtId="4" fontId="29" fillId="64" borderId="31" xfId="0" applyNumberFormat="1" applyFont="1" applyFill="1" applyBorder="1" applyAlignment="1">
      <alignment horizontal="right" vertical="center"/>
    </xf>
    <xf numFmtId="3" fontId="29" fillId="64" borderId="31" xfId="0" applyNumberFormat="1" applyFont="1" applyFill="1" applyBorder="1" applyAlignment="1">
      <alignment horizontal="right" vertical="center"/>
    </xf>
    <xf numFmtId="9" fontId="29" fillId="64" borderId="31" xfId="2" applyFont="1" applyFill="1" applyBorder="1" applyAlignment="1">
      <alignment horizontal="right" vertical="center"/>
    </xf>
    <xf numFmtId="9" fontId="29" fillId="64" borderId="10" xfId="2" applyFont="1" applyFill="1" applyBorder="1" applyAlignment="1">
      <alignment horizontal="right" vertical="center"/>
    </xf>
    <xf numFmtId="167" fontId="14" fillId="28" borderId="11" xfId="1" applyNumberFormat="1" applyFont="1" applyFill="1" applyBorder="1" applyAlignment="1" applyProtection="1">
      <alignment horizontal="right" vertical="center"/>
    </xf>
    <xf numFmtId="167" fontId="14" fillId="28" borderId="15" xfId="1" applyNumberFormat="1" applyFont="1" applyFill="1" applyBorder="1" applyAlignment="1" applyProtection="1">
      <alignment horizontal="center" vertical="center" wrapText="1"/>
    </xf>
    <xf numFmtId="167" fontId="14" fillId="28" borderId="20" xfId="1" applyNumberFormat="1" applyFont="1" applyFill="1" applyBorder="1" applyAlignment="1" applyProtection="1">
      <alignment horizontal="center" vertical="center"/>
    </xf>
    <xf numFmtId="0" fontId="7" fillId="66" borderId="28" xfId="0" applyFont="1" applyFill="1" applyBorder="1" applyAlignment="1">
      <alignment horizontal="center" vertical="center"/>
    </xf>
    <xf numFmtId="167" fontId="17" fillId="64" borderId="31" xfId="1" applyNumberFormat="1" applyFont="1" applyFill="1" applyBorder="1" applyAlignment="1" applyProtection="1">
      <alignment horizontal="right" vertical="center"/>
    </xf>
    <xf numFmtId="167" fontId="18" fillId="64" borderId="31" xfId="1" applyNumberFormat="1" applyFont="1" applyFill="1" applyBorder="1" applyAlignment="1" applyProtection="1">
      <alignment horizontal="right" vertical="center"/>
    </xf>
    <xf numFmtId="167" fontId="14" fillId="64" borderId="31" xfId="1" applyNumberFormat="1" applyFont="1" applyFill="1" applyBorder="1" applyAlignment="1" applyProtection="1">
      <alignment horizontal="right" vertical="center"/>
    </xf>
    <xf numFmtId="167" fontId="22" fillId="64" borderId="31" xfId="1" applyNumberFormat="1" applyFont="1" applyFill="1" applyBorder="1" applyAlignment="1" applyProtection="1">
      <alignment horizontal="right" vertical="center"/>
    </xf>
    <xf numFmtId="0" fontId="17" fillId="66" borderId="2" xfId="0" applyFont="1" applyFill="1" applyBorder="1" applyAlignment="1">
      <alignment horizontal="left" vertical="top"/>
    </xf>
    <xf numFmtId="0" fontId="19" fillId="66" borderId="0" xfId="0" applyFont="1" applyFill="1" applyAlignment="1" applyProtection="1">
      <alignment wrapText="1"/>
      <protection locked="0"/>
    </xf>
    <xf numFmtId="167" fontId="19" fillId="66" borderId="2" xfId="1" applyNumberFormat="1" applyFont="1" applyFill="1" applyBorder="1" applyAlignment="1" applyProtection="1">
      <alignment wrapText="1"/>
      <protection locked="0"/>
    </xf>
    <xf numFmtId="0" fontId="19" fillId="0" borderId="0" xfId="0" applyFont="1"/>
    <xf numFmtId="9" fontId="22" fillId="64" borderId="10" xfId="2" applyFont="1" applyFill="1" applyBorder="1" applyAlignment="1">
      <alignment horizontal="right" vertical="center"/>
    </xf>
    <xf numFmtId="167" fontId="29" fillId="64" borderId="31" xfId="1" applyNumberFormat="1" applyFont="1" applyFill="1" applyBorder="1" applyAlignment="1" applyProtection="1">
      <alignment horizontal="right" vertical="center"/>
    </xf>
    <xf numFmtId="3" fontId="18" fillId="0" borderId="44" xfId="0" applyNumberFormat="1" applyFont="1" applyFill="1" applyBorder="1" applyAlignment="1">
      <alignment horizontal="center" vertical="center"/>
    </xf>
    <xf numFmtId="3" fontId="30" fillId="0" borderId="44" xfId="0" applyNumberFormat="1" applyFont="1" applyFill="1" applyBorder="1"/>
    <xf numFmtId="3" fontId="31" fillId="0" borderId="44" xfId="0" applyNumberFormat="1" applyFont="1" applyFill="1" applyBorder="1" applyAlignment="1">
      <alignment horizontal="center"/>
    </xf>
    <xf numFmtId="3" fontId="17" fillId="0" borderId="31" xfId="0" applyNumberFormat="1" applyFont="1" applyFill="1" applyBorder="1" applyAlignment="1">
      <alignment horizontal="right" vertical="center"/>
    </xf>
    <xf numFmtId="3" fontId="17" fillId="0" borderId="46" xfId="0" applyNumberFormat="1" applyFont="1" applyFill="1" applyBorder="1" applyAlignment="1">
      <alignment horizontal="right" vertical="center"/>
    </xf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52" borderId="32" xfId="0" applyNumberFormat="1" applyFont="1" applyFill="1" applyBorder="1" applyAlignment="1" applyProtection="1">
      <alignment horizontal="center" vertical="center"/>
    </xf>
    <xf numFmtId="0" fontId="1" fillId="65" borderId="37" xfId="0" applyNumberFormat="1" applyFont="1" applyFill="1" applyBorder="1" applyAlignment="1" applyProtection="1">
      <alignment horizontal="left" vertical="top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6" fillId="66" borderId="22" xfId="0" applyNumberFormat="1" applyFont="1" applyFill="1" applyBorder="1" applyAlignment="1" applyProtection="1">
      <alignment horizontal="center" vertical="center"/>
    </xf>
    <xf numFmtId="0" fontId="6" fillId="66" borderId="32" xfId="0" applyNumberFormat="1" applyFont="1" applyFill="1" applyBorder="1" applyAlignment="1" applyProtection="1">
      <alignment horizontal="center" vertical="center"/>
    </xf>
    <xf numFmtId="0" fontId="4" fillId="28" borderId="7" xfId="0" applyNumberFormat="1" applyFont="1" applyFill="1" applyBorder="1" applyAlignment="1" applyProtection="1">
      <alignment horizontal="center" vertical="center"/>
    </xf>
    <xf numFmtId="0" fontId="4" fillId="28" borderId="7" xfId="0" applyNumberFormat="1" applyFont="1" applyFill="1" applyBorder="1" applyAlignment="1" applyProtection="1">
      <alignment horizontal="left" vertical="center"/>
    </xf>
    <xf numFmtId="0" fontId="4" fillId="28" borderId="8" xfId="0" applyNumberFormat="1" applyFont="1" applyFill="1" applyBorder="1" applyAlignment="1" applyProtection="1">
      <alignment horizontal="center" vertical="center"/>
    </xf>
    <xf numFmtId="0" fontId="2" fillId="28" borderId="9" xfId="0" applyNumberFormat="1" applyFont="1" applyFill="1" applyBorder="1" applyAlignment="1" applyProtection="1">
      <alignment horizontal="center" vertical="center"/>
    </xf>
    <xf numFmtId="0" fontId="4" fillId="28" borderId="10" xfId="0" applyNumberFormat="1" applyFont="1" applyFill="1" applyBorder="1" applyAlignment="1" applyProtection="1">
      <alignment horizontal="center" vertical="center"/>
    </xf>
    <xf numFmtId="0" fontId="5" fillId="28" borderId="13" xfId="0" applyNumberFormat="1" applyFont="1" applyFill="1" applyBorder="1" applyAlignment="1" applyProtection="1">
      <alignment horizontal="center" vertical="center"/>
    </xf>
    <xf numFmtId="0" fontId="5" fillId="28" borderId="14" xfId="0" applyNumberFormat="1" applyFont="1" applyFill="1" applyBorder="1" applyAlignment="1" applyProtection="1">
      <alignment horizontal="center" vertical="center" wrapText="1"/>
    </xf>
    <xf numFmtId="0" fontId="5" fillId="28" borderId="10" xfId="0" applyNumberFormat="1" applyFont="1" applyFill="1" applyBorder="1" applyAlignment="1" applyProtection="1">
      <alignment horizontal="center" vertical="center" wrapText="1"/>
    </xf>
    <xf numFmtId="0" fontId="2" fillId="66" borderId="2" xfId="0" applyNumberFormat="1" applyFont="1" applyFill="1" applyBorder="1" applyAlignment="1" applyProtection="1">
      <alignment horizontal="center" vertical="top"/>
    </xf>
    <xf numFmtId="0" fontId="3" fillId="66" borderId="2" xfId="0" applyNumberFormat="1" applyFont="1" applyFill="1" applyBorder="1" applyAlignment="1" applyProtection="1">
      <alignment horizontal="left" vertical="center"/>
    </xf>
    <xf numFmtId="0" fontId="3" fillId="66" borderId="2" xfId="0" applyNumberFormat="1" applyFont="1" applyFill="1" applyBorder="1" applyAlignment="1" applyProtection="1">
      <alignment horizontal="right" vertical="center"/>
    </xf>
    <xf numFmtId="0" fontId="4" fillId="28" borderId="3" xfId="0" applyNumberFormat="1" applyFont="1" applyFill="1" applyBorder="1" applyAlignment="1" applyProtection="1">
      <alignment horizontal="left" vertical="center"/>
    </xf>
    <xf numFmtId="0" fontId="4" fillId="28" borderId="4" xfId="0" applyNumberFormat="1" applyFont="1" applyFill="1" applyBorder="1" applyAlignment="1" applyProtection="1">
      <alignment horizontal="center" vertical="center"/>
    </xf>
    <xf numFmtId="0" fontId="4" fillId="28" borderId="4" xfId="0" applyNumberFormat="1" applyFont="1" applyFill="1" applyBorder="1" applyAlignment="1" applyProtection="1">
      <alignment horizontal="left" vertical="center"/>
    </xf>
    <xf numFmtId="0" fontId="4" fillId="28" borderId="5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4" fillId="28" borderId="3" xfId="0" applyFont="1" applyFill="1" applyBorder="1" applyAlignment="1">
      <alignment horizontal="left" vertical="center"/>
    </xf>
    <xf numFmtId="0" fontId="14" fillId="28" borderId="4" xfId="0" applyFont="1" applyFill="1" applyBorder="1" applyAlignment="1">
      <alignment horizontal="center" vertical="center"/>
    </xf>
    <xf numFmtId="0" fontId="14" fillId="28" borderId="4" xfId="0" applyFont="1" applyFill="1" applyBorder="1" applyAlignment="1">
      <alignment horizontal="left" vertical="center"/>
    </xf>
    <xf numFmtId="0" fontId="14" fillId="28" borderId="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4" fillId="28" borderId="7" xfId="0" applyFont="1" applyFill="1" applyBorder="1" applyAlignment="1">
      <alignment horizontal="center" vertical="center"/>
    </xf>
    <xf numFmtId="0" fontId="14" fillId="28" borderId="7" xfId="0" applyFont="1" applyFill="1" applyBorder="1" applyAlignment="1">
      <alignment horizontal="left" vertical="center"/>
    </xf>
    <xf numFmtId="0" fontId="14" fillId="28" borderId="8" xfId="0" applyFont="1" applyFill="1" applyBorder="1" applyAlignment="1">
      <alignment horizontal="center" vertical="center"/>
    </xf>
    <xf numFmtId="0" fontId="14" fillId="28" borderId="9" xfId="0" applyFont="1" applyFill="1" applyBorder="1" applyAlignment="1">
      <alignment horizontal="center" vertical="center"/>
    </xf>
    <xf numFmtId="0" fontId="14" fillId="28" borderId="10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0" fontId="14" fillId="28" borderId="14" xfId="0" applyFont="1" applyFill="1" applyBorder="1" applyAlignment="1">
      <alignment horizontal="center" vertical="center" wrapText="1"/>
    </xf>
    <xf numFmtId="0" fontId="14" fillId="28" borderId="10" xfId="0" applyFont="1" applyFill="1" applyBorder="1" applyAlignment="1">
      <alignment horizontal="center" vertical="center" wrapText="1"/>
    </xf>
    <xf numFmtId="3" fontId="16" fillId="66" borderId="2" xfId="0" applyNumberFormat="1" applyFont="1" applyFill="1" applyBorder="1" applyAlignment="1">
      <alignment horizontal="left" vertical="center"/>
    </xf>
    <xf numFmtId="3" fontId="25" fillId="66" borderId="41" xfId="0" applyNumberFormat="1" applyFont="1" applyFill="1" applyBorder="1" applyAlignment="1">
      <alignment horizontal="left" vertical="center"/>
    </xf>
    <xf numFmtId="3" fontId="25" fillId="66" borderId="2" xfId="0" applyNumberFormat="1" applyFont="1" applyFill="1" applyBorder="1" applyAlignment="1">
      <alignment horizontal="left" vertical="center"/>
    </xf>
    <xf numFmtId="3" fontId="25" fillId="66" borderId="42" xfId="0" applyNumberFormat="1" applyFont="1" applyFill="1" applyBorder="1" applyAlignment="1">
      <alignment horizontal="left" vertical="center"/>
    </xf>
    <xf numFmtId="3" fontId="25" fillId="66" borderId="41" xfId="0" applyNumberFormat="1" applyFont="1" applyFill="1" applyBorder="1" applyAlignment="1">
      <alignment horizontal="right" vertical="center"/>
    </xf>
    <xf numFmtId="3" fontId="25" fillId="66" borderId="2" xfId="0" applyNumberFormat="1" applyFont="1" applyFill="1" applyBorder="1" applyAlignment="1">
      <alignment horizontal="right" vertical="center"/>
    </xf>
    <xf numFmtId="3" fontId="25" fillId="66" borderId="42" xfId="0" applyNumberFormat="1" applyFont="1" applyFill="1" applyBorder="1" applyAlignment="1">
      <alignment horizontal="right" vertical="center"/>
    </xf>
    <xf numFmtId="3" fontId="13" fillId="66" borderId="2" xfId="0" applyNumberFormat="1" applyFont="1" applyFill="1" applyBorder="1" applyAlignment="1">
      <alignment horizontal="center" vertical="top"/>
    </xf>
    <xf numFmtId="3" fontId="24" fillId="66" borderId="38" xfId="0" applyNumberFormat="1" applyFont="1" applyFill="1" applyBorder="1" applyAlignment="1">
      <alignment horizontal="center" vertical="top"/>
    </xf>
    <xf numFmtId="3" fontId="24" fillId="66" borderId="39" xfId="0" applyNumberFormat="1" applyFont="1" applyFill="1" applyBorder="1" applyAlignment="1">
      <alignment horizontal="center" vertical="top"/>
    </xf>
    <xf numFmtId="3" fontId="24" fillId="66" borderId="40" xfId="0" applyNumberFormat="1" applyFont="1" applyFill="1" applyBorder="1" applyAlignment="1">
      <alignment horizontal="center" vertical="top"/>
    </xf>
    <xf numFmtId="3" fontId="6" fillId="66" borderId="44" xfId="0" applyNumberFormat="1" applyFont="1" applyFill="1" applyBorder="1" applyAlignment="1">
      <alignment horizontal="center" vertical="center"/>
    </xf>
    <xf numFmtId="3" fontId="6" fillId="66" borderId="49" xfId="0" applyNumberFormat="1" applyFont="1" applyFill="1" applyBorder="1" applyAlignment="1">
      <alignment horizontal="center" vertical="center"/>
    </xf>
    <xf numFmtId="3" fontId="6" fillId="66" borderId="32" xfId="0" applyNumberFormat="1" applyFont="1" applyFill="1" applyBorder="1" applyAlignment="1">
      <alignment horizontal="center" vertical="center"/>
    </xf>
    <xf numFmtId="0" fontId="14" fillId="66" borderId="2" xfId="0" applyFont="1" applyFill="1" applyBorder="1" applyAlignment="1">
      <alignment horizontal="center" vertical="top"/>
    </xf>
    <xf numFmtId="0" fontId="14" fillId="66" borderId="2" xfId="0" applyFont="1" applyFill="1" applyBorder="1" applyAlignment="1">
      <alignment horizontal="left" vertical="center"/>
    </xf>
    <xf numFmtId="0" fontId="14" fillId="66" borderId="2" xfId="0" applyFont="1" applyFill="1" applyBorder="1" applyAlignment="1">
      <alignment horizontal="right" vertical="center"/>
    </xf>
    <xf numFmtId="0" fontId="6" fillId="66" borderId="22" xfId="0" applyFont="1" applyFill="1" applyBorder="1" applyAlignment="1">
      <alignment horizontal="center" vertical="center"/>
    </xf>
    <xf numFmtId="0" fontId="6" fillId="66" borderId="32" xfId="0" applyFont="1" applyFill="1" applyBorder="1" applyAlignment="1">
      <alignment horizontal="center" vertical="center"/>
    </xf>
    <xf numFmtId="0" fontId="6" fillId="66" borderId="32" xfId="0" applyFont="1" applyFill="1" applyBorder="1" applyAlignment="1">
      <alignment horizontal="center" vertical="center" wrapText="1"/>
    </xf>
    <xf numFmtId="0" fontId="23" fillId="66" borderId="37" xfId="0" applyFont="1" applyFill="1" applyBorder="1" applyAlignment="1">
      <alignment horizontal="left" vertical="top"/>
    </xf>
    <xf numFmtId="0" fontId="16" fillId="66" borderId="2" xfId="0" applyFont="1" applyFill="1" applyBorder="1" applyAlignment="1">
      <alignment horizontal="left" vertical="center"/>
    </xf>
    <xf numFmtId="0" fontId="16" fillId="66" borderId="2" xfId="0" applyFont="1" applyFill="1" applyBorder="1" applyAlignment="1">
      <alignment horizontal="right" vertical="center"/>
    </xf>
    <xf numFmtId="0" fontId="23" fillId="66" borderId="2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torimi%20i%20buxhetit/F2_politika_ekzistuese_2024_10_10220_2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2_politika_ekzistuese"/>
      <sheetName val="Sheet1"/>
    </sheetNames>
    <sheetDataSet>
      <sheetData sheetId="0" refreshError="1">
        <row r="1216">
          <cell r="E1216">
            <v>4500000</v>
          </cell>
        </row>
        <row r="1219">
          <cell r="E1219">
            <v>850000</v>
          </cell>
        </row>
        <row r="1222">
          <cell r="E1222">
            <v>1000000</v>
          </cell>
        </row>
        <row r="1228">
          <cell r="E1228">
            <v>36599460000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09"/>
  <sheetViews>
    <sheetView topLeftCell="A34" workbookViewId="0">
      <selection activeCell="Q21" sqref="Q21"/>
    </sheetView>
  </sheetViews>
  <sheetFormatPr defaultRowHeight="15"/>
  <cols>
    <col min="1" max="1" width="3.28515625" customWidth="1"/>
    <col min="2" max="2" width="15" customWidth="1"/>
    <col min="3" max="3" width="47.140625" customWidth="1"/>
    <col min="4" max="4" width="16.28515625" customWidth="1"/>
    <col min="5" max="5" width="11.140625" customWidth="1"/>
    <col min="6" max="6" width="14.85546875" customWidth="1"/>
    <col min="7" max="7" width="7.5703125" customWidth="1"/>
    <col min="8" max="8" width="16.28515625" customWidth="1"/>
    <col min="9" max="9" width="9" customWidth="1"/>
    <col min="10" max="10" width="13.140625" customWidth="1"/>
    <col min="11" max="11" width="14" customWidth="1"/>
    <col min="12" max="12" width="8.7109375" customWidth="1"/>
    <col min="13" max="13" width="15" customWidth="1"/>
    <col min="14" max="14" width="11.7109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262" t="s">
        <v>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4">
      <c r="A3" s="1"/>
      <c r="B3" s="263" t="s">
        <v>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4">
      <c r="A4" s="1"/>
      <c r="B4" s="264" t="s">
        <v>2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</row>
    <row r="5" spans="1:14">
      <c r="A5" s="26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265"/>
      <c r="B6" s="266" t="s">
        <v>3</v>
      </c>
      <c r="C6" s="267" t="s">
        <v>4</v>
      </c>
      <c r="D6" s="267"/>
      <c r="E6" s="267"/>
      <c r="F6" s="268" t="s">
        <v>5</v>
      </c>
      <c r="G6" s="268"/>
      <c r="H6" s="269" t="s">
        <v>6</v>
      </c>
      <c r="I6" s="269"/>
      <c r="J6" s="269"/>
      <c r="K6" s="269"/>
      <c r="L6" s="269"/>
      <c r="M6" s="269"/>
      <c r="N6" s="269"/>
    </row>
    <row r="7" spans="1:14">
      <c r="A7" s="1"/>
      <c r="B7" s="266"/>
      <c r="C7" s="267"/>
      <c r="D7" s="267"/>
      <c r="E7" s="267"/>
      <c r="F7" s="268"/>
      <c r="G7" s="268"/>
      <c r="H7" s="269"/>
      <c r="I7" s="269"/>
      <c r="J7" s="269"/>
      <c r="K7" s="269"/>
      <c r="L7" s="269"/>
      <c r="M7" s="269"/>
      <c r="N7" s="269"/>
    </row>
    <row r="8" spans="1:14">
      <c r="A8" s="1"/>
      <c r="B8" s="3" t="s">
        <v>7</v>
      </c>
      <c r="C8" s="254" t="s">
        <v>8</v>
      </c>
      <c r="D8" s="254"/>
      <c r="E8" s="254"/>
      <c r="F8" s="255" t="s">
        <v>9</v>
      </c>
      <c r="G8" s="255"/>
      <c r="H8" s="256" t="s">
        <v>10</v>
      </c>
      <c r="I8" s="256"/>
      <c r="J8" s="256"/>
      <c r="K8" s="256"/>
      <c r="L8" s="256"/>
      <c r="M8" s="256"/>
      <c r="N8" s="256"/>
    </row>
    <row r="9" spans="1:14">
      <c r="A9" s="1"/>
      <c r="B9" s="257" t="s">
        <v>11</v>
      </c>
      <c r="C9" s="257"/>
      <c r="D9" s="258" t="s">
        <v>12</v>
      </c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1:14">
      <c r="A10" s="1"/>
      <c r="B10" s="257"/>
      <c r="C10" s="257"/>
      <c r="D10" s="4" t="s">
        <v>13</v>
      </c>
      <c r="E10" s="5">
        <v>2023</v>
      </c>
      <c r="F10" s="259" t="s">
        <v>14</v>
      </c>
      <c r="G10" s="259"/>
      <c r="H10" s="259" t="s">
        <v>14</v>
      </c>
      <c r="I10" s="259"/>
      <c r="J10" s="6" t="s">
        <v>14</v>
      </c>
      <c r="K10" s="259" t="s">
        <v>14</v>
      </c>
      <c r="L10" s="259"/>
      <c r="M10" s="260" t="s">
        <v>15</v>
      </c>
      <c r="N10" s="261" t="s">
        <v>16</v>
      </c>
    </row>
    <row r="11" spans="1:14" ht="45">
      <c r="A11" s="1"/>
      <c r="B11" s="257"/>
      <c r="C11" s="257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260"/>
      <c r="N11" s="261"/>
    </row>
    <row r="12" spans="1:14">
      <c r="A12" s="1"/>
      <c r="B12" s="257"/>
      <c r="C12" s="257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1:14">
      <c r="A13" s="1"/>
      <c r="B13" s="251" t="s">
        <v>34</v>
      </c>
      <c r="C13" s="251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35</v>
      </c>
      <c r="C14" s="19" t="s">
        <v>36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37</v>
      </c>
      <c r="C15" s="22" t="s">
        <v>38</v>
      </c>
      <c r="D15" s="23">
        <v>686962536</v>
      </c>
      <c r="E15" s="209">
        <f>D15/D$30</f>
        <v>0.23250298873962369</v>
      </c>
      <c r="F15" s="24">
        <v>763826000</v>
      </c>
      <c r="G15" s="209">
        <f>F15/F$30</f>
        <v>0.22947896108874716</v>
      </c>
      <c r="H15" s="24">
        <v>770360684</v>
      </c>
      <c r="I15" s="209">
        <f>H15/H$30</f>
        <v>0.29110340931488332</v>
      </c>
      <c r="J15" s="24">
        <v>6534684</v>
      </c>
      <c r="K15" s="23">
        <v>768386163</v>
      </c>
      <c r="L15" s="209">
        <f>K15/K$30</f>
        <v>0.32006291970025691</v>
      </c>
      <c r="M15" s="24">
        <v>1974521</v>
      </c>
      <c r="N15" s="210">
        <f>K15/H15</f>
        <v>0.99743688762808147</v>
      </c>
    </row>
    <row r="16" spans="1:14">
      <c r="A16" s="1"/>
      <c r="B16" s="21" t="s">
        <v>39</v>
      </c>
      <c r="C16" s="22" t="s">
        <v>40</v>
      </c>
      <c r="D16" s="23">
        <v>110939954</v>
      </c>
      <c r="E16" s="209">
        <f t="shared" ref="E16:E30" si="0">D16/D$30</f>
        <v>3.7547711154420758E-2</v>
      </c>
      <c r="F16" s="24">
        <v>137684000</v>
      </c>
      <c r="G16" s="209">
        <f t="shared" ref="G16:G29" si="1">F16/F$30</f>
        <v>4.1364893678066818E-2</v>
      </c>
      <c r="H16" s="24">
        <v>125198340</v>
      </c>
      <c r="I16" s="209">
        <f t="shared" ref="I16:I30" si="2">H16/H$30</f>
        <v>4.7309869742215363E-2</v>
      </c>
      <c r="J16" s="24">
        <v>-12485660</v>
      </c>
      <c r="K16" s="23">
        <v>123479702</v>
      </c>
      <c r="L16" s="209">
        <f t="shared" ref="L16:L30" si="3">K16/K$30</f>
        <v>5.1434130192474135E-2</v>
      </c>
      <c r="M16" s="24">
        <v>1718638</v>
      </c>
      <c r="N16" s="210">
        <f t="shared" ref="N16:N30" si="4">K16/H16</f>
        <v>0.98627267741728841</v>
      </c>
    </row>
    <row r="17" spans="1:14">
      <c r="A17" s="1"/>
      <c r="B17" s="21" t="s">
        <v>41</v>
      </c>
      <c r="C17" s="22" t="s">
        <v>42</v>
      </c>
      <c r="D17" s="23">
        <v>94831458.510000005</v>
      </c>
      <c r="E17" s="209">
        <f t="shared" si="0"/>
        <v>3.2095778699222428E-2</v>
      </c>
      <c r="F17" s="24">
        <v>71114000</v>
      </c>
      <c r="G17" s="209">
        <f t="shared" si="1"/>
        <v>2.1365031877502424E-2</v>
      </c>
      <c r="H17" s="24">
        <v>149191129</v>
      </c>
      <c r="I17" s="209">
        <f t="shared" si="2"/>
        <v>5.6376249714525366E-2</v>
      </c>
      <c r="J17" s="24">
        <v>78077129</v>
      </c>
      <c r="K17" s="23">
        <v>137863394.19</v>
      </c>
      <c r="L17" s="209">
        <f t="shared" si="3"/>
        <v>5.7425501120377191E-2</v>
      </c>
      <c r="M17" s="24">
        <v>11327734.810000001</v>
      </c>
      <c r="N17" s="210">
        <f t="shared" si="4"/>
        <v>0.92407232999758315</v>
      </c>
    </row>
    <row r="18" spans="1:14">
      <c r="A18" s="1"/>
      <c r="B18" s="21" t="s">
        <v>43</v>
      </c>
      <c r="C18" s="22" t="s">
        <v>44</v>
      </c>
      <c r="D18" s="23">
        <v>0</v>
      </c>
      <c r="E18" s="209">
        <f t="shared" si="0"/>
        <v>0</v>
      </c>
      <c r="F18" s="24">
        <v>0</v>
      </c>
      <c r="G18" s="209">
        <f t="shared" si="1"/>
        <v>0</v>
      </c>
      <c r="H18" s="24">
        <v>0</v>
      </c>
      <c r="I18" s="209">
        <f t="shared" si="2"/>
        <v>0</v>
      </c>
      <c r="J18" s="24">
        <v>0</v>
      </c>
      <c r="K18" s="23">
        <v>0</v>
      </c>
      <c r="L18" s="209">
        <f t="shared" si="3"/>
        <v>0</v>
      </c>
      <c r="M18" s="24">
        <v>0</v>
      </c>
      <c r="N18" s="210" t="s">
        <v>267</v>
      </c>
    </row>
    <row r="19" spans="1:14">
      <c r="A19" s="1"/>
      <c r="B19" s="21" t="s">
        <v>45</v>
      </c>
      <c r="C19" s="22" t="s">
        <v>46</v>
      </c>
      <c r="D19" s="23">
        <v>710261294.02999997</v>
      </c>
      <c r="E19" s="209">
        <f t="shared" si="0"/>
        <v>0.2403884709777647</v>
      </c>
      <c r="F19" s="24">
        <v>273400000</v>
      </c>
      <c r="G19" s="209">
        <f t="shared" si="1"/>
        <v>8.2138534118586529E-2</v>
      </c>
      <c r="H19" s="24">
        <v>477791403</v>
      </c>
      <c r="I19" s="209">
        <f t="shared" si="2"/>
        <v>0.18054751396767982</v>
      </c>
      <c r="J19" s="24">
        <v>204391403</v>
      </c>
      <c r="K19" s="23">
        <v>434771585.64999998</v>
      </c>
      <c r="L19" s="209">
        <f t="shared" si="3"/>
        <v>0.18109938700945777</v>
      </c>
      <c r="M19" s="24">
        <v>43019817.350000001</v>
      </c>
      <c r="N19" s="210">
        <f t="shared" si="4"/>
        <v>0.90996108954685395</v>
      </c>
    </row>
    <row r="20" spans="1:14">
      <c r="A20" s="1"/>
      <c r="B20" s="21" t="s">
        <v>47</v>
      </c>
      <c r="C20" s="22" t="s">
        <v>48</v>
      </c>
      <c r="D20" s="23">
        <v>3842095.87</v>
      </c>
      <c r="E20" s="209">
        <f t="shared" si="0"/>
        <v>1.3003602467182645E-3</v>
      </c>
      <c r="F20" s="24">
        <v>9960000</v>
      </c>
      <c r="G20" s="209">
        <f t="shared" si="1"/>
        <v>2.9923182144152224E-3</v>
      </c>
      <c r="H20" s="24">
        <v>9679071</v>
      </c>
      <c r="I20" s="209">
        <f t="shared" si="2"/>
        <v>3.6575212437773073E-3</v>
      </c>
      <c r="J20" s="24">
        <v>-280929</v>
      </c>
      <c r="K20" s="23">
        <v>8835602</v>
      </c>
      <c r="L20" s="209">
        <f t="shared" si="3"/>
        <v>3.68037415248123E-3</v>
      </c>
      <c r="M20" s="24">
        <v>843469</v>
      </c>
      <c r="N20" s="210">
        <f t="shared" si="4"/>
        <v>0.91285640946326352</v>
      </c>
    </row>
    <row r="21" spans="1:14">
      <c r="A21" s="1"/>
      <c r="B21" s="21" t="s">
        <v>49</v>
      </c>
      <c r="C21" s="22" t="s">
        <v>50</v>
      </c>
      <c r="D21" s="23">
        <v>2247197.5</v>
      </c>
      <c r="E21" s="209">
        <f t="shared" si="0"/>
        <v>7.605656897688675E-4</v>
      </c>
      <c r="F21" s="24">
        <v>288000</v>
      </c>
      <c r="G21" s="209">
        <f t="shared" si="1"/>
        <v>8.6524864031283546E-5</v>
      </c>
      <c r="H21" s="24">
        <v>6491545</v>
      </c>
      <c r="I21" s="209">
        <f t="shared" si="2"/>
        <v>2.4530209296363629E-3</v>
      </c>
      <c r="J21" s="24">
        <v>6203545</v>
      </c>
      <c r="K21" s="23">
        <v>6148005</v>
      </c>
      <c r="L21" s="209">
        <f t="shared" si="3"/>
        <v>2.5608847808361404E-3</v>
      </c>
      <c r="M21" s="24">
        <v>343540</v>
      </c>
      <c r="N21" s="210">
        <f t="shared" si="4"/>
        <v>0.9470788541094608</v>
      </c>
    </row>
    <row r="22" spans="1:14">
      <c r="A22" s="1"/>
      <c r="B22" s="26"/>
      <c r="C22" s="27" t="s">
        <v>51</v>
      </c>
      <c r="D22" s="28">
        <v>1609084535.9100001</v>
      </c>
      <c r="E22" s="209">
        <f t="shared" si="0"/>
        <v>0.54459587550751876</v>
      </c>
      <c r="F22" s="29">
        <v>1256272000</v>
      </c>
      <c r="G22" s="209">
        <f t="shared" si="1"/>
        <v>0.37742626384134947</v>
      </c>
      <c r="H22" s="29">
        <v>1538712172</v>
      </c>
      <c r="I22" s="209">
        <f t="shared" si="2"/>
        <v>0.58144758491271753</v>
      </c>
      <c r="J22" s="29">
        <v>282440172</v>
      </c>
      <c r="K22" s="28">
        <v>1479484451.8399999</v>
      </c>
      <c r="L22" s="209">
        <f t="shared" si="3"/>
        <v>0.61626319695588339</v>
      </c>
      <c r="M22" s="29">
        <v>59227720.159999996</v>
      </c>
      <c r="N22" s="210">
        <f t="shared" si="4"/>
        <v>0.96150825265584494</v>
      </c>
    </row>
    <row r="23" spans="1:14">
      <c r="A23" s="1"/>
      <c r="B23" s="21" t="s">
        <v>52</v>
      </c>
      <c r="C23" s="22" t="s">
        <v>53</v>
      </c>
      <c r="D23" s="23">
        <v>0</v>
      </c>
      <c r="E23" s="209">
        <f t="shared" si="0"/>
        <v>0</v>
      </c>
      <c r="F23" s="24">
        <v>0</v>
      </c>
      <c r="G23" s="209">
        <f t="shared" si="1"/>
        <v>0</v>
      </c>
      <c r="H23" s="24">
        <v>0</v>
      </c>
      <c r="I23" s="209">
        <f t="shared" si="2"/>
        <v>0</v>
      </c>
      <c r="J23" s="24">
        <v>0</v>
      </c>
      <c r="K23" s="23">
        <v>0</v>
      </c>
      <c r="L23" s="209">
        <f t="shared" si="3"/>
        <v>0</v>
      </c>
      <c r="M23" s="24">
        <v>0</v>
      </c>
      <c r="N23" s="210" t="s">
        <v>267</v>
      </c>
    </row>
    <row r="24" spans="1:14">
      <c r="A24" s="1"/>
      <c r="B24" s="21" t="s">
        <v>54</v>
      </c>
      <c r="C24" s="22" t="s">
        <v>55</v>
      </c>
      <c r="D24" s="23">
        <v>1333558097</v>
      </c>
      <c r="E24" s="209">
        <f t="shared" si="0"/>
        <v>0.45134374432672847</v>
      </c>
      <c r="F24" s="24">
        <v>2052251000</v>
      </c>
      <c r="G24" s="209">
        <f t="shared" si="1"/>
        <v>0.61656506504536701</v>
      </c>
      <c r="H24" s="24">
        <v>1106635000</v>
      </c>
      <c r="I24" s="209">
        <f t="shared" si="2"/>
        <v>0.41817453571809737</v>
      </c>
      <c r="J24" s="24">
        <v>-945616000</v>
      </c>
      <c r="K24" s="23">
        <v>921250265.32000005</v>
      </c>
      <c r="L24" s="209">
        <f t="shared" si="3"/>
        <v>0.38373680304411667</v>
      </c>
      <c r="M24" s="24">
        <v>185384734.68000001</v>
      </c>
      <c r="N24" s="210">
        <f t="shared" si="4"/>
        <v>0.83247887995590242</v>
      </c>
    </row>
    <row r="25" spans="1:14">
      <c r="A25" s="1"/>
      <c r="B25" s="26"/>
      <c r="C25" s="27" t="s">
        <v>56</v>
      </c>
      <c r="D25" s="28">
        <v>1333558097</v>
      </c>
      <c r="E25" s="209">
        <f t="shared" si="0"/>
        <v>0.45134374432672847</v>
      </c>
      <c r="F25" s="29">
        <v>2052251000</v>
      </c>
      <c r="G25" s="209">
        <f t="shared" si="1"/>
        <v>0.61656506504536701</v>
      </c>
      <c r="H25" s="29">
        <v>1106635000</v>
      </c>
      <c r="I25" s="209">
        <f t="shared" si="2"/>
        <v>0.41817453571809737</v>
      </c>
      <c r="J25" s="29">
        <v>-945616000</v>
      </c>
      <c r="K25" s="28">
        <v>921250265.32000005</v>
      </c>
      <c r="L25" s="209">
        <f t="shared" si="3"/>
        <v>0.38373680304411667</v>
      </c>
      <c r="M25" s="29">
        <v>185384734.68000001</v>
      </c>
      <c r="N25" s="210">
        <f t="shared" si="4"/>
        <v>0.83247887995590242</v>
      </c>
    </row>
    <row r="26" spans="1:14">
      <c r="A26" s="1"/>
      <c r="B26" s="21" t="s">
        <v>52</v>
      </c>
      <c r="C26" s="22" t="s">
        <v>53</v>
      </c>
      <c r="D26" s="23">
        <v>89140</v>
      </c>
      <c r="E26" s="209">
        <f t="shared" si="0"/>
        <v>3.0169500271336566E-5</v>
      </c>
      <c r="F26" s="24">
        <v>0</v>
      </c>
      <c r="G26" s="209">
        <f t="shared" si="1"/>
        <v>0</v>
      </c>
      <c r="H26" s="24">
        <v>0</v>
      </c>
      <c r="I26" s="209">
        <f t="shared" si="2"/>
        <v>0</v>
      </c>
      <c r="J26" s="24">
        <v>0</v>
      </c>
      <c r="K26" s="23">
        <v>0</v>
      </c>
      <c r="L26" s="209">
        <f t="shared" si="3"/>
        <v>0</v>
      </c>
      <c r="M26" s="24">
        <v>0</v>
      </c>
      <c r="N26" s="210" t="s">
        <v>267</v>
      </c>
    </row>
    <row r="27" spans="1:14">
      <c r="A27" s="1"/>
      <c r="B27" s="21" t="s">
        <v>54</v>
      </c>
      <c r="C27" s="22" t="s">
        <v>55</v>
      </c>
      <c r="D27" s="23">
        <v>11907820</v>
      </c>
      <c r="E27" s="209">
        <f t="shared" si="0"/>
        <v>4.0302106654815685E-3</v>
      </c>
      <c r="F27" s="24">
        <v>20000000</v>
      </c>
      <c r="G27" s="209">
        <f t="shared" si="1"/>
        <v>6.0086711132835797E-3</v>
      </c>
      <c r="H27" s="24">
        <v>1000000</v>
      </c>
      <c r="I27" s="209">
        <f t="shared" si="2"/>
        <v>3.7787936918504963E-4</v>
      </c>
      <c r="J27" s="24">
        <v>-19000000</v>
      </c>
      <c r="K27" s="23">
        <v>0</v>
      </c>
      <c r="L27" s="209">
        <f t="shared" si="3"/>
        <v>0</v>
      </c>
      <c r="M27" s="24">
        <v>1000000</v>
      </c>
      <c r="N27" s="210">
        <f t="shared" si="4"/>
        <v>0</v>
      </c>
    </row>
    <row r="28" spans="1:14">
      <c r="A28" s="1"/>
      <c r="B28" s="26"/>
      <c r="C28" s="27" t="s">
        <v>57</v>
      </c>
      <c r="D28" s="28">
        <v>11996960</v>
      </c>
      <c r="E28" s="209">
        <f t="shared" si="0"/>
        <v>4.060380165752905E-3</v>
      </c>
      <c r="F28" s="29">
        <v>20000000</v>
      </c>
      <c r="G28" s="209">
        <f t="shared" si="1"/>
        <v>6.0086711132835797E-3</v>
      </c>
      <c r="H28" s="29">
        <v>1000000</v>
      </c>
      <c r="I28" s="209">
        <f t="shared" si="2"/>
        <v>3.7787936918504963E-4</v>
      </c>
      <c r="J28" s="29">
        <v>-19000000</v>
      </c>
      <c r="K28" s="28">
        <v>0</v>
      </c>
      <c r="L28" s="209">
        <f t="shared" si="3"/>
        <v>0</v>
      </c>
      <c r="M28" s="29">
        <v>1000000</v>
      </c>
      <c r="N28" s="210">
        <f t="shared" si="4"/>
        <v>0</v>
      </c>
    </row>
    <row r="29" spans="1:14">
      <c r="A29" s="1"/>
      <c r="B29" s="31"/>
      <c r="C29" s="32" t="s">
        <v>58</v>
      </c>
      <c r="D29" s="33">
        <v>1345555057</v>
      </c>
      <c r="E29" s="209">
        <f t="shared" si="0"/>
        <v>0.45540412449248135</v>
      </c>
      <c r="F29" s="34">
        <v>2072251000</v>
      </c>
      <c r="G29" s="209">
        <f t="shared" si="1"/>
        <v>0.62257373615865053</v>
      </c>
      <c r="H29" s="34">
        <v>1107635000</v>
      </c>
      <c r="I29" s="209">
        <f t="shared" si="2"/>
        <v>0.41855241508728241</v>
      </c>
      <c r="J29" s="34">
        <v>-964616000</v>
      </c>
      <c r="K29" s="33">
        <v>921250265.32000005</v>
      </c>
      <c r="L29" s="209">
        <f t="shared" si="3"/>
        <v>0.38373680304411667</v>
      </c>
      <c r="M29" s="34">
        <v>186384734.68000001</v>
      </c>
      <c r="N29" s="210">
        <f t="shared" si="4"/>
        <v>0.8317272976386626</v>
      </c>
    </row>
    <row r="30" spans="1:14">
      <c r="A30" s="1"/>
      <c r="B30" s="31"/>
      <c r="C30" s="32" t="s">
        <v>59</v>
      </c>
      <c r="D30" s="33">
        <v>2954639592.9099998</v>
      </c>
      <c r="E30" s="209">
        <f t="shared" si="0"/>
        <v>1</v>
      </c>
      <c r="F30" s="34">
        <v>3328523000</v>
      </c>
      <c r="G30" s="209">
        <f>F30/F$30</f>
        <v>1</v>
      </c>
      <c r="H30" s="34">
        <v>2646347172</v>
      </c>
      <c r="I30" s="209">
        <f t="shared" si="2"/>
        <v>1</v>
      </c>
      <c r="J30" s="34">
        <v>-682175828</v>
      </c>
      <c r="K30" s="33">
        <v>2400734717.1599998</v>
      </c>
      <c r="L30" s="209">
        <f t="shared" si="3"/>
        <v>1</v>
      </c>
      <c r="M30" s="34">
        <v>245612454.84</v>
      </c>
      <c r="N30" s="210">
        <f t="shared" si="4"/>
        <v>0.90718812050106923</v>
      </c>
    </row>
    <row r="31" spans="1:14">
      <c r="A31" s="1"/>
      <c r="B31" s="26"/>
      <c r="C31" s="27" t="s">
        <v>60</v>
      </c>
      <c r="D31" s="28">
        <v>16547822</v>
      </c>
      <c r="E31" s="29"/>
      <c r="F31" s="29"/>
      <c r="G31" s="29"/>
      <c r="H31" s="29"/>
      <c r="I31" s="29"/>
      <c r="J31" s="29"/>
      <c r="K31" s="28">
        <v>46752645</v>
      </c>
      <c r="L31" s="29"/>
      <c r="M31" s="29"/>
      <c r="N31" s="30"/>
    </row>
    <row r="32" spans="1:14">
      <c r="A32" s="1"/>
      <c r="B32" s="26"/>
      <c r="C32" s="27" t="s">
        <v>61</v>
      </c>
      <c r="D32" s="28">
        <v>173056917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4">
      <c r="A33" s="1"/>
      <c r="B33" s="31"/>
      <c r="C33" s="32" t="s">
        <v>62</v>
      </c>
      <c r="D33" s="33">
        <v>3144244331.9099998</v>
      </c>
      <c r="E33" s="34"/>
      <c r="F33" s="34"/>
      <c r="G33" s="34"/>
      <c r="H33" s="34"/>
      <c r="I33" s="34"/>
      <c r="J33" s="34"/>
      <c r="K33" s="33">
        <v>2447487362.1599998</v>
      </c>
      <c r="L33" s="34"/>
      <c r="M33" s="34"/>
      <c r="N33" s="35"/>
    </row>
    <row r="34" spans="1:14">
      <c r="A34" s="1"/>
      <c r="B34" s="252" t="s">
        <v>63</v>
      </c>
      <c r="C34" s="252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64</v>
      </c>
      <c r="C35" s="19" t="s">
        <v>36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65</v>
      </c>
      <c r="D36" s="33">
        <v>1609084535.9100001</v>
      </c>
      <c r="E36" s="212">
        <f>D36/D$93</f>
        <v>0.54459587550751876</v>
      </c>
      <c r="F36" s="34">
        <v>1256272000</v>
      </c>
      <c r="G36" s="212">
        <f>F36/F$93</f>
        <v>0.37742626384134947</v>
      </c>
      <c r="H36" s="34">
        <v>1538712172</v>
      </c>
      <c r="I36" s="212">
        <f>H36/H$93</f>
        <v>0.58144758491271753</v>
      </c>
      <c r="J36" s="34">
        <v>282440172</v>
      </c>
      <c r="K36" s="33">
        <v>1479484451.8399999</v>
      </c>
      <c r="L36" s="212">
        <f>K36/K$93</f>
        <v>0.61626319695588339</v>
      </c>
      <c r="M36" s="34">
        <v>59227720.159999996</v>
      </c>
      <c r="N36" s="35">
        <v>96.2</v>
      </c>
    </row>
    <row r="37" spans="1:14">
      <c r="A37" s="1"/>
      <c r="B37" s="21" t="s">
        <v>66</v>
      </c>
      <c r="C37" s="42" t="s">
        <v>67</v>
      </c>
      <c r="D37" s="23"/>
      <c r="E37" s="24"/>
      <c r="F37" s="24"/>
      <c r="G37" s="212">
        <f t="shared" ref="G37:G93" si="5">F37/F$93</f>
        <v>0</v>
      </c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68</v>
      </c>
      <c r="C38" s="42" t="s">
        <v>69</v>
      </c>
      <c r="D38" s="23">
        <v>558398928.5</v>
      </c>
      <c r="E38" s="209">
        <f>D38/D$93</f>
        <v>0.18899053875807492</v>
      </c>
      <c r="F38" s="24">
        <v>535255091</v>
      </c>
      <c r="G38" s="209">
        <f t="shared" si="5"/>
        <v>0.16080859017648369</v>
      </c>
      <c r="H38" s="24">
        <v>539580741</v>
      </c>
      <c r="I38" s="209">
        <f>H38/H$93</f>
        <v>0.20389643003348165</v>
      </c>
      <c r="J38" s="24">
        <v>4325650</v>
      </c>
      <c r="K38" s="23">
        <v>536800874</v>
      </c>
      <c r="L38" s="209">
        <f>K38/K$93</f>
        <v>0.22359858011926448</v>
      </c>
      <c r="M38" s="24">
        <v>2779867</v>
      </c>
      <c r="N38" s="210">
        <f>K38/H38</f>
        <v>0.99484809818295572</v>
      </c>
    </row>
    <row r="39" spans="1:14">
      <c r="A39" s="1"/>
      <c r="B39" s="21" t="s">
        <v>70</v>
      </c>
      <c r="C39" s="42" t="s">
        <v>71</v>
      </c>
      <c r="D39" s="23">
        <v>136016468.71000001</v>
      </c>
      <c r="E39" s="209">
        <f t="shared" ref="E39:E93" si="6">D39/D$93</f>
        <v>4.6034876482528457E-2</v>
      </c>
      <c r="F39" s="24">
        <v>117480711</v>
      </c>
      <c r="G39" s="209">
        <f t="shared" si="5"/>
        <v>3.529514772768582E-2</v>
      </c>
      <c r="H39" s="24">
        <v>144066122</v>
      </c>
      <c r="I39" s="209">
        <f t="shared" ref="I39:I93" si="7">H39/H$93</f>
        <v>5.44396153022964E-2</v>
      </c>
      <c r="J39" s="24">
        <v>26585411</v>
      </c>
      <c r="K39" s="23">
        <v>139008508.63999999</v>
      </c>
      <c r="L39" s="209">
        <f t="shared" ref="L39:L93" si="8">K39/K$93</f>
        <v>5.7902486120766837E-2</v>
      </c>
      <c r="M39" s="24">
        <v>5057613.3600000003</v>
      </c>
      <c r="N39" s="210">
        <f t="shared" ref="N39:N90" si="9">K39/H39</f>
        <v>0.96489380508208578</v>
      </c>
    </row>
    <row r="40" spans="1:14">
      <c r="A40" s="1"/>
      <c r="B40" s="21" t="s">
        <v>72</v>
      </c>
      <c r="C40" s="42" t="s">
        <v>73</v>
      </c>
      <c r="D40" s="23">
        <v>38980130</v>
      </c>
      <c r="E40" s="209">
        <f t="shared" si="6"/>
        <v>1.3192854415657781E-2</v>
      </c>
      <c r="F40" s="24">
        <v>39305330</v>
      </c>
      <c r="G40" s="209">
        <f t="shared" si="5"/>
        <v>1.1808640048453924E-2</v>
      </c>
      <c r="H40" s="24">
        <v>53431883</v>
      </c>
      <c r="I40" s="209">
        <f t="shared" si="7"/>
        <v>2.0190806242409376E-2</v>
      </c>
      <c r="J40" s="24">
        <v>14126553</v>
      </c>
      <c r="K40" s="23">
        <v>52425569</v>
      </c>
      <c r="L40" s="209">
        <f t="shared" si="8"/>
        <v>2.1837301983127042E-2</v>
      </c>
      <c r="M40" s="24">
        <v>1006314</v>
      </c>
      <c r="N40" s="210">
        <f t="shared" si="9"/>
        <v>0.98116641331917875</v>
      </c>
    </row>
    <row r="41" spans="1:14">
      <c r="A41" s="1"/>
      <c r="B41" s="21" t="s">
        <v>74</v>
      </c>
      <c r="C41" s="42" t="s">
        <v>75</v>
      </c>
      <c r="D41" s="23">
        <v>40543233</v>
      </c>
      <c r="E41" s="209">
        <f t="shared" si="6"/>
        <v>1.3721887805635647E-2</v>
      </c>
      <c r="F41" s="24">
        <v>42578787</v>
      </c>
      <c r="G41" s="209">
        <f t="shared" si="5"/>
        <v>1.2792096374277721E-2</v>
      </c>
      <c r="H41" s="24">
        <v>41913027</v>
      </c>
      <c r="I41" s="209">
        <f t="shared" si="7"/>
        <v>1.5838068203395953E-2</v>
      </c>
      <c r="J41" s="24">
        <v>-665760</v>
      </c>
      <c r="K41" s="23">
        <v>40542338</v>
      </c>
      <c r="L41" s="209">
        <f t="shared" si="8"/>
        <v>1.688747103551717E-2</v>
      </c>
      <c r="M41" s="24">
        <v>1370689</v>
      </c>
      <c r="N41" s="210">
        <f t="shared" si="9"/>
        <v>0.96729682635425018</v>
      </c>
    </row>
    <row r="42" spans="1:14">
      <c r="A42" s="1"/>
      <c r="B42" s="21" t="s">
        <v>76</v>
      </c>
      <c r="C42" s="42" t="s">
        <v>77</v>
      </c>
      <c r="D42" s="23">
        <v>44265584</v>
      </c>
      <c r="E42" s="209">
        <f t="shared" si="6"/>
        <v>1.498172031073448E-2</v>
      </c>
      <c r="F42" s="24">
        <v>46092249</v>
      </c>
      <c r="G42" s="209">
        <f t="shared" si="5"/>
        <v>1.3847658255628698E-2</v>
      </c>
      <c r="H42" s="24">
        <v>50558446</v>
      </c>
      <c r="I42" s="209">
        <f t="shared" si="7"/>
        <v>1.9104993681456395E-2</v>
      </c>
      <c r="J42" s="24">
        <v>4466197</v>
      </c>
      <c r="K42" s="23">
        <v>49793757</v>
      </c>
      <c r="L42" s="209">
        <f t="shared" si="8"/>
        <v>2.0741049248000454E-2</v>
      </c>
      <c r="M42" s="24">
        <v>764689</v>
      </c>
      <c r="N42" s="210">
        <f t="shared" si="9"/>
        <v>0.98487514825910594</v>
      </c>
    </row>
    <row r="43" spans="1:14">
      <c r="A43" s="1"/>
      <c r="B43" s="21" t="s">
        <v>78</v>
      </c>
      <c r="C43" s="42" t="s">
        <v>79</v>
      </c>
      <c r="D43" s="23">
        <v>57969533</v>
      </c>
      <c r="E43" s="209">
        <f t="shared" si="6"/>
        <v>1.9619832191751785E-2</v>
      </c>
      <c r="F43" s="24">
        <v>59622529</v>
      </c>
      <c r="G43" s="209">
        <f t="shared" si="5"/>
        <v>1.7912608385160626E-2</v>
      </c>
      <c r="H43" s="24">
        <v>104164714</v>
      </c>
      <c r="I43" s="209">
        <f t="shared" si="7"/>
        <v>3.9361696417661109E-2</v>
      </c>
      <c r="J43" s="24">
        <v>44542185</v>
      </c>
      <c r="K43" s="23">
        <v>101542285</v>
      </c>
      <c r="L43" s="209">
        <f t="shared" si="8"/>
        <v>4.2296337148038418E-2</v>
      </c>
      <c r="M43" s="24">
        <v>2622429</v>
      </c>
      <c r="N43" s="210">
        <f t="shared" si="9"/>
        <v>0.97482420966470473</v>
      </c>
    </row>
    <row r="44" spans="1:14">
      <c r="A44" s="1"/>
      <c r="B44" s="21" t="s">
        <v>80</v>
      </c>
      <c r="C44" s="42" t="s">
        <v>81</v>
      </c>
      <c r="D44" s="23">
        <v>16936810.199999999</v>
      </c>
      <c r="E44" s="209">
        <f t="shared" si="6"/>
        <v>5.7322761939025786E-3</v>
      </c>
      <c r="F44" s="24">
        <v>16974392</v>
      </c>
      <c r="G44" s="209">
        <f t="shared" si="5"/>
        <v>5.0996769437975939E-3</v>
      </c>
      <c r="H44" s="24">
        <v>18935556</v>
      </c>
      <c r="I44" s="209">
        <f t="shared" si="7"/>
        <v>7.1553559564481815E-3</v>
      </c>
      <c r="J44" s="24">
        <v>1961164</v>
      </c>
      <c r="K44" s="23">
        <v>18826237.199999999</v>
      </c>
      <c r="L44" s="209">
        <f t="shared" si="8"/>
        <v>7.8418648530525249E-3</v>
      </c>
      <c r="M44" s="24">
        <v>109318.8</v>
      </c>
      <c r="N44" s="210">
        <f t="shared" si="9"/>
        <v>0.99422679745976295</v>
      </c>
    </row>
    <row r="45" spans="1:14">
      <c r="A45" s="1"/>
      <c r="B45" s="21" t="s">
        <v>82</v>
      </c>
      <c r="C45" s="42" t="s">
        <v>83</v>
      </c>
      <c r="D45" s="23">
        <v>117565023</v>
      </c>
      <c r="E45" s="209">
        <f t="shared" si="6"/>
        <v>3.97899707572155E-2</v>
      </c>
      <c r="F45" s="24">
        <v>135100118</v>
      </c>
      <c r="G45" s="209">
        <f t="shared" si="5"/>
        <v>4.0588608821390149E-2</v>
      </c>
      <c r="H45" s="24">
        <v>136157719</v>
      </c>
      <c r="I45" s="209">
        <f t="shared" si="7"/>
        <v>5.1451192965395243E-2</v>
      </c>
      <c r="J45" s="24">
        <v>1057601</v>
      </c>
      <c r="K45" s="23">
        <v>135502942.59999999</v>
      </c>
      <c r="L45" s="209">
        <f t="shared" si="8"/>
        <v>5.6442280619949582E-2</v>
      </c>
      <c r="M45" s="24">
        <v>654776.4</v>
      </c>
      <c r="N45" s="210">
        <f t="shared" si="9"/>
        <v>0.99519104458558094</v>
      </c>
    </row>
    <row r="46" spans="1:14">
      <c r="A46" s="1"/>
      <c r="B46" s="21" t="s">
        <v>84</v>
      </c>
      <c r="C46" s="42" t="s">
        <v>85</v>
      </c>
      <c r="D46" s="23">
        <v>357617649.5</v>
      </c>
      <c r="E46" s="209">
        <f t="shared" si="6"/>
        <v>0.12103596335679824</v>
      </c>
      <c r="F46" s="24">
        <v>88882000</v>
      </c>
      <c r="G46" s="209">
        <f t="shared" si="5"/>
        <v>2.6703135294543556E-2</v>
      </c>
      <c r="H46" s="24">
        <v>134838021</v>
      </c>
      <c r="I46" s="209">
        <f t="shared" si="7"/>
        <v>5.0952506317640471E-2</v>
      </c>
      <c r="J46" s="24">
        <v>45956021</v>
      </c>
      <c r="K46" s="23">
        <v>128803639</v>
      </c>
      <c r="L46" s="209">
        <f t="shared" si="8"/>
        <v>5.3651758388519911E-2</v>
      </c>
      <c r="M46" s="24">
        <v>6034382</v>
      </c>
      <c r="N46" s="210">
        <f t="shared" si="9"/>
        <v>0.95524717764880274</v>
      </c>
    </row>
    <row r="47" spans="1:14">
      <c r="A47" s="1"/>
      <c r="B47" s="21" t="s">
        <v>86</v>
      </c>
      <c r="C47" s="42" t="s">
        <v>87</v>
      </c>
      <c r="D47" s="23">
        <v>32587386</v>
      </c>
      <c r="E47" s="209">
        <f t="shared" si="6"/>
        <v>1.1029225384441883E-2</v>
      </c>
      <c r="F47" s="24">
        <v>24980793</v>
      </c>
      <c r="G47" s="209">
        <f t="shared" si="5"/>
        <v>7.5050684643008323E-3</v>
      </c>
      <c r="H47" s="24">
        <v>27896249</v>
      </c>
      <c r="I47" s="209">
        <f t="shared" si="7"/>
        <v>1.0541416974749071E-2</v>
      </c>
      <c r="J47" s="24">
        <v>2915456</v>
      </c>
      <c r="K47" s="23">
        <v>27519804.399999999</v>
      </c>
      <c r="L47" s="209">
        <f t="shared" si="8"/>
        <v>1.1463075950580302E-2</v>
      </c>
      <c r="M47" s="24">
        <v>376444.6</v>
      </c>
      <c r="N47" s="210">
        <f t="shared" si="9"/>
        <v>0.98650554775303301</v>
      </c>
    </row>
    <row r="48" spans="1:14">
      <c r="A48" s="1"/>
      <c r="B48" s="21" t="s">
        <v>88</v>
      </c>
      <c r="C48" s="42" t="s">
        <v>89</v>
      </c>
      <c r="D48" s="23">
        <v>120785092</v>
      </c>
      <c r="E48" s="209">
        <f t="shared" si="6"/>
        <v>4.0879805540356876E-2</v>
      </c>
      <c r="F48" s="24">
        <v>100000000</v>
      </c>
      <c r="G48" s="209">
        <f t="shared" si="5"/>
        <v>3.0043355566417896E-2</v>
      </c>
      <c r="H48" s="24">
        <v>120937034</v>
      </c>
      <c r="I48" s="209">
        <f t="shared" si="7"/>
        <v>4.5699610119030898E-2</v>
      </c>
      <c r="J48" s="24">
        <v>20937034</v>
      </c>
      <c r="K48" s="23">
        <v>115084623</v>
      </c>
      <c r="L48" s="209">
        <f t="shared" si="8"/>
        <v>4.7937251116250697E-2</v>
      </c>
      <c r="M48" s="24">
        <v>5852411</v>
      </c>
      <c r="N48" s="210">
        <f t="shared" si="9"/>
        <v>0.95160778459309658</v>
      </c>
    </row>
    <row r="49" spans="1:14">
      <c r="A49" s="1"/>
      <c r="B49" s="21" t="s">
        <v>90</v>
      </c>
      <c r="C49" s="42" t="s">
        <v>91</v>
      </c>
      <c r="D49" s="23">
        <v>77421498</v>
      </c>
      <c r="E49" s="209">
        <f t="shared" si="6"/>
        <v>2.6203364425827724E-2</v>
      </c>
      <c r="F49" s="24">
        <v>50000000</v>
      </c>
      <c r="G49" s="209">
        <f t="shared" si="5"/>
        <v>1.5021677783208948E-2</v>
      </c>
      <c r="H49" s="24">
        <v>100375160</v>
      </c>
      <c r="I49" s="209">
        <f t="shared" si="7"/>
        <v>3.7929702142648423E-2</v>
      </c>
      <c r="J49" s="24">
        <v>50375160</v>
      </c>
      <c r="K49" s="23">
        <v>86877154</v>
      </c>
      <c r="L49" s="209">
        <f t="shared" si="8"/>
        <v>3.6187735937260566E-2</v>
      </c>
      <c r="M49" s="24">
        <v>13498006</v>
      </c>
      <c r="N49" s="210">
        <f t="shared" si="9"/>
        <v>0.86552443851646166</v>
      </c>
    </row>
    <row r="50" spans="1:14">
      <c r="A50" s="1"/>
      <c r="B50" s="21" t="s">
        <v>92</v>
      </c>
      <c r="C50" s="42" t="s">
        <v>93</v>
      </c>
      <c r="D50" s="23">
        <v>9997200</v>
      </c>
      <c r="E50" s="209">
        <f t="shared" si="6"/>
        <v>3.3835598845928416E-3</v>
      </c>
      <c r="F50" s="24">
        <v>0</v>
      </c>
      <c r="G50" s="209">
        <f t="shared" si="5"/>
        <v>0</v>
      </c>
      <c r="H50" s="24">
        <v>0</v>
      </c>
      <c r="I50" s="209">
        <f t="shared" si="7"/>
        <v>0</v>
      </c>
      <c r="J50" s="24">
        <v>0</v>
      </c>
      <c r="K50" s="23">
        <v>0</v>
      </c>
      <c r="L50" s="209">
        <f t="shared" si="8"/>
        <v>0</v>
      </c>
      <c r="M50" s="24">
        <v>0</v>
      </c>
      <c r="N50" s="210" t="s">
        <v>267</v>
      </c>
    </row>
    <row r="51" spans="1:14">
      <c r="A51" s="1"/>
      <c r="B51" s="21" t="s">
        <v>94</v>
      </c>
      <c r="C51" s="42" t="s">
        <v>95</v>
      </c>
      <c r="D51" s="23">
        <v>0</v>
      </c>
      <c r="E51" s="209">
        <f t="shared" si="6"/>
        <v>0</v>
      </c>
      <c r="F51" s="24">
        <v>0</v>
      </c>
      <c r="G51" s="209">
        <f t="shared" si="5"/>
        <v>0</v>
      </c>
      <c r="H51" s="24">
        <v>0</v>
      </c>
      <c r="I51" s="209">
        <f t="shared" si="7"/>
        <v>0</v>
      </c>
      <c r="J51" s="24">
        <v>0</v>
      </c>
      <c r="K51" s="23">
        <v>0</v>
      </c>
      <c r="L51" s="209">
        <f t="shared" si="8"/>
        <v>0</v>
      </c>
      <c r="M51" s="24">
        <v>0</v>
      </c>
      <c r="N51" s="210" t="s">
        <v>267</v>
      </c>
    </row>
    <row r="52" spans="1:14">
      <c r="A52" s="1"/>
      <c r="B52" s="21" t="s">
        <v>96</v>
      </c>
      <c r="C52" s="42" t="s">
        <v>97</v>
      </c>
      <c r="D52" s="23">
        <v>0</v>
      </c>
      <c r="E52" s="209">
        <f t="shared" si="6"/>
        <v>0</v>
      </c>
      <c r="F52" s="24">
        <v>0</v>
      </c>
      <c r="G52" s="209">
        <f t="shared" si="5"/>
        <v>0</v>
      </c>
      <c r="H52" s="24">
        <v>17720000</v>
      </c>
      <c r="I52" s="209">
        <f t="shared" si="7"/>
        <v>6.696022421959079E-3</v>
      </c>
      <c r="J52" s="24">
        <v>17720000</v>
      </c>
      <c r="K52" s="23">
        <v>12678959</v>
      </c>
      <c r="L52" s="209">
        <f t="shared" si="8"/>
        <v>5.2812828128710717E-3</v>
      </c>
      <c r="M52" s="24">
        <v>5041041</v>
      </c>
      <c r="N52" s="210">
        <f t="shared" si="9"/>
        <v>0.71551687358916483</v>
      </c>
    </row>
    <row r="53" spans="1:14">
      <c r="A53" s="1"/>
      <c r="B53" s="21" t="s">
        <v>98</v>
      </c>
      <c r="C53" s="42" t="s">
        <v>99</v>
      </c>
      <c r="D53" s="23">
        <v>0</v>
      </c>
      <c r="E53" s="209">
        <f t="shared" si="6"/>
        <v>0</v>
      </c>
      <c r="F53" s="24">
        <v>0</v>
      </c>
      <c r="G53" s="209">
        <f t="shared" si="5"/>
        <v>0</v>
      </c>
      <c r="H53" s="24">
        <v>48137500</v>
      </c>
      <c r="I53" s="209">
        <f t="shared" si="7"/>
        <v>1.8190168134145326E-2</v>
      </c>
      <c r="J53" s="24">
        <v>48137500</v>
      </c>
      <c r="K53" s="23">
        <v>34077761</v>
      </c>
      <c r="L53" s="209">
        <f t="shared" si="8"/>
        <v>1.419472162268433E-2</v>
      </c>
      <c r="M53" s="24">
        <v>14059739</v>
      </c>
      <c r="N53" s="210">
        <f t="shared" si="9"/>
        <v>0.70792544274214486</v>
      </c>
    </row>
    <row r="54" spans="1:14">
      <c r="A54" s="1"/>
      <c r="B54" s="21"/>
      <c r="C54" s="41" t="s">
        <v>100</v>
      </c>
      <c r="D54" s="33">
        <v>1345555057</v>
      </c>
      <c r="E54" s="209">
        <f t="shared" si="6"/>
        <v>0.45540412449248135</v>
      </c>
      <c r="F54" s="34">
        <v>2072251000</v>
      </c>
      <c r="G54" s="212">
        <f t="shared" si="5"/>
        <v>0.62257373615865053</v>
      </c>
      <c r="H54" s="34">
        <v>1107635000</v>
      </c>
      <c r="I54" s="209">
        <f t="shared" si="7"/>
        <v>0.41855241508728241</v>
      </c>
      <c r="J54" s="34">
        <v>-964616000</v>
      </c>
      <c r="K54" s="33">
        <v>921250265.32000005</v>
      </c>
      <c r="L54" s="209">
        <f t="shared" si="8"/>
        <v>0.38373680304411667</v>
      </c>
      <c r="M54" s="34">
        <v>186384734.68000001</v>
      </c>
      <c r="N54" s="210">
        <f t="shared" si="9"/>
        <v>0.8317272976386626</v>
      </c>
    </row>
    <row r="55" spans="1:14">
      <c r="A55" s="1"/>
      <c r="B55" s="21" t="s">
        <v>66</v>
      </c>
      <c r="C55" s="42" t="s">
        <v>67</v>
      </c>
      <c r="D55" s="23"/>
      <c r="E55" s="209">
        <f t="shared" si="6"/>
        <v>0</v>
      </c>
      <c r="F55" s="24"/>
      <c r="G55" s="209">
        <f t="shared" si="5"/>
        <v>0</v>
      </c>
      <c r="H55" s="24"/>
      <c r="I55" s="209">
        <f t="shared" si="7"/>
        <v>0</v>
      </c>
      <c r="J55" s="24"/>
      <c r="K55" s="23"/>
      <c r="L55" s="209">
        <f t="shared" si="8"/>
        <v>0</v>
      </c>
      <c r="M55" s="24"/>
      <c r="N55" s="210" t="s">
        <v>267</v>
      </c>
    </row>
    <row r="56" spans="1:14">
      <c r="A56" s="1"/>
      <c r="B56" s="21" t="s">
        <v>101</v>
      </c>
      <c r="C56" s="42" t="s">
        <v>102</v>
      </c>
      <c r="D56" s="23">
        <v>0</v>
      </c>
      <c r="E56" s="209">
        <f t="shared" si="6"/>
        <v>0</v>
      </c>
      <c r="F56" s="24">
        <v>275000000</v>
      </c>
      <c r="G56" s="209">
        <f t="shared" si="5"/>
        <v>8.2619227807649215E-2</v>
      </c>
      <c r="H56" s="24">
        <v>0</v>
      </c>
      <c r="I56" s="209">
        <f t="shared" si="7"/>
        <v>0</v>
      </c>
      <c r="J56" s="24">
        <v>-275000000</v>
      </c>
      <c r="K56" s="23">
        <v>0</v>
      </c>
      <c r="L56" s="209">
        <f t="shared" si="8"/>
        <v>0</v>
      </c>
      <c r="M56" s="24">
        <v>0</v>
      </c>
      <c r="N56" s="210" t="s">
        <v>267</v>
      </c>
    </row>
    <row r="57" spans="1:14">
      <c r="A57" s="1"/>
      <c r="B57" s="21" t="s">
        <v>103</v>
      </c>
      <c r="C57" s="42" t="s">
        <v>104</v>
      </c>
      <c r="D57" s="23">
        <v>0</v>
      </c>
      <c r="E57" s="209">
        <f t="shared" si="6"/>
        <v>0</v>
      </c>
      <c r="F57" s="24">
        <v>0</v>
      </c>
      <c r="G57" s="209">
        <f t="shared" si="5"/>
        <v>0</v>
      </c>
      <c r="H57" s="24">
        <v>0</v>
      </c>
      <c r="I57" s="209">
        <f t="shared" si="7"/>
        <v>0</v>
      </c>
      <c r="J57" s="24">
        <v>0</v>
      </c>
      <c r="K57" s="23">
        <v>0</v>
      </c>
      <c r="L57" s="209">
        <f t="shared" si="8"/>
        <v>0</v>
      </c>
      <c r="M57" s="24">
        <v>0</v>
      </c>
      <c r="N57" s="210" t="s">
        <v>267</v>
      </c>
    </row>
    <row r="58" spans="1:14">
      <c r="A58" s="1"/>
      <c r="B58" s="21" t="s">
        <v>105</v>
      </c>
      <c r="C58" s="42" t="s">
        <v>106</v>
      </c>
      <c r="D58" s="23">
        <v>0</v>
      </c>
      <c r="E58" s="209">
        <f t="shared" si="6"/>
        <v>0</v>
      </c>
      <c r="F58" s="24">
        <v>0</v>
      </c>
      <c r="G58" s="209">
        <f t="shared" si="5"/>
        <v>0</v>
      </c>
      <c r="H58" s="24">
        <v>700000</v>
      </c>
      <c r="I58" s="209">
        <f t="shared" si="7"/>
        <v>2.6451555842953471E-4</v>
      </c>
      <c r="J58" s="24">
        <v>700000</v>
      </c>
      <c r="K58" s="23">
        <v>638000</v>
      </c>
      <c r="L58" s="209">
        <f t="shared" si="8"/>
        <v>2.657519781089081E-4</v>
      </c>
      <c r="M58" s="24">
        <v>62000</v>
      </c>
      <c r="N58" s="210">
        <f t="shared" si="9"/>
        <v>0.91142857142857148</v>
      </c>
    </row>
    <row r="59" spans="1:14">
      <c r="A59" s="1"/>
      <c r="B59" s="21" t="s">
        <v>107</v>
      </c>
      <c r="C59" s="42" t="s">
        <v>108</v>
      </c>
      <c r="D59" s="23">
        <v>0</v>
      </c>
      <c r="E59" s="209">
        <f t="shared" si="6"/>
        <v>0</v>
      </c>
      <c r="F59" s="24">
        <v>0</v>
      </c>
      <c r="G59" s="209">
        <f t="shared" si="5"/>
        <v>0</v>
      </c>
      <c r="H59" s="24">
        <v>2000000</v>
      </c>
      <c r="I59" s="209">
        <f t="shared" si="7"/>
        <v>7.5575873837009926E-4</v>
      </c>
      <c r="J59" s="24">
        <v>2000000</v>
      </c>
      <c r="K59" s="23">
        <v>1910800</v>
      </c>
      <c r="L59" s="209">
        <f t="shared" si="8"/>
        <v>7.9592300904467335E-4</v>
      </c>
      <c r="M59" s="24">
        <v>89200</v>
      </c>
      <c r="N59" s="210">
        <f t="shared" si="9"/>
        <v>0.95540000000000003</v>
      </c>
    </row>
    <row r="60" spans="1:14">
      <c r="A60" s="1"/>
      <c r="B60" s="21" t="s">
        <v>109</v>
      </c>
      <c r="C60" s="42" t="s">
        <v>110</v>
      </c>
      <c r="D60" s="23">
        <v>0</v>
      </c>
      <c r="E60" s="209">
        <f t="shared" si="6"/>
        <v>0</v>
      </c>
      <c r="F60" s="24">
        <v>0</v>
      </c>
      <c r="G60" s="209">
        <f t="shared" si="5"/>
        <v>0</v>
      </c>
      <c r="H60" s="24">
        <v>1300000</v>
      </c>
      <c r="I60" s="209">
        <f t="shared" si="7"/>
        <v>4.9124317994056455E-4</v>
      </c>
      <c r="J60" s="24">
        <v>1300000</v>
      </c>
      <c r="K60" s="23">
        <v>1288800</v>
      </c>
      <c r="L60" s="209">
        <f t="shared" si="8"/>
        <v>5.3683565734602E-4</v>
      </c>
      <c r="M60" s="24">
        <v>11200</v>
      </c>
      <c r="N60" s="210">
        <f t="shared" si="9"/>
        <v>0.99138461538461542</v>
      </c>
    </row>
    <row r="61" spans="1:14">
      <c r="A61" s="1"/>
      <c r="B61" s="21" t="s">
        <v>111</v>
      </c>
      <c r="C61" s="42" t="s">
        <v>112</v>
      </c>
      <c r="D61" s="23">
        <v>0</v>
      </c>
      <c r="E61" s="209">
        <f t="shared" si="6"/>
        <v>0</v>
      </c>
      <c r="F61" s="24">
        <v>121219000</v>
      </c>
      <c r="G61" s="209">
        <f t="shared" si="5"/>
        <v>3.6418255184056114E-2</v>
      </c>
      <c r="H61" s="24">
        <v>139464958</v>
      </c>
      <c r="I61" s="209">
        <f t="shared" si="7"/>
        <v>5.2700930352459437E-2</v>
      </c>
      <c r="J61" s="24">
        <v>18245958</v>
      </c>
      <c r="K61" s="23">
        <v>139464958</v>
      </c>
      <c r="L61" s="209">
        <f t="shared" si="8"/>
        <v>5.8092615149491836E-2</v>
      </c>
      <c r="M61" s="24">
        <v>0</v>
      </c>
      <c r="N61" s="210">
        <f t="shared" si="9"/>
        <v>1</v>
      </c>
    </row>
    <row r="62" spans="1:14">
      <c r="A62" s="1"/>
      <c r="B62" s="21" t="s">
        <v>113</v>
      </c>
      <c r="C62" s="42" t="s">
        <v>114</v>
      </c>
      <c r="D62" s="23">
        <v>360097970</v>
      </c>
      <c r="E62" s="209">
        <f t="shared" si="6"/>
        <v>0.12187542970184817</v>
      </c>
      <c r="F62" s="24">
        <v>650000000</v>
      </c>
      <c r="G62" s="209">
        <f t="shared" si="5"/>
        <v>0.19528181118171634</v>
      </c>
      <c r="H62" s="24">
        <v>150000000</v>
      </c>
      <c r="I62" s="209">
        <f t="shared" si="7"/>
        <v>5.6681905377757441E-2</v>
      </c>
      <c r="J62" s="24">
        <v>-500000000</v>
      </c>
      <c r="K62" s="23">
        <v>149895001</v>
      </c>
      <c r="L62" s="209">
        <f t="shared" si="8"/>
        <v>6.2437136401860126E-2</v>
      </c>
      <c r="M62" s="24">
        <v>104999</v>
      </c>
      <c r="N62" s="210">
        <f t="shared" si="9"/>
        <v>0.99930000666666663</v>
      </c>
    </row>
    <row r="63" spans="1:14">
      <c r="A63" s="1"/>
      <c r="B63" s="21" t="s">
        <v>115</v>
      </c>
      <c r="C63" s="42" t="s">
        <v>116</v>
      </c>
      <c r="D63" s="23">
        <v>448039000</v>
      </c>
      <c r="E63" s="209">
        <f t="shared" si="6"/>
        <v>0.15163913767185735</v>
      </c>
      <c r="F63" s="24">
        <v>0</v>
      </c>
      <c r="G63" s="209">
        <f t="shared" si="5"/>
        <v>0</v>
      </c>
      <c r="H63" s="24">
        <v>0</v>
      </c>
      <c r="I63" s="209">
        <f t="shared" si="7"/>
        <v>0</v>
      </c>
      <c r="J63" s="24">
        <v>0</v>
      </c>
      <c r="K63" s="23">
        <v>0</v>
      </c>
      <c r="L63" s="209">
        <f t="shared" si="8"/>
        <v>0</v>
      </c>
      <c r="M63" s="24">
        <v>0</v>
      </c>
      <c r="N63" s="210" t="s">
        <v>267</v>
      </c>
    </row>
    <row r="64" spans="1:14">
      <c r="A64" s="1"/>
      <c r="B64" s="21" t="s">
        <v>117</v>
      </c>
      <c r="C64" s="42" t="s">
        <v>118</v>
      </c>
      <c r="D64" s="23">
        <v>9451211</v>
      </c>
      <c r="E64" s="209">
        <f t="shared" si="6"/>
        <v>3.1987694955009998E-3</v>
      </c>
      <c r="F64" s="24">
        <v>0</v>
      </c>
      <c r="G64" s="209">
        <f t="shared" si="5"/>
        <v>0</v>
      </c>
      <c r="H64" s="24">
        <v>0</v>
      </c>
      <c r="I64" s="209">
        <f t="shared" si="7"/>
        <v>0</v>
      </c>
      <c r="J64" s="24">
        <v>0</v>
      </c>
      <c r="K64" s="23">
        <v>0</v>
      </c>
      <c r="L64" s="209">
        <f t="shared" si="8"/>
        <v>0</v>
      </c>
      <c r="M64" s="24">
        <v>0</v>
      </c>
      <c r="N64" s="210" t="s">
        <v>267</v>
      </c>
    </row>
    <row r="65" spans="1:14">
      <c r="A65" s="1"/>
      <c r="B65" s="21" t="s">
        <v>119</v>
      </c>
      <c r="C65" s="42" t="s">
        <v>120</v>
      </c>
      <c r="D65" s="23">
        <v>0</v>
      </c>
      <c r="E65" s="209">
        <f t="shared" si="6"/>
        <v>0</v>
      </c>
      <c r="F65" s="24">
        <v>0</v>
      </c>
      <c r="G65" s="209">
        <f t="shared" si="5"/>
        <v>0</v>
      </c>
      <c r="H65" s="24">
        <v>1057104</v>
      </c>
      <c r="I65" s="209">
        <f t="shared" si="7"/>
        <v>3.9945779268299268E-4</v>
      </c>
      <c r="J65" s="24">
        <v>1057104</v>
      </c>
      <c r="K65" s="23">
        <v>1057104</v>
      </c>
      <c r="L65" s="209">
        <f t="shared" si="8"/>
        <v>4.4032520229912101E-4</v>
      </c>
      <c r="M65" s="24">
        <v>0</v>
      </c>
      <c r="N65" s="210">
        <f t="shared" si="9"/>
        <v>1</v>
      </c>
    </row>
    <row r="66" spans="1:14" ht="18">
      <c r="A66" s="1"/>
      <c r="B66" s="21" t="s">
        <v>121</v>
      </c>
      <c r="C66" s="42" t="s">
        <v>122</v>
      </c>
      <c r="D66" s="23">
        <v>4425107</v>
      </c>
      <c r="E66" s="209">
        <f t="shared" si="6"/>
        <v>1.4976808036481191E-3</v>
      </c>
      <c r="F66" s="24">
        <v>0</v>
      </c>
      <c r="G66" s="209">
        <f t="shared" si="5"/>
        <v>0</v>
      </c>
      <c r="H66" s="24">
        <v>0</v>
      </c>
      <c r="I66" s="209">
        <f t="shared" si="7"/>
        <v>0</v>
      </c>
      <c r="J66" s="24">
        <v>0</v>
      </c>
      <c r="K66" s="23">
        <v>0</v>
      </c>
      <c r="L66" s="209">
        <f t="shared" si="8"/>
        <v>0</v>
      </c>
      <c r="M66" s="24">
        <v>0</v>
      </c>
      <c r="N66" s="210" t="s">
        <v>267</v>
      </c>
    </row>
    <row r="67" spans="1:14">
      <c r="A67" s="1"/>
      <c r="B67" s="21" t="s">
        <v>123</v>
      </c>
      <c r="C67" s="42" t="s">
        <v>124</v>
      </c>
      <c r="D67" s="23">
        <v>93158206</v>
      </c>
      <c r="E67" s="209">
        <f t="shared" si="6"/>
        <v>3.1529465124458464E-2</v>
      </c>
      <c r="F67" s="24">
        <v>0</v>
      </c>
      <c r="G67" s="209">
        <f t="shared" si="5"/>
        <v>0</v>
      </c>
      <c r="H67" s="24">
        <v>71324201</v>
      </c>
      <c r="I67" s="209">
        <f t="shared" si="7"/>
        <v>2.6951944081507685E-2</v>
      </c>
      <c r="J67" s="24">
        <v>71324201</v>
      </c>
      <c r="K67" s="23">
        <v>69698758</v>
      </c>
      <c r="L67" s="209">
        <f t="shared" si="8"/>
        <v>2.9032261458047156E-2</v>
      </c>
      <c r="M67" s="24">
        <v>1625443</v>
      </c>
      <c r="N67" s="210">
        <f t="shared" si="9"/>
        <v>0.97721049829916773</v>
      </c>
    </row>
    <row r="68" spans="1:14">
      <c r="A68" s="1"/>
      <c r="B68" s="21" t="s">
        <v>125</v>
      </c>
      <c r="C68" s="42" t="s">
        <v>126</v>
      </c>
      <c r="D68" s="23">
        <v>162176314</v>
      </c>
      <c r="E68" s="209">
        <f t="shared" si="6"/>
        <v>5.4888695862994885E-2</v>
      </c>
      <c r="F68" s="24">
        <v>479338000</v>
      </c>
      <c r="G68" s="209">
        <f t="shared" si="5"/>
        <v>0.14400921970495623</v>
      </c>
      <c r="H68" s="24">
        <v>131754042</v>
      </c>
      <c r="I68" s="209">
        <f t="shared" si="7"/>
        <v>4.9787134278540535E-2</v>
      </c>
      <c r="J68" s="24">
        <v>-347583958</v>
      </c>
      <c r="K68" s="23">
        <v>114881712</v>
      </c>
      <c r="L68" s="209">
        <f t="shared" si="8"/>
        <v>4.7852730740654992E-2</v>
      </c>
      <c r="M68" s="24">
        <v>16872330</v>
      </c>
      <c r="N68" s="210">
        <f t="shared" si="9"/>
        <v>0.87194070296530257</v>
      </c>
    </row>
    <row r="69" spans="1:14">
      <c r="A69" s="1"/>
      <c r="B69" s="21" t="s">
        <v>127</v>
      </c>
      <c r="C69" s="42" t="s">
        <v>128</v>
      </c>
      <c r="D69" s="23">
        <v>70730014</v>
      </c>
      <c r="E69" s="209">
        <f t="shared" si="6"/>
        <v>2.3938626616161533E-2</v>
      </c>
      <c r="F69" s="24">
        <v>470312000</v>
      </c>
      <c r="G69" s="209">
        <f t="shared" si="5"/>
        <v>0.14129750643153136</v>
      </c>
      <c r="H69" s="24">
        <v>470312000</v>
      </c>
      <c r="I69" s="209">
        <f t="shared" si="7"/>
        <v>0.17772120188015905</v>
      </c>
      <c r="J69" s="24">
        <v>0</v>
      </c>
      <c r="K69" s="23">
        <v>367447437</v>
      </c>
      <c r="L69" s="209">
        <f t="shared" si="8"/>
        <v>0.15305624331316361</v>
      </c>
      <c r="M69" s="24">
        <v>102864563</v>
      </c>
      <c r="N69" s="210">
        <f t="shared" si="9"/>
        <v>0.7812844175781184</v>
      </c>
    </row>
    <row r="70" spans="1:14">
      <c r="A70" s="1"/>
      <c r="B70" s="21" t="s">
        <v>129</v>
      </c>
      <c r="C70" s="42" t="s">
        <v>130</v>
      </c>
      <c r="D70" s="23">
        <v>0</v>
      </c>
      <c r="E70" s="209">
        <f t="shared" si="6"/>
        <v>0</v>
      </c>
      <c r="F70" s="24">
        <v>55720000</v>
      </c>
      <c r="G70" s="209">
        <f t="shared" si="5"/>
        <v>1.6740157721608053E-2</v>
      </c>
      <c r="H70" s="24">
        <v>55720000</v>
      </c>
      <c r="I70" s="209">
        <f t="shared" si="7"/>
        <v>2.1055438450990966E-2</v>
      </c>
      <c r="J70" s="24">
        <v>0</v>
      </c>
      <c r="K70" s="23">
        <v>40058952</v>
      </c>
      <c r="L70" s="209">
        <f t="shared" si="8"/>
        <v>1.6686121841645456E-2</v>
      </c>
      <c r="M70" s="24">
        <v>15661048</v>
      </c>
      <c r="N70" s="210">
        <f t="shared" si="9"/>
        <v>0.71893309404163674</v>
      </c>
    </row>
    <row r="71" spans="1:14">
      <c r="A71" s="1"/>
      <c r="B71" s="21" t="s">
        <v>131</v>
      </c>
      <c r="C71" s="42" t="s">
        <v>132</v>
      </c>
      <c r="D71" s="23">
        <v>0</v>
      </c>
      <c r="E71" s="209">
        <f t="shared" si="6"/>
        <v>0</v>
      </c>
      <c r="F71" s="24">
        <v>0</v>
      </c>
      <c r="G71" s="209">
        <f t="shared" si="5"/>
        <v>0</v>
      </c>
      <c r="H71" s="24">
        <v>8914253</v>
      </c>
      <c r="I71" s="209">
        <f t="shared" si="7"/>
        <v>3.3685123003959361E-3</v>
      </c>
      <c r="J71" s="24">
        <v>8914253</v>
      </c>
      <c r="K71" s="23">
        <v>8914252.1999999993</v>
      </c>
      <c r="L71" s="209">
        <f t="shared" si="8"/>
        <v>3.7131350399869684E-3</v>
      </c>
      <c r="M71" s="24">
        <v>0.8</v>
      </c>
      <c r="N71" s="210">
        <f t="shared" si="9"/>
        <v>0.99999991025608082</v>
      </c>
    </row>
    <row r="72" spans="1:14" ht="18">
      <c r="A72" s="1"/>
      <c r="B72" s="21" t="s">
        <v>133</v>
      </c>
      <c r="C72" s="42" t="s">
        <v>134</v>
      </c>
      <c r="D72" s="23">
        <v>0</v>
      </c>
      <c r="E72" s="209">
        <f t="shared" si="6"/>
        <v>0</v>
      </c>
      <c r="F72" s="24">
        <v>0</v>
      </c>
      <c r="G72" s="209">
        <f t="shared" si="5"/>
        <v>0</v>
      </c>
      <c r="H72" s="24">
        <v>24824352</v>
      </c>
      <c r="I72" s="209">
        <f t="shared" si="7"/>
        <v>9.3806104741876242E-3</v>
      </c>
      <c r="J72" s="24">
        <v>24824352</v>
      </c>
      <c r="K72" s="23">
        <v>0</v>
      </c>
      <c r="L72" s="209">
        <f t="shared" si="8"/>
        <v>0</v>
      </c>
      <c r="M72" s="24">
        <v>24824352</v>
      </c>
      <c r="N72" s="210">
        <f t="shared" si="9"/>
        <v>0</v>
      </c>
    </row>
    <row r="73" spans="1:14">
      <c r="A73" s="1"/>
      <c r="B73" s="21" t="s">
        <v>135</v>
      </c>
      <c r="C73" s="42" t="s">
        <v>136</v>
      </c>
      <c r="D73" s="23">
        <v>0</v>
      </c>
      <c r="E73" s="209">
        <f t="shared" si="6"/>
        <v>0</v>
      </c>
      <c r="F73" s="24">
        <v>0</v>
      </c>
      <c r="G73" s="209">
        <f t="shared" si="5"/>
        <v>0</v>
      </c>
      <c r="H73" s="24">
        <v>3000000</v>
      </c>
      <c r="I73" s="209">
        <f t="shared" si="7"/>
        <v>1.1336381075551488E-3</v>
      </c>
      <c r="J73" s="24">
        <v>3000000</v>
      </c>
      <c r="K73" s="23">
        <v>0</v>
      </c>
      <c r="L73" s="209">
        <f t="shared" si="8"/>
        <v>0</v>
      </c>
      <c r="M73" s="24">
        <v>3000000</v>
      </c>
      <c r="N73" s="210">
        <f t="shared" si="9"/>
        <v>0</v>
      </c>
    </row>
    <row r="74" spans="1:14">
      <c r="A74" s="1"/>
      <c r="B74" s="21" t="s">
        <v>137</v>
      </c>
      <c r="C74" s="42" t="s">
        <v>138</v>
      </c>
      <c r="D74" s="23">
        <v>0</v>
      </c>
      <c r="E74" s="209">
        <f t="shared" si="6"/>
        <v>0</v>
      </c>
      <c r="F74" s="24">
        <v>0</v>
      </c>
      <c r="G74" s="209">
        <f t="shared" si="5"/>
        <v>0</v>
      </c>
      <c r="H74" s="24">
        <v>4146898</v>
      </c>
      <c r="I74" s="209">
        <f t="shared" si="7"/>
        <v>1.5670272003147439E-3</v>
      </c>
      <c r="J74" s="24">
        <v>4146898</v>
      </c>
      <c r="K74" s="23">
        <v>4146897.12</v>
      </c>
      <c r="L74" s="209">
        <f t="shared" si="8"/>
        <v>1.727345004160085E-3</v>
      </c>
      <c r="M74" s="24">
        <v>0.88</v>
      </c>
      <c r="N74" s="210">
        <f t="shared" si="9"/>
        <v>0.9999997877931891</v>
      </c>
    </row>
    <row r="75" spans="1:14">
      <c r="A75" s="1"/>
      <c r="B75" s="21" t="s">
        <v>139</v>
      </c>
      <c r="C75" s="42" t="s">
        <v>140</v>
      </c>
      <c r="D75" s="23">
        <v>0</v>
      </c>
      <c r="E75" s="209">
        <f t="shared" si="6"/>
        <v>0</v>
      </c>
      <c r="F75" s="24">
        <v>0</v>
      </c>
      <c r="G75" s="209">
        <f t="shared" si="5"/>
        <v>0</v>
      </c>
      <c r="H75" s="24">
        <v>39440005</v>
      </c>
      <c r="I75" s="209">
        <f t="shared" si="7"/>
        <v>1.4903564210055203E-2</v>
      </c>
      <c r="J75" s="24">
        <v>39440005</v>
      </c>
      <c r="K75" s="23">
        <v>20387080</v>
      </c>
      <c r="L75" s="209">
        <f t="shared" si="8"/>
        <v>8.4920169872485241E-3</v>
      </c>
      <c r="M75" s="24">
        <v>19052925</v>
      </c>
      <c r="N75" s="210">
        <f t="shared" si="9"/>
        <v>0.51691372757178911</v>
      </c>
    </row>
    <row r="76" spans="1:14">
      <c r="A76" s="1"/>
      <c r="B76" s="21" t="s">
        <v>141</v>
      </c>
      <c r="C76" s="42" t="s">
        <v>142</v>
      </c>
      <c r="D76" s="23">
        <v>22760666</v>
      </c>
      <c r="E76" s="209">
        <f t="shared" si="6"/>
        <v>7.7033645845052835E-3</v>
      </c>
      <c r="F76" s="24">
        <v>0</v>
      </c>
      <c r="G76" s="209">
        <f t="shared" si="5"/>
        <v>0</v>
      </c>
      <c r="H76" s="24">
        <v>0</v>
      </c>
      <c r="I76" s="209">
        <f t="shared" si="7"/>
        <v>0</v>
      </c>
      <c r="J76" s="24">
        <v>0</v>
      </c>
      <c r="K76" s="23">
        <v>0</v>
      </c>
      <c r="L76" s="209">
        <f t="shared" si="8"/>
        <v>0</v>
      </c>
      <c r="M76" s="24">
        <v>0</v>
      </c>
      <c r="N76" s="210" t="s">
        <v>267</v>
      </c>
    </row>
    <row r="77" spans="1:14">
      <c r="A77" s="1"/>
      <c r="B77" s="21" t="s">
        <v>143</v>
      </c>
      <c r="C77" s="42" t="s">
        <v>144</v>
      </c>
      <c r="D77" s="23">
        <v>74930146</v>
      </c>
      <c r="E77" s="209">
        <f t="shared" si="6"/>
        <v>2.5360164461277635E-2</v>
      </c>
      <c r="F77" s="24">
        <v>0</v>
      </c>
      <c r="G77" s="209">
        <f t="shared" si="5"/>
        <v>0</v>
      </c>
      <c r="H77" s="24">
        <v>615187</v>
      </c>
      <c r="I77" s="209">
        <f t="shared" si="7"/>
        <v>2.3246647549084312E-4</v>
      </c>
      <c r="J77" s="24">
        <v>615187</v>
      </c>
      <c r="K77" s="23">
        <v>0</v>
      </c>
      <c r="L77" s="209">
        <f t="shared" si="8"/>
        <v>0</v>
      </c>
      <c r="M77" s="24">
        <v>615187</v>
      </c>
      <c r="N77" s="210">
        <f t="shared" si="9"/>
        <v>0</v>
      </c>
    </row>
    <row r="78" spans="1:14">
      <c r="A78" s="1"/>
      <c r="B78" s="21" t="s">
        <v>145</v>
      </c>
      <c r="C78" s="42" t="s">
        <v>146</v>
      </c>
      <c r="D78" s="23">
        <v>0</v>
      </c>
      <c r="E78" s="209">
        <f t="shared" si="6"/>
        <v>0</v>
      </c>
      <c r="F78" s="24">
        <v>0</v>
      </c>
      <c r="G78" s="209">
        <f t="shared" si="5"/>
        <v>0</v>
      </c>
      <c r="H78" s="24">
        <v>0</v>
      </c>
      <c r="I78" s="209">
        <f t="shared" si="7"/>
        <v>0</v>
      </c>
      <c r="J78" s="24">
        <v>0</v>
      </c>
      <c r="K78" s="23">
        <v>0</v>
      </c>
      <c r="L78" s="209">
        <f t="shared" si="8"/>
        <v>0</v>
      </c>
      <c r="M78" s="24">
        <v>0</v>
      </c>
      <c r="N78" s="210" t="s">
        <v>267</v>
      </c>
    </row>
    <row r="79" spans="1:14">
      <c r="A79" s="1"/>
      <c r="B79" s="21" t="s">
        <v>147</v>
      </c>
      <c r="C79" s="42" t="s">
        <v>148</v>
      </c>
      <c r="D79" s="23">
        <v>0</v>
      </c>
      <c r="E79" s="209">
        <f t="shared" si="6"/>
        <v>0</v>
      </c>
      <c r="F79" s="24">
        <v>0</v>
      </c>
      <c r="G79" s="209">
        <f t="shared" si="5"/>
        <v>0</v>
      </c>
      <c r="H79" s="24">
        <v>200000</v>
      </c>
      <c r="I79" s="209">
        <f t="shared" si="7"/>
        <v>7.557587383700992E-5</v>
      </c>
      <c r="J79" s="24">
        <v>200000</v>
      </c>
      <c r="K79" s="23">
        <v>198743</v>
      </c>
      <c r="L79" s="209">
        <f t="shared" si="8"/>
        <v>8.2784240415828723E-5</v>
      </c>
      <c r="M79" s="24">
        <v>1257</v>
      </c>
      <c r="N79" s="210">
        <f t="shared" si="9"/>
        <v>0.99371500000000001</v>
      </c>
    </row>
    <row r="80" spans="1:14">
      <c r="A80" s="1"/>
      <c r="B80" s="21" t="s">
        <v>149</v>
      </c>
      <c r="C80" s="42" t="s">
        <v>150</v>
      </c>
      <c r="D80" s="23">
        <v>564000</v>
      </c>
      <c r="E80" s="209">
        <f t="shared" si="6"/>
        <v>1.9088622563421384E-4</v>
      </c>
      <c r="F80" s="24">
        <v>0</v>
      </c>
      <c r="G80" s="209">
        <f t="shared" si="5"/>
        <v>0</v>
      </c>
      <c r="H80" s="24">
        <v>0</v>
      </c>
      <c r="I80" s="209">
        <f t="shared" si="7"/>
        <v>0</v>
      </c>
      <c r="J80" s="24">
        <v>0</v>
      </c>
      <c r="K80" s="23">
        <v>0</v>
      </c>
      <c r="L80" s="209">
        <f t="shared" si="8"/>
        <v>0</v>
      </c>
      <c r="M80" s="24">
        <v>0</v>
      </c>
      <c r="N80" s="210" t="s">
        <v>267</v>
      </c>
    </row>
    <row r="81" spans="1:14">
      <c r="A81" s="1"/>
      <c r="B81" s="21" t="s">
        <v>151</v>
      </c>
      <c r="C81" s="42" t="s">
        <v>152</v>
      </c>
      <c r="D81" s="23">
        <v>332160</v>
      </c>
      <c r="E81" s="209">
        <f t="shared" si="6"/>
        <v>1.1241980267138382E-4</v>
      </c>
      <c r="F81" s="24">
        <v>0</v>
      </c>
      <c r="G81" s="209">
        <f t="shared" si="5"/>
        <v>0</v>
      </c>
      <c r="H81" s="24">
        <v>600000</v>
      </c>
      <c r="I81" s="209">
        <f t="shared" si="7"/>
        <v>2.2672762151102976E-4</v>
      </c>
      <c r="J81" s="24">
        <v>600000</v>
      </c>
      <c r="K81" s="23">
        <v>0</v>
      </c>
      <c r="L81" s="209">
        <f t="shared" si="8"/>
        <v>0</v>
      </c>
      <c r="M81" s="24">
        <v>600000</v>
      </c>
      <c r="N81" s="210">
        <f t="shared" si="9"/>
        <v>0</v>
      </c>
    </row>
    <row r="82" spans="1:14">
      <c r="A82" s="1"/>
      <c r="B82" s="21" t="s">
        <v>153</v>
      </c>
      <c r="C82" s="42" t="s">
        <v>154</v>
      </c>
      <c r="D82" s="23">
        <v>86563303</v>
      </c>
      <c r="E82" s="209">
        <f t="shared" si="6"/>
        <v>2.9297415227129114E-2</v>
      </c>
      <c r="F82" s="24">
        <v>662000</v>
      </c>
      <c r="G82" s="209">
        <f t="shared" si="5"/>
        <v>1.9888701384968648E-4</v>
      </c>
      <c r="H82" s="24">
        <v>1262000</v>
      </c>
      <c r="I82" s="209">
        <f t="shared" si="7"/>
        <v>4.768837639115326E-4</v>
      </c>
      <c r="J82" s="24">
        <v>600000</v>
      </c>
      <c r="K82" s="23">
        <v>1261771</v>
      </c>
      <c r="L82" s="209">
        <f t="shared" si="8"/>
        <v>5.2557702064334657E-4</v>
      </c>
      <c r="M82" s="24">
        <v>229</v>
      </c>
      <c r="N82" s="210">
        <f t="shared" si="9"/>
        <v>0.9998185419968304</v>
      </c>
    </row>
    <row r="83" spans="1:14">
      <c r="A83" s="1"/>
      <c r="B83" s="21" t="s">
        <v>155</v>
      </c>
      <c r="C83" s="42" t="s">
        <v>156</v>
      </c>
      <c r="D83" s="23">
        <v>330000</v>
      </c>
      <c r="E83" s="209">
        <f t="shared" si="6"/>
        <v>1.1168874904129534E-4</v>
      </c>
      <c r="F83" s="24">
        <v>0</v>
      </c>
      <c r="G83" s="209">
        <f t="shared" si="5"/>
        <v>0</v>
      </c>
      <c r="H83" s="24">
        <v>0</v>
      </c>
      <c r="I83" s="209">
        <f t="shared" si="7"/>
        <v>0</v>
      </c>
      <c r="J83" s="24">
        <v>0</v>
      </c>
      <c r="K83" s="23">
        <v>0</v>
      </c>
      <c r="L83" s="209">
        <f t="shared" si="8"/>
        <v>0</v>
      </c>
      <c r="M83" s="24">
        <v>0</v>
      </c>
      <c r="N83" s="210" t="s">
        <v>267</v>
      </c>
    </row>
    <row r="84" spans="1:14">
      <c r="A84" s="1"/>
      <c r="B84" s="21"/>
      <c r="C84" s="43" t="s">
        <v>56</v>
      </c>
      <c r="D84" s="28">
        <v>1333558097</v>
      </c>
      <c r="E84" s="209">
        <f t="shared" si="6"/>
        <v>0.45134374432672847</v>
      </c>
      <c r="F84" s="29">
        <v>2052251000</v>
      </c>
      <c r="G84" s="212">
        <f t="shared" si="5"/>
        <v>0.61656506504536701</v>
      </c>
      <c r="H84" s="29">
        <v>1106635000</v>
      </c>
      <c r="I84" s="209">
        <f t="shared" si="7"/>
        <v>0.41817453571809737</v>
      </c>
      <c r="J84" s="29">
        <v>-945616000</v>
      </c>
      <c r="K84" s="28">
        <v>921250265.32000005</v>
      </c>
      <c r="L84" s="209">
        <f t="shared" si="8"/>
        <v>0.38373680304411667</v>
      </c>
      <c r="M84" s="29">
        <v>185384734.68000001</v>
      </c>
      <c r="N84" s="210">
        <f t="shared" si="9"/>
        <v>0.83247887995590242</v>
      </c>
    </row>
    <row r="85" spans="1:14">
      <c r="A85" s="1"/>
      <c r="B85" s="21" t="s">
        <v>66</v>
      </c>
      <c r="C85" s="42" t="s">
        <v>67</v>
      </c>
      <c r="D85" s="23"/>
      <c r="E85" s="209">
        <f t="shared" si="6"/>
        <v>0</v>
      </c>
      <c r="F85" s="24"/>
      <c r="G85" s="209">
        <f t="shared" si="5"/>
        <v>0</v>
      </c>
      <c r="H85" s="24"/>
      <c r="I85" s="209">
        <f t="shared" si="7"/>
        <v>0</v>
      </c>
      <c r="J85" s="24"/>
      <c r="K85" s="23"/>
      <c r="L85" s="209">
        <f t="shared" si="8"/>
        <v>0</v>
      </c>
      <c r="M85" s="24"/>
      <c r="N85" s="210" t="s">
        <v>267</v>
      </c>
    </row>
    <row r="86" spans="1:14">
      <c r="A86" s="1"/>
      <c r="B86" s="21" t="s">
        <v>157</v>
      </c>
      <c r="C86" s="42" t="s">
        <v>158</v>
      </c>
      <c r="D86" s="23">
        <v>11986790</v>
      </c>
      <c r="E86" s="209">
        <f t="shared" si="6"/>
        <v>4.0569381215779044E-3</v>
      </c>
      <c r="F86" s="24">
        <v>0</v>
      </c>
      <c r="G86" s="209">
        <f t="shared" si="5"/>
        <v>0</v>
      </c>
      <c r="H86" s="24">
        <v>0</v>
      </c>
      <c r="I86" s="209">
        <f t="shared" si="7"/>
        <v>0</v>
      </c>
      <c r="J86" s="24">
        <v>0</v>
      </c>
      <c r="K86" s="23">
        <v>0</v>
      </c>
      <c r="L86" s="209">
        <f t="shared" si="8"/>
        <v>0</v>
      </c>
      <c r="M86" s="24">
        <v>0</v>
      </c>
      <c r="N86" s="210" t="s">
        <v>267</v>
      </c>
    </row>
    <row r="87" spans="1:14">
      <c r="A87" s="1"/>
      <c r="B87" s="21" t="s">
        <v>159</v>
      </c>
      <c r="C87" s="42" t="s">
        <v>160</v>
      </c>
      <c r="D87" s="23">
        <v>0</v>
      </c>
      <c r="E87" s="209">
        <f t="shared" si="6"/>
        <v>0</v>
      </c>
      <c r="F87" s="24">
        <v>0</v>
      </c>
      <c r="G87" s="209">
        <f t="shared" si="5"/>
        <v>0</v>
      </c>
      <c r="H87" s="24">
        <v>0</v>
      </c>
      <c r="I87" s="209">
        <f t="shared" si="7"/>
        <v>0</v>
      </c>
      <c r="J87" s="24">
        <v>0</v>
      </c>
      <c r="K87" s="23">
        <v>0</v>
      </c>
      <c r="L87" s="209">
        <f t="shared" si="8"/>
        <v>0</v>
      </c>
      <c r="M87" s="24">
        <v>0</v>
      </c>
      <c r="N87" s="210" t="s">
        <v>267</v>
      </c>
    </row>
    <row r="88" spans="1:14">
      <c r="A88" s="1"/>
      <c r="B88" s="21" t="s">
        <v>161</v>
      </c>
      <c r="C88" s="42" t="s">
        <v>162</v>
      </c>
      <c r="D88" s="23">
        <v>2500</v>
      </c>
      <c r="E88" s="209">
        <f t="shared" si="6"/>
        <v>8.4612688667647985E-7</v>
      </c>
      <c r="F88" s="24">
        <v>0</v>
      </c>
      <c r="G88" s="209">
        <f t="shared" si="5"/>
        <v>0</v>
      </c>
      <c r="H88" s="24">
        <v>0</v>
      </c>
      <c r="I88" s="209">
        <f t="shared" si="7"/>
        <v>0</v>
      </c>
      <c r="J88" s="24">
        <v>0</v>
      </c>
      <c r="K88" s="23">
        <v>0</v>
      </c>
      <c r="L88" s="209">
        <f t="shared" si="8"/>
        <v>0</v>
      </c>
      <c r="M88" s="24">
        <v>0</v>
      </c>
      <c r="N88" s="210" t="s">
        <v>267</v>
      </c>
    </row>
    <row r="89" spans="1:14">
      <c r="A89" s="1"/>
      <c r="B89" s="21" t="s">
        <v>141</v>
      </c>
      <c r="C89" s="42" t="s">
        <v>142</v>
      </c>
      <c r="D89" s="23">
        <v>3050</v>
      </c>
      <c r="E89" s="209">
        <f t="shared" si="6"/>
        <v>1.0322748017453054E-6</v>
      </c>
      <c r="F89" s="24">
        <v>20000000</v>
      </c>
      <c r="G89" s="209">
        <f t="shared" si="5"/>
        <v>6.0086711132835797E-3</v>
      </c>
      <c r="H89" s="24">
        <v>0</v>
      </c>
      <c r="I89" s="209">
        <f t="shared" si="7"/>
        <v>0</v>
      </c>
      <c r="J89" s="24">
        <v>-20000000</v>
      </c>
      <c r="K89" s="23">
        <v>0</v>
      </c>
      <c r="L89" s="209">
        <f t="shared" si="8"/>
        <v>0</v>
      </c>
      <c r="M89" s="24">
        <v>0</v>
      </c>
      <c r="N89" s="210" t="s">
        <v>267</v>
      </c>
    </row>
    <row r="90" spans="1:14">
      <c r="A90" s="1"/>
      <c r="B90" s="21" t="s">
        <v>163</v>
      </c>
      <c r="C90" s="42" t="s">
        <v>164</v>
      </c>
      <c r="D90" s="23">
        <v>0</v>
      </c>
      <c r="E90" s="209">
        <f t="shared" si="6"/>
        <v>0</v>
      </c>
      <c r="F90" s="24">
        <v>0</v>
      </c>
      <c r="G90" s="209">
        <f t="shared" si="5"/>
        <v>0</v>
      </c>
      <c r="H90" s="24">
        <v>1000000</v>
      </c>
      <c r="I90" s="209">
        <f t="shared" si="7"/>
        <v>3.7787936918504963E-4</v>
      </c>
      <c r="J90" s="24">
        <v>1000000</v>
      </c>
      <c r="K90" s="23">
        <v>0</v>
      </c>
      <c r="L90" s="209">
        <f t="shared" si="8"/>
        <v>0</v>
      </c>
      <c r="M90" s="24">
        <v>1000000</v>
      </c>
      <c r="N90" s="210">
        <f t="shared" si="9"/>
        <v>0</v>
      </c>
    </row>
    <row r="91" spans="1:14">
      <c r="A91" s="1"/>
      <c r="B91" s="21" t="s">
        <v>165</v>
      </c>
      <c r="C91" s="42" t="s">
        <v>166</v>
      </c>
      <c r="D91" s="23">
        <v>4620</v>
      </c>
      <c r="E91" s="209">
        <f t="shared" si="6"/>
        <v>1.5636424865781348E-6</v>
      </c>
      <c r="F91" s="24">
        <v>0</v>
      </c>
      <c r="G91" s="209">
        <f t="shared" si="5"/>
        <v>0</v>
      </c>
      <c r="H91" s="24">
        <v>0</v>
      </c>
      <c r="I91" s="209">
        <f t="shared" si="7"/>
        <v>0</v>
      </c>
      <c r="J91" s="24">
        <v>0</v>
      </c>
      <c r="K91" s="23">
        <v>0</v>
      </c>
      <c r="L91" s="209">
        <f t="shared" si="8"/>
        <v>0</v>
      </c>
      <c r="M91" s="24">
        <v>0</v>
      </c>
      <c r="N91" s="210" t="s">
        <v>267</v>
      </c>
    </row>
    <row r="92" spans="1:14">
      <c r="A92" s="1"/>
      <c r="B92" s="21"/>
      <c r="C92" s="43" t="s">
        <v>57</v>
      </c>
      <c r="D92" s="28">
        <v>11996960</v>
      </c>
      <c r="E92" s="209">
        <f t="shared" si="6"/>
        <v>4.060380165752905E-3</v>
      </c>
      <c r="F92" s="29">
        <v>20000000</v>
      </c>
      <c r="G92" s="209">
        <f t="shared" si="5"/>
        <v>6.0086711132835797E-3</v>
      </c>
      <c r="H92" s="29">
        <v>1000000</v>
      </c>
      <c r="I92" s="209">
        <f t="shared" si="7"/>
        <v>3.7787936918504963E-4</v>
      </c>
      <c r="J92" s="29">
        <v>-19000000</v>
      </c>
      <c r="K92" s="28">
        <v>0</v>
      </c>
      <c r="L92" s="209">
        <f t="shared" si="8"/>
        <v>0</v>
      </c>
      <c r="M92" s="29">
        <v>1000000</v>
      </c>
      <c r="N92" s="30">
        <v>0</v>
      </c>
    </row>
    <row r="93" spans="1:14" ht="19.5" customHeight="1">
      <c r="A93" s="211"/>
      <c r="B93" s="21"/>
      <c r="C93" s="43" t="s">
        <v>332</v>
      </c>
      <c r="D93" s="28">
        <f>D54+D36</f>
        <v>2954639592.9099998</v>
      </c>
      <c r="E93" s="209">
        <f t="shared" si="6"/>
        <v>1</v>
      </c>
      <c r="F93" s="28">
        <f t="shared" ref="F93:M93" si="10">F54+F36</f>
        <v>3328523000</v>
      </c>
      <c r="G93" s="212">
        <f t="shared" si="5"/>
        <v>1</v>
      </c>
      <c r="H93" s="28">
        <f t="shared" si="10"/>
        <v>2646347172</v>
      </c>
      <c r="I93" s="209">
        <f t="shared" si="7"/>
        <v>1</v>
      </c>
      <c r="J93" s="28">
        <f t="shared" si="10"/>
        <v>-682175828</v>
      </c>
      <c r="K93" s="28">
        <f t="shared" si="10"/>
        <v>2400734717.1599998</v>
      </c>
      <c r="L93" s="209">
        <f t="shared" si="8"/>
        <v>1</v>
      </c>
      <c r="M93" s="28">
        <f t="shared" si="10"/>
        <v>245612454.84</v>
      </c>
      <c r="N93" s="28"/>
    </row>
    <row r="94" spans="1:14">
      <c r="A94" s="1"/>
      <c r="B94" s="21"/>
      <c r="C94" s="41" t="s">
        <v>167</v>
      </c>
      <c r="D94" s="33">
        <v>189604739</v>
      </c>
      <c r="E94" s="34"/>
      <c r="F94" s="34"/>
      <c r="G94" s="34"/>
      <c r="H94" s="34"/>
      <c r="I94" s="34"/>
      <c r="J94" s="34"/>
      <c r="K94" s="33">
        <v>46752645</v>
      </c>
      <c r="L94" s="34"/>
      <c r="M94" s="34"/>
      <c r="N94" s="35"/>
    </row>
    <row r="95" spans="1:14">
      <c r="A95" s="1"/>
      <c r="B95" s="21"/>
      <c r="C95" s="41" t="s">
        <v>168</v>
      </c>
      <c r="D95" s="33">
        <v>16547822</v>
      </c>
      <c r="E95" s="34"/>
      <c r="F95" s="34"/>
      <c r="G95" s="34"/>
      <c r="H95" s="34"/>
      <c r="I95" s="34"/>
      <c r="J95" s="34"/>
      <c r="K95" s="33">
        <v>46752645</v>
      </c>
      <c r="L95" s="34"/>
      <c r="M95" s="34"/>
      <c r="N95" s="35"/>
    </row>
    <row r="96" spans="1:14">
      <c r="A96" s="1"/>
      <c r="B96" s="21" t="s">
        <v>66</v>
      </c>
      <c r="C96" s="42" t="s">
        <v>67</v>
      </c>
      <c r="D96" s="23"/>
      <c r="E96" s="24"/>
      <c r="F96" s="24"/>
      <c r="G96" s="24"/>
      <c r="H96" s="24"/>
      <c r="I96" s="24"/>
      <c r="J96" s="24"/>
      <c r="K96" s="23"/>
      <c r="L96" s="24"/>
      <c r="M96" s="24"/>
      <c r="N96" s="25"/>
    </row>
    <row r="97" spans="1:14">
      <c r="A97" s="1"/>
      <c r="B97" s="21" t="s">
        <v>68</v>
      </c>
      <c r="C97" s="42" t="s">
        <v>69</v>
      </c>
      <c r="D97" s="23">
        <v>2994030</v>
      </c>
      <c r="E97" s="24"/>
      <c r="F97" s="24"/>
      <c r="G97" s="24"/>
      <c r="H97" s="24"/>
      <c r="I97" s="24"/>
      <c r="J97" s="24"/>
      <c r="K97" s="23">
        <v>11514820</v>
      </c>
      <c r="L97" s="24"/>
      <c r="M97" s="24"/>
      <c r="N97" s="25"/>
    </row>
    <row r="98" spans="1:14">
      <c r="A98" s="1"/>
      <c r="B98" s="21" t="s">
        <v>70</v>
      </c>
      <c r="C98" s="42" t="s">
        <v>71</v>
      </c>
      <c r="D98" s="23">
        <v>2420278</v>
      </c>
      <c r="E98" s="24"/>
      <c r="F98" s="24"/>
      <c r="G98" s="24"/>
      <c r="H98" s="24"/>
      <c r="I98" s="24"/>
      <c r="J98" s="24"/>
      <c r="K98" s="23">
        <v>3567999</v>
      </c>
      <c r="L98" s="24"/>
      <c r="M98" s="24"/>
      <c r="N98" s="25"/>
    </row>
    <row r="99" spans="1:14">
      <c r="A99" s="1"/>
      <c r="B99" s="21" t="s">
        <v>72</v>
      </c>
      <c r="C99" s="42" t="s">
        <v>73</v>
      </c>
      <c r="D99" s="23">
        <v>102000</v>
      </c>
      <c r="E99" s="24"/>
      <c r="F99" s="24"/>
      <c r="G99" s="24"/>
      <c r="H99" s="24"/>
      <c r="I99" s="24"/>
      <c r="J99" s="24"/>
      <c r="K99" s="23">
        <v>1000000</v>
      </c>
      <c r="L99" s="24"/>
      <c r="M99" s="24"/>
      <c r="N99" s="25"/>
    </row>
    <row r="100" spans="1:14">
      <c r="A100" s="1"/>
      <c r="B100" s="21" t="s">
        <v>80</v>
      </c>
      <c r="C100" s="42" t="s">
        <v>81</v>
      </c>
      <c r="D100" s="23">
        <v>2552040</v>
      </c>
      <c r="E100" s="24"/>
      <c r="F100" s="24"/>
      <c r="G100" s="24"/>
      <c r="H100" s="24"/>
      <c r="I100" s="24"/>
      <c r="J100" s="24"/>
      <c r="K100" s="23">
        <v>2031026</v>
      </c>
      <c r="L100" s="24"/>
      <c r="M100" s="24"/>
      <c r="N100" s="25"/>
    </row>
    <row r="101" spans="1:14">
      <c r="A101" s="1"/>
      <c r="B101" s="21" t="s">
        <v>82</v>
      </c>
      <c r="C101" s="42" t="s">
        <v>83</v>
      </c>
      <c r="D101" s="23">
        <v>77939</v>
      </c>
      <c r="E101" s="24"/>
      <c r="F101" s="24"/>
      <c r="G101" s="24"/>
      <c r="H101" s="24"/>
      <c r="I101" s="24"/>
      <c r="J101" s="24"/>
      <c r="K101" s="23">
        <v>74072</v>
      </c>
      <c r="L101" s="24"/>
      <c r="M101" s="24"/>
      <c r="N101" s="25"/>
    </row>
    <row r="102" spans="1:14">
      <c r="A102" s="1"/>
      <c r="B102" s="21" t="s">
        <v>84</v>
      </c>
      <c r="C102" s="42" t="s">
        <v>85</v>
      </c>
      <c r="D102" s="23">
        <v>7791538</v>
      </c>
      <c r="E102" s="24"/>
      <c r="F102" s="24"/>
      <c r="G102" s="24"/>
      <c r="H102" s="24"/>
      <c r="I102" s="24"/>
      <c r="J102" s="24"/>
      <c r="K102" s="23">
        <v>28074728</v>
      </c>
      <c r="L102" s="24"/>
      <c r="M102" s="24"/>
      <c r="N102" s="25"/>
    </row>
    <row r="103" spans="1:14">
      <c r="A103" s="1"/>
      <c r="B103" s="21" t="s">
        <v>86</v>
      </c>
      <c r="C103" s="42" t="s">
        <v>87</v>
      </c>
      <c r="D103" s="23">
        <v>609997</v>
      </c>
      <c r="E103" s="24"/>
      <c r="F103" s="24"/>
      <c r="G103" s="24"/>
      <c r="H103" s="24"/>
      <c r="I103" s="24"/>
      <c r="J103" s="24"/>
      <c r="K103" s="23">
        <v>490000</v>
      </c>
      <c r="L103" s="24"/>
      <c r="M103" s="24"/>
      <c r="N103" s="25"/>
    </row>
    <row r="104" spans="1:14">
      <c r="A104" s="1"/>
      <c r="B104" s="21"/>
      <c r="C104" s="41" t="s">
        <v>169</v>
      </c>
      <c r="D104" s="33">
        <v>173056917</v>
      </c>
      <c r="E104" s="34"/>
      <c r="F104" s="34"/>
      <c r="G104" s="34"/>
      <c r="H104" s="34"/>
      <c r="I104" s="34"/>
      <c r="J104" s="34"/>
      <c r="K104" s="33">
        <v>0</v>
      </c>
      <c r="L104" s="34"/>
      <c r="M104" s="34"/>
      <c r="N104" s="35"/>
    </row>
    <row r="105" spans="1:14">
      <c r="A105" s="1"/>
      <c r="B105" s="21" t="s">
        <v>66</v>
      </c>
      <c r="C105" s="42" t="s">
        <v>67</v>
      </c>
      <c r="D105" s="23"/>
      <c r="E105" s="24"/>
      <c r="F105" s="24"/>
      <c r="G105" s="24"/>
      <c r="H105" s="24"/>
      <c r="I105" s="24"/>
      <c r="J105" s="24"/>
      <c r="K105" s="23"/>
      <c r="L105" s="24"/>
      <c r="M105" s="24"/>
      <c r="N105" s="25"/>
    </row>
    <row r="106" spans="1:14" ht="18">
      <c r="A106" s="1"/>
      <c r="B106" s="21" t="s">
        <v>121</v>
      </c>
      <c r="C106" s="42" t="s">
        <v>122</v>
      </c>
      <c r="D106" s="23">
        <v>171963761</v>
      </c>
      <c r="E106" s="24"/>
      <c r="F106" s="24"/>
      <c r="G106" s="24"/>
      <c r="H106" s="24"/>
      <c r="I106" s="24"/>
      <c r="J106" s="24"/>
      <c r="K106" s="23">
        <v>0</v>
      </c>
      <c r="L106" s="24"/>
      <c r="M106" s="24"/>
      <c r="N106" s="25"/>
    </row>
    <row r="107" spans="1:14">
      <c r="A107" s="1"/>
      <c r="B107" s="21" t="s">
        <v>80</v>
      </c>
      <c r="C107" s="42" t="s">
        <v>81</v>
      </c>
      <c r="D107" s="23">
        <v>1093156</v>
      </c>
      <c r="E107" s="24"/>
      <c r="F107" s="24"/>
      <c r="G107" s="24"/>
      <c r="H107" s="24"/>
      <c r="I107" s="24"/>
      <c r="J107" s="24"/>
      <c r="K107" s="23">
        <v>0</v>
      </c>
      <c r="L107" s="24"/>
      <c r="M107" s="24"/>
      <c r="N107" s="25"/>
    </row>
    <row r="108" spans="1:14">
      <c r="A108" s="1"/>
      <c r="B108" s="21"/>
      <c r="C108" s="44" t="s">
        <v>62</v>
      </c>
      <c r="D108" s="45">
        <v>3144244331.9099998</v>
      </c>
      <c r="E108" s="46"/>
      <c r="F108" s="46">
        <v>3328523000</v>
      </c>
      <c r="G108" s="46"/>
      <c r="H108" s="46">
        <v>2646347172</v>
      </c>
      <c r="I108" s="46"/>
      <c r="J108" s="46">
        <v>-682175828</v>
      </c>
      <c r="K108" s="45">
        <v>2447487362.1599998</v>
      </c>
      <c r="L108" s="46"/>
      <c r="M108" s="46">
        <v>245612454.84</v>
      </c>
      <c r="N108" s="47"/>
    </row>
    <row r="109" spans="1:14">
      <c r="A109" s="1"/>
      <c r="B109" s="25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  <c r="N109" s="253"/>
    </row>
  </sheetData>
  <mergeCells count="21">
    <mergeCell ref="B2:N2"/>
    <mergeCell ref="B3:N3"/>
    <mergeCell ref="B4:N4"/>
    <mergeCell ref="A5:A6"/>
    <mergeCell ref="B6:B7"/>
    <mergeCell ref="C6:E7"/>
    <mergeCell ref="F6:G7"/>
    <mergeCell ref="H6:N7"/>
    <mergeCell ref="B13:C13"/>
    <mergeCell ref="B34:C34"/>
    <mergeCell ref="B109:N109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" right="0" top="0" bottom="0" header="0" footer="0"/>
  <pageSetup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opLeftCell="A58" workbookViewId="0">
      <selection activeCell="Q73" sqref="Q73"/>
    </sheetView>
  </sheetViews>
  <sheetFormatPr defaultRowHeight="15"/>
  <cols>
    <col min="2" max="2" width="44.42578125" customWidth="1"/>
    <col min="3" max="3" width="12.42578125" customWidth="1"/>
    <col min="4" max="4" width="9.28515625" bestFit="1" customWidth="1"/>
    <col min="5" max="5" width="11.7109375" customWidth="1"/>
    <col min="6" max="6" width="9.28515625" bestFit="1" customWidth="1"/>
    <col min="7" max="7" width="11.140625" customWidth="1"/>
    <col min="8" max="8" width="9.28515625" bestFit="1" customWidth="1"/>
    <col min="9" max="9" width="10.28515625" bestFit="1" customWidth="1"/>
    <col min="10" max="10" width="13.7109375" customWidth="1"/>
    <col min="11" max="11" width="9.28515625" bestFit="1" customWidth="1"/>
    <col min="12" max="12" width="10.28515625" bestFit="1" customWidth="1"/>
    <col min="13" max="13" width="9.28515625" bestFit="1" customWidth="1"/>
    <col min="18" max="18" width="12.7109375" bestFit="1" customWidth="1"/>
  </cols>
  <sheetData>
    <row r="1" spans="1:13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>
      <c r="A2" s="281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>
      <c r="A3" s="282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6.5" thickTop="1" thickBot="1">
      <c r="A5" s="283" t="s">
        <v>3</v>
      </c>
      <c r="B5" s="284" t="s">
        <v>4</v>
      </c>
      <c r="C5" s="284"/>
      <c r="D5" s="284"/>
      <c r="E5" s="285" t="s">
        <v>5</v>
      </c>
      <c r="F5" s="285"/>
      <c r="G5" s="286" t="s">
        <v>6</v>
      </c>
      <c r="H5" s="286"/>
      <c r="I5" s="286"/>
      <c r="J5" s="286"/>
      <c r="K5" s="286"/>
      <c r="L5" s="286"/>
      <c r="M5" s="286"/>
    </row>
    <row r="6" spans="1:13" ht="15.75" thickTop="1">
      <c r="A6" s="283"/>
      <c r="B6" s="284"/>
      <c r="C6" s="284"/>
      <c r="D6" s="284"/>
      <c r="E6" s="285"/>
      <c r="F6" s="285"/>
      <c r="G6" s="286"/>
      <c r="H6" s="286"/>
      <c r="I6" s="286"/>
      <c r="J6" s="286"/>
      <c r="K6" s="286"/>
      <c r="L6" s="286"/>
      <c r="M6" s="286"/>
    </row>
    <row r="7" spans="1:13">
      <c r="A7" s="49" t="s">
        <v>7</v>
      </c>
      <c r="B7" s="272" t="s">
        <v>170</v>
      </c>
      <c r="C7" s="272"/>
      <c r="D7" s="272"/>
      <c r="E7" s="273" t="s">
        <v>9</v>
      </c>
      <c r="F7" s="273"/>
      <c r="G7" s="274" t="s">
        <v>171</v>
      </c>
      <c r="H7" s="274"/>
      <c r="I7" s="274"/>
      <c r="J7" s="274"/>
      <c r="K7" s="274"/>
      <c r="L7" s="274"/>
      <c r="M7" s="274"/>
    </row>
    <row r="8" spans="1:13" ht="15.75" thickBot="1">
      <c r="A8" s="275" t="s">
        <v>11</v>
      </c>
      <c r="B8" s="275"/>
      <c r="C8" s="276" t="s">
        <v>12</v>
      </c>
      <c r="D8" s="276"/>
      <c r="E8" s="276"/>
      <c r="F8" s="276"/>
      <c r="G8" s="276"/>
      <c r="H8" s="276"/>
      <c r="I8" s="276"/>
      <c r="J8" s="276"/>
      <c r="K8" s="276"/>
      <c r="L8" s="276"/>
      <c r="M8" s="276"/>
    </row>
    <row r="9" spans="1:13" ht="16.5" thickTop="1" thickBot="1">
      <c r="A9" s="275"/>
      <c r="B9" s="275"/>
      <c r="C9" s="50" t="s">
        <v>13</v>
      </c>
      <c r="D9" s="51">
        <v>2023</v>
      </c>
      <c r="E9" s="277" t="s">
        <v>14</v>
      </c>
      <c r="F9" s="277"/>
      <c r="G9" s="277" t="s">
        <v>14</v>
      </c>
      <c r="H9" s="277"/>
      <c r="I9" s="52" t="s">
        <v>14</v>
      </c>
      <c r="J9" s="277" t="s">
        <v>14</v>
      </c>
      <c r="K9" s="277"/>
      <c r="L9" s="278" t="s">
        <v>15</v>
      </c>
      <c r="M9" s="279" t="s">
        <v>16</v>
      </c>
    </row>
    <row r="10" spans="1:13" ht="37.5" thickTop="1" thickBot="1">
      <c r="A10" s="275"/>
      <c r="B10" s="275"/>
      <c r="C10" s="53" t="s">
        <v>17</v>
      </c>
      <c r="D10" s="54" t="s">
        <v>18</v>
      </c>
      <c r="E10" s="55" t="s">
        <v>19</v>
      </c>
      <c r="F10" s="56" t="s">
        <v>18</v>
      </c>
      <c r="G10" s="55" t="s">
        <v>20</v>
      </c>
      <c r="H10" s="56" t="s">
        <v>18</v>
      </c>
      <c r="I10" s="57" t="s">
        <v>21</v>
      </c>
      <c r="J10" s="55" t="s">
        <v>22</v>
      </c>
      <c r="K10" s="56" t="s">
        <v>18</v>
      </c>
      <c r="L10" s="278"/>
      <c r="M10" s="279"/>
    </row>
    <row r="11" spans="1:13" ht="16.5" thickTop="1" thickBot="1">
      <c r="A11" s="275"/>
      <c r="B11" s="275"/>
      <c r="C11" s="58" t="s">
        <v>23</v>
      </c>
      <c r="D11" s="58" t="s">
        <v>24</v>
      </c>
      <c r="E11" s="58" t="s">
        <v>25</v>
      </c>
      <c r="F11" s="58" t="s">
        <v>26</v>
      </c>
      <c r="G11" s="58" t="s">
        <v>27</v>
      </c>
      <c r="H11" s="58" t="s">
        <v>28</v>
      </c>
      <c r="I11" s="58" t="s">
        <v>29</v>
      </c>
      <c r="J11" s="58" t="s">
        <v>30</v>
      </c>
      <c r="K11" s="58" t="s">
        <v>31</v>
      </c>
      <c r="L11" s="58" t="s">
        <v>32</v>
      </c>
      <c r="M11" s="13" t="s">
        <v>33</v>
      </c>
    </row>
    <row r="12" spans="1:13" ht="15.75" thickTop="1">
      <c r="A12" s="270" t="s">
        <v>34</v>
      </c>
      <c r="B12" s="270"/>
      <c r="C12" s="59"/>
      <c r="D12" s="60"/>
      <c r="E12" s="59"/>
      <c r="F12" s="60"/>
      <c r="G12" s="59"/>
      <c r="H12" s="60"/>
      <c r="I12" s="61"/>
      <c r="J12" s="59"/>
      <c r="K12" s="60"/>
      <c r="L12" s="59"/>
      <c r="M12" s="62"/>
    </row>
    <row r="13" spans="1:13">
      <c r="A13" s="63" t="s">
        <v>35</v>
      </c>
      <c r="B13" s="64" t="s">
        <v>36</v>
      </c>
      <c r="C13" s="59"/>
      <c r="D13" s="60"/>
      <c r="E13" s="59"/>
      <c r="F13" s="60"/>
      <c r="G13" s="59"/>
      <c r="H13" s="60"/>
      <c r="I13" s="65"/>
      <c r="J13" s="59"/>
      <c r="K13" s="60"/>
      <c r="L13" s="59"/>
      <c r="M13" s="62"/>
    </row>
    <row r="14" spans="1:13">
      <c r="A14" s="66" t="s">
        <v>37</v>
      </c>
      <c r="B14" s="67" t="s">
        <v>38</v>
      </c>
      <c r="C14" s="68">
        <v>314875849</v>
      </c>
      <c r="D14" s="201">
        <f>C14/C$29</f>
        <v>0.39053305982785019</v>
      </c>
      <c r="E14" s="69">
        <v>339857996</v>
      </c>
      <c r="F14" s="201">
        <f t="shared" ref="F14:F29" si="0">E14/E$29</f>
        <v>0.34116363126382848</v>
      </c>
      <c r="G14" s="69">
        <v>373923699</v>
      </c>
      <c r="H14" s="201">
        <f>G14/G$29</f>
        <v>0.34666773075202278</v>
      </c>
      <c r="I14" s="69">
        <v>34065703</v>
      </c>
      <c r="J14" s="68">
        <v>368267846</v>
      </c>
      <c r="K14" s="201">
        <f>J14/J$29</f>
        <v>0.36587613282576958</v>
      </c>
      <c r="L14" s="69">
        <v>5655853</v>
      </c>
      <c r="M14" s="203">
        <f>J14/G14</f>
        <v>0.98487431255326774</v>
      </c>
    </row>
    <row r="15" spans="1:13">
      <c r="A15" s="66" t="s">
        <v>39</v>
      </c>
      <c r="B15" s="67" t="s">
        <v>40</v>
      </c>
      <c r="C15" s="68">
        <v>51878474</v>
      </c>
      <c r="D15" s="201">
        <f t="shared" ref="D15:D29" si="1">C15/C$29</f>
        <v>6.4343642914384241E-2</v>
      </c>
      <c r="E15" s="69">
        <v>60547998</v>
      </c>
      <c r="F15" s="201">
        <f t="shared" si="0"/>
        <v>6.0780605742861565E-2</v>
      </c>
      <c r="G15" s="69">
        <v>62395449</v>
      </c>
      <c r="H15" s="201">
        <f t="shared" ref="H15:H29" si="2">G15/G$29</f>
        <v>5.7847332950361E-2</v>
      </c>
      <c r="I15" s="69">
        <v>1847451</v>
      </c>
      <c r="J15" s="68">
        <v>61132170</v>
      </c>
      <c r="K15" s="201">
        <f t="shared" ref="K15:K29" si="3">J15/J$29</f>
        <v>6.0735147512301489E-2</v>
      </c>
      <c r="L15" s="69">
        <v>1263279</v>
      </c>
      <c r="M15" s="203">
        <f t="shared" ref="M15:M29" si="4">J15/G15</f>
        <v>0.97975366761123872</v>
      </c>
    </row>
    <row r="16" spans="1:13">
      <c r="A16" s="66" t="s">
        <v>41</v>
      </c>
      <c r="B16" s="67" t="s">
        <v>42</v>
      </c>
      <c r="C16" s="68">
        <v>154407636.31999999</v>
      </c>
      <c r="D16" s="201">
        <f t="shared" si="1"/>
        <v>0.19150813523597834</v>
      </c>
      <c r="E16" s="69">
        <v>179619000</v>
      </c>
      <c r="F16" s="201">
        <f t="shared" si="0"/>
        <v>0.18030904379244797</v>
      </c>
      <c r="G16" s="69">
        <v>346731617</v>
      </c>
      <c r="H16" s="201">
        <f t="shared" si="2"/>
        <v>0.32145772831951336</v>
      </c>
      <c r="I16" s="69">
        <v>167112617</v>
      </c>
      <c r="J16" s="68">
        <v>321902664.77999997</v>
      </c>
      <c r="K16" s="201">
        <f t="shared" si="3"/>
        <v>0.3198120699791327</v>
      </c>
      <c r="L16" s="69">
        <v>24828952.219999999</v>
      </c>
      <c r="M16" s="203">
        <f t="shared" si="4"/>
        <v>0.92839143878823138</v>
      </c>
    </row>
    <row r="17" spans="1:13">
      <c r="A17" s="66" t="s">
        <v>43</v>
      </c>
      <c r="B17" s="67" t="s">
        <v>44</v>
      </c>
      <c r="C17" s="68">
        <v>0</v>
      </c>
      <c r="D17" s="201">
        <f t="shared" si="1"/>
        <v>0</v>
      </c>
      <c r="E17" s="69">
        <v>0</v>
      </c>
      <c r="F17" s="201">
        <f t="shared" si="0"/>
        <v>0</v>
      </c>
      <c r="G17" s="69">
        <v>0</v>
      </c>
      <c r="H17" s="201">
        <f t="shared" si="2"/>
        <v>0</v>
      </c>
      <c r="I17" s="69">
        <v>0</v>
      </c>
      <c r="J17" s="68">
        <v>0</v>
      </c>
      <c r="K17" s="201">
        <f t="shared" si="3"/>
        <v>0</v>
      </c>
      <c r="L17" s="69">
        <v>0</v>
      </c>
      <c r="M17" s="203"/>
    </row>
    <row r="18" spans="1:13">
      <c r="A18" s="66" t="s">
        <v>45</v>
      </c>
      <c r="B18" s="67" t="s">
        <v>46</v>
      </c>
      <c r="C18" s="68">
        <v>167191370</v>
      </c>
      <c r="D18" s="201">
        <f t="shared" si="1"/>
        <v>0.20736349742374252</v>
      </c>
      <c r="E18" s="69">
        <v>94476000</v>
      </c>
      <c r="F18" s="201">
        <f t="shared" si="0"/>
        <v>9.4838949227728217E-2</v>
      </c>
      <c r="G18" s="69">
        <v>100766000</v>
      </c>
      <c r="H18" s="201">
        <f t="shared" si="2"/>
        <v>9.3420985752920488E-2</v>
      </c>
      <c r="I18" s="69">
        <v>6290000</v>
      </c>
      <c r="J18" s="68">
        <v>96808980</v>
      </c>
      <c r="K18" s="201">
        <f t="shared" si="3"/>
        <v>9.6180254697574852E-2</v>
      </c>
      <c r="L18" s="69">
        <v>3957020</v>
      </c>
      <c r="M18" s="203">
        <f t="shared" si="4"/>
        <v>0.96073060357660323</v>
      </c>
    </row>
    <row r="19" spans="1:13">
      <c r="A19" s="66" t="s">
        <v>47</v>
      </c>
      <c r="B19" s="67" t="s">
        <v>48</v>
      </c>
      <c r="C19" s="68">
        <v>229259</v>
      </c>
      <c r="D19" s="201">
        <f t="shared" si="1"/>
        <v>2.8434450926426277E-4</v>
      </c>
      <c r="E19" s="69">
        <v>491000</v>
      </c>
      <c r="F19" s="201">
        <f t="shared" si="0"/>
        <v>4.9288627874607895E-4</v>
      </c>
      <c r="G19" s="69">
        <v>176248</v>
      </c>
      <c r="H19" s="201">
        <f t="shared" si="2"/>
        <v>1.6340096755831064E-4</v>
      </c>
      <c r="I19" s="69">
        <v>-314752</v>
      </c>
      <c r="J19" s="68">
        <v>87828</v>
      </c>
      <c r="K19" s="201">
        <f t="shared" si="3"/>
        <v>8.7257601614835784E-5</v>
      </c>
      <c r="L19" s="69">
        <v>88420</v>
      </c>
      <c r="M19" s="203">
        <f t="shared" si="4"/>
        <v>0.49832054831827877</v>
      </c>
    </row>
    <row r="20" spans="1:13">
      <c r="A20" s="66" t="s">
        <v>49</v>
      </c>
      <c r="B20" s="67" t="s">
        <v>50</v>
      </c>
      <c r="C20" s="68">
        <v>70993716</v>
      </c>
      <c r="D20" s="201">
        <f t="shared" si="1"/>
        <v>8.8051824952854379E-2</v>
      </c>
      <c r="E20" s="69">
        <v>113432000</v>
      </c>
      <c r="F20" s="201">
        <f t="shared" si="0"/>
        <v>0.11386777264913488</v>
      </c>
      <c r="G20" s="69">
        <v>64126731</v>
      </c>
      <c r="H20" s="201">
        <f t="shared" si="2"/>
        <v>5.9452418704050616E-2</v>
      </c>
      <c r="I20" s="69">
        <v>-49305269</v>
      </c>
      <c r="J20" s="68">
        <v>51817225</v>
      </c>
      <c r="K20" s="201">
        <f t="shared" si="3"/>
        <v>5.1480698363122336E-2</v>
      </c>
      <c r="L20" s="69">
        <v>12309506</v>
      </c>
      <c r="M20" s="203">
        <f t="shared" si="4"/>
        <v>0.80804407447496429</v>
      </c>
    </row>
    <row r="21" spans="1:13">
      <c r="A21" s="71"/>
      <c r="B21" s="72" t="s">
        <v>51</v>
      </c>
      <c r="C21" s="73">
        <v>759576304.32000005</v>
      </c>
      <c r="D21" s="201">
        <f t="shared" si="1"/>
        <v>0.94208450486407402</v>
      </c>
      <c r="E21" s="74">
        <v>788423994</v>
      </c>
      <c r="F21" s="201">
        <f t="shared" si="0"/>
        <v>0.79145288895474719</v>
      </c>
      <c r="G21" s="74">
        <v>948119744</v>
      </c>
      <c r="H21" s="201">
        <f t="shared" si="2"/>
        <v>0.87900959744642659</v>
      </c>
      <c r="I21" s="74">
        <v>159695750</v>
      </c>
      <c r="J21" s="73">
        <v>900016713.77999997</v>
      </c>
      <c r="K21" s="201">
        <f t="shared" si="3"/>
        <v>0.89417156097951578</v>
      </c>
      <c r="L21" s="74">
        <v>48103030.219999999</v>
      </c>
      <c r="M21" s="204">
        <f t="shared" si="4"/>
        <v>0.94926481541555152</v>
      </c>
    </row>
    <row r="22" spans="1:13">
      <c r="A22" s="66" t="s">
        <v>52</v>
      </c>
      <c r="B22" s="67" t="s">
        <v>53</v>
      </c>
      <c r="C22" s="68">
        <v>9652981.8000000007</v>
      </c>
      <c r="D22" s="201">
        <f t="shared" si="1"/>
        <v>1.1972364761504936E-2</v>
      </c>
      <c r="E22" s="69">
        <v>73250000</v>
      </c>
      <c r="F22" s="201">
        <f t="shared" si="0"/>
        <v>7.353140512861564E-2</v>
      </c>
      <c r="G22" s="69">
        <v>31256772</v>
      </c>
      <c r="H22" s="201">
        <f t="shared" si="2"/>
        <v>2.8978409897130818E-2</v>
      </c>
      <c r="I22" s="69">
        <v>-41993228</v>
      </c>
      <c r="J22" s="68">
        <v>30154809</v>
      </c>
      <c r="K22" s="201">
        <f t="shared" si="3"/>
        <v>2.9958968785506496E-2</v>
      </c>
      <c r="L22" s="69">
        <v>1101963</v>
      </c>
      <c r="M22" s="203">
        <f t="shared" si="4"/>
        <v>0.96474482393767336</v>
      </c>
    </row>
    <row r="23" spans="1:13">
      <c r="A23" s="66" t="s">
        <v>54</v>
      </c>
      <c r="B23" s="67" t="s">
        <v>55</v>
      </c>
      <c r="C23" s="68">
        <v>32718917</v>
      </c>
      <c r="D23" s="201">
        <f t="shared" si="1"/>
        <v>4.058049803071262E-2</v>
      </c>
      <c r="E23" s="69">
        <v>114499000</v>
      </c>
      <c r="F23" s="201">
        <f t="shared" si="0"/>
        <v>0.11493887175182747</v>
      </c>
      <c r="G23" s="69">
        <v>96546228</v>
      </c>
      <c r="H23" s="201">
        <f t="shared" si="2"/>
        <v>8.95088004930851E-2</v>
      </c>
      <c r="I23" s="69">
        <v>-17952772</v>
      </c>
      <c r="J23" s="68">
        <v>73729595</v>
      </c>
      <c r="K23" s="201">
        <f t="shared" si="3"/>
        <v>7.3250758616081296E-2</v>
      </c>
      <c r="L23" s="69">
        <v>22816633</v>
      </c>
      <c r="M23" s="203">
        <f t="shared" si="4"/>
        <v>0.76367141966437058</v>
      </c>
    </row>
    <row r="24" spans="1:13">
      <c r="A24" s="71"/>
      <c r="B24" s="72" t="s">
        <v>56</v>
      </c>
      <c r="C24" s="73">
        <v>42371898.799999997</v>
      </c>
      <c r="D24" s="201">
        <f t="shared" si="1"/>
        <v>5.2552862792217554E-2</v>
      </c>
      <c r="E24" s="74">
        <v>187749000</v>
      </c>
      <c r="F24" s="201">
        <f t="shared" si="0"/>
        <v>0.18847027688044313</v>
      </c>
      <c r="G24" s="74">
        <v>127803000</v>
      </c>
      <c r="H24" s="201">
        <f t="shared" si="2"/>
        <v>0.11848721039021591</v>
      </c>
      <c r="I24" s="74">
        <v>-59946000</v>
      </c>
      <c r="J24" s="73">
        <v>103884404</v>
      </c>
      <c r="K24" s="201">
        <f t="shared" si="3"/>
        <v>0.10320972740158779</v>
      </c>
      <c r="L24" s="74">
        <v>23918596</v>
      </c>
      <c r="M24" s="204">
        <f t="shared" si="4"/>
        <v>0.81284793001729228</v>
      </c>
    </row>
    <row r="25" spans="1:13">
      <c r="A25" s="66" t="s">
        <v>52</v>
      </c>
      <c r="B25" s="67" t="s">
        <v>53</v>
      </c>
      <c r="C25" s="68">
        <v>4320690</v>
      </c>
      <c r="D25" s="201">
        <f t="shared" si="1"/>
        <v>5.3588495009269325E-3</v>
      </c>
      <c r="E25" s="69">
        <v>0</v>
      </c>
      <c r="F25" s="201">
        <f t="shared" si="0"/>
        <v>0</v>
      </c>
      <c r="G25" s="69">
        <v>0</v>
      </c>
      <c r="H25" s="201">
        <f t="shared" si="2"/>
        <v>0</v>
      </c>
      <c r="I25" s="69">
        <v>0</v>
      </c>
      <c r="J25" s="68">
        <v>3300</v>
      </c>
      <c r="K25" s="201">
        <f t="shared" si="3"/>
        <v>3.278568171072529E-6</v>
      </c>
      <c r="L25" s="69">
        <v>-3300</v>
      </c>
      <c r="M25" s="203"/>
    </row>
    <row r="26" spans="1:13">
      <c r="A26" s="66" t="s">
        <v>54</v>
      </c>
      <c r="B26" s="67" t="s">
        <v>55</v>
      </c>
      <c r="C26" s="68">
        <v>3050</v>
      </c>
      <c r="D26" s="201">
        <f t="shared" si="1"/>
        <v>3.7828427815527484E-6</v>
      </c>
      <c r="E26" s="69">
        <v>20000000</v>
      </c>
      <c r="F26" s="201">
        <f t="shared" si="0"/>
        <v>2.007683416480973E-2</v>
      </c>
      <c r="G26" s="69">
        <v>2700000</v>
      </c>
      <c r="H26" s="201">
        <f t="shared" si="2"/>
        <v>2.5031921633575345E-3</v>
      </c>
      <c r="I26" s="69">
        <v>-17300000</v>
      </c>
      <c r="J26" s="68">
        <v>2632530</v>
      </c>
      <c r="K26" s="201">
        <f t="shared" si="3"/>
        <v>2.6154330507253227E-3</v>
      </c>
      <c r="L26" s="69">
        <v>67470</v>
      </c>
      <c r="M26" s="203">
        <f t="shared" si="4"/>
        <v>0.97501111111111116</v>
      </c>
    </row>
    <row r="27" spans="1:13">
      <c r="A27" s="71"/>
      <c r="B27" s="72" t="s">
        <v>57</v>
      </c>
      <c r="C27" s="73">
        <v>4323740</v>
      </c>
      <c r="D27" s="201">
        <f t="shared" si="1"/>
        <v>5.3626323437084853E-3</v>
      </c>
      <c r="E27" s="74">
        <v>20000000</v>
      </c>
      <c r="F27" s="201">
        <f t="shared" si="0"/>
        <v>2.007683416480973E-2</v>
      </c>
      <c r="G27" s="74">
        <v>2700000</v>
      </c>
      <c r="H27" s="201">
        <f t="shared" si="2"/>
        <v>2.5031921633575345E-3</v>
      </c>
      <c r="I27" s="74">
        <v>-17300000</v>
      </c>
      <c r="J27" s="73">
        <v>2635830</v>
      </c>
      <c r="K27" s="201">
        <f t="shared" si="3"/>
        <v>2.6187116188963952E-3</v>
      </c>
      <c r="L27" s="74">
        <v>64170</v>
      </c>
      <c r="M27" s="204">
        <f t="shared" si="4"/>
        <v>0.97623333333333329</v>
      </c>
    </row>
    <row r="28" spans="1:13">
      <c r="A28" s="76"/>
      <c r="B28" s="77" t="s">
        <v>58</v>
      </c>
      <c r="C28" s="78">
        <v>46695638.799999997</v>
      </c>
      <c r="D28" s="201">
        <f t="shared" si="1"/>
        <v>5.7915495135926039E-2</v>
      </c>
      <c r="E28" s="79">
        <v>207749000</v>
      </c>
      <c r="F28" s="201">
        <f t="shared" si="0"/>
        <v>0.20854711104525284</v>
      </c>
      <c r="G28" s="79">
        <v>130503000</v>
      </c>
      <c r="H28" s="201">
        <f t="shared" si="2"/>
        <v>0.12099040255357345</v>
      </c>
      <c r="I28" s="79">
        <v>-77246000</v>
      </c>
      <c r="J28" s="78">
        <v>106520234</v>
      </c>
      <c r="K28" s="201">
        <f t="shared" si="3"/>
        <v>0.10582843902048418</v>
      </c>
      <c r="L28" s="79">
        <v>23982766</v>
      </c>
      <c r="M28" s="203">
        <f t="shared" si="4"/>
        <v>0.8162282399638322</v>
      </c>
    </row>
    <row r="29" spans="1:13">
      <c r="A29" s="76"/>
      <c r="B29" s="77" t="s">
        <v>59</v>
      </c>
      <c r="C29" s="78">
        <v>806271943.12</v>
      </c>
      <c r="D29" s="201">
        <f t="shared" si="1"/>
        <v>1</v>
      </c>
      <c r="E29" s="79">
        <v>996172994</v>
      </c>
      <c r="F29" s="202">
        <f t="shared" si="0"/>
        <v>1</v>
      </c>
      <c r="G29" s="79">
        <v>1078622744</v>
      </c>
      <c r="H29" s="201">
        <f t="shared" si="2"/>
        <v>1</v>
      </c>
      <c r="I29" s="79">
        <v>82449750</v>
      </c>
      <c r="J29" s="78">
        <v>1006536947.78</v>
      </c>
      <c r="K29" s="201">
        <f t="shared" si="3"/>
        <v>1</v>
      </c>
      <c r="L29" s="79">
        <v>72085796.219999999</v>
      </c>
      <c r="M29" s="204">
        <f t="shared" si="4"/>
        <v>0.93316866659729913</v>
      </c>
    </row>
    <row r="30" spans="1:13">
      <c r="A30" s="71"/>
      <c r="B30" s="72" t="s">
        <v>60</v>
      </c>
      <c r="C30" s="73">
        <v>33193858</v>
      </c>
      <c r="D30" s="74"/>
      <c r="E30" s="74"/>
      <c r="F30" s="74"/>
      <c r="G30" s="74"/>
      <c r="H30" s="74"/>
      <c r="I30" s="74"/>
      <c r="J30" s="73">
        <v>165708651</v>
      </c>
      <c r="K30" s="74"/>
      <c r="L30" s="74"/>
      <c r="M30" s="75"/>
    </row>
    <row r="31" spans="1:13">
      <c r="A31" s="71"/>
      <c r="B31" s="72" t="s">
        <v>61</v>
      </c>
      <c r="C31" s="73">
        <v>22136161</v>
      </c>
      <c r="D31" s="74"/>
      <c r="E31" s="74"/>
      <c r="F31" s="74"/>
      <c r="G31" s="74"/>
      <c r="H31" s="74"/>
      <c r="I31" s="74"/>
      <c r="J31" s="73">
        <v>226691866</v>
      </c>
      <c r="K31" s="74"/>
      <c r="L31" s="74"/>
      <c r="M31" s="75"/>
    </row>
    <row r="32" spans="1:13" ht="15.75" thickBot="1">
      <c r="A32" s="76"/>
      <c r="B32" s="77" t="s">
        <v>62</v>
      </c>
      <c r="C32" s="78">
        <v>861601962.12</v>
      </c>
      <c r="D32" s="79"/>
      <c r="E32" s="79"/>
      <c r="F32" s="79"/>
      <c r="G32" s="79"/>
      <c r="H32" s="79"/>
      <c r="I32" s="79"/>
      <c r="J32" s="78">
        <v>1398937464.78</v>
      </c>
      <c r="K32" s="79"/>
      <c r="L32" s="79"/>
      <c r="M32" s="80"/>
    </row>
    <row r="33" spans="1:15" ht="15.75" thickTop="1">
      <c r="A33" s="271" t="s">
        <v>63</v>
      </c>
      <c r="B33" s="271"/>
      <c r="C33" s="81"/>
      <c r="D33" s="82"/>
      <c r="E33" s="81"/>
      <c r="F33" s="82"/>
      <c r="G33" s="81"/>
      <c r="H33" s="82"/>
      <c r="I33" s="83"/>
      <c r="J33" s="81"/>
      <c r="K33" s="82"/>
      <c r="L33" s="81"/>
      <c r="M33" s="84"/>
    </row>
    <row r="34" spans="1:15">
      <c r="A34" s="85" t="s">
        <v>64</v>
      </c>
      <c r="B34" s="64" t="s">
        <v>36</v>
      </c>
      <c r="C34" s="59"/>
      <c r="D34" s="60"/>
      <c r="E34" s="59"/>
      <c r="F34" s="60"/>
      <c r="G34" s="59"/>
      <c r="H34" s="60"/>
      <c r="I34" s="65"/>
      <c r="J34" s="59"/>
      <c r="K34" s="60"/>
      <c r="L34" s="59"/>
      <c r="M34" s="62"/>
    </row>
    <row r="35" spans="1:15">
      <c r="A35" s="66"/>
      <c r="B35" s="86" t="s">
        <v>65</v>
      </c>
      <c r="C35" s="78">
        <v>759576304.32000005</v>
      </c>
      <c r="D35" s="79">
        <v>94.2</v>
      </c>
      <c r="E35" s="79">
        <v>788423994</v>
      </c>
      <c r="F35" s="79">
        <v>79.099999999999994</v>
      </c>
      <c r="G35" s="79">
        <v>948119744</v>
      </c>
      <c r="H35" s="79">
        <v>87.9</v>
      </c>
      <c r="I35" s="79">
        <v>159695750</v>
      </c>
      <c r="J35" s="78">
        <v>900016713.77999997</v>
      </c>
      <c r="K35" s="79">
        <v>89.4</v>
      </c>
      <c r="L35" s="79">
        <v>48103030.219999999</v>
      </c>
      <c r="M35" s="80">
        <v>94.9</v>
      </c>
      <c r="O35">
        <f>J35/G35</f>
        <v>0.94926481541555152</v>
      </c>
    </row>
    <row r="36" spans="1:15">
      <c r="A36" s="66" t="s">
        <v>66</v>
      </c>
      <c r="B36" s="87" t="s">
        <v>67</v>
      </c>
      <c r="C36" s="68"/>
      <c r="D36" s="69"/>
      <c r="E36" s="69"/>
      <c r="F36" s="69"/>
      <c r="G36" s="69"/>
      <c r="H36" s="69"/>
      <c r="I36" s="69"/>
      <c r="J36" s="68"/>
      <c r="K36" s="69"/>
      <c r="L36" s="69"/>
      <c r="M36" s="70"/>
    </row>
    <row r="37" spans="1:15">
      <c r="A37" s="66" t="s">
        <v>172</v>
      </c>
      <c r="B37" s="87" t="s">
        <v>173</v>
      </c>
      <c r="C37" s="68">
        <v>299188159.55000001</v>
      </c>
      <c r="D37" s="69"/>
      <c r="E37" s="69">
        <v>340159062</v>
      </c>
      <c r="F37" s="69">
        <v>34.1</v>
      </c>
      <c r="G37" s="69">
        <v>407813042</v>
      </c>
      <c r="H37" s="69">
        <v>37.799999999999997</v>
      </c>
      <c r="I37" s="69">
        <v>67653980</v>
      </c>
      <c r="J37" s="68">
        <v>388345549.63999999</v>
      </c>
      <c r="K37" s="69">
        <v>38.6</v>
      </c>
      <c r="L37" s="69">
        <v>19467492.359999999</v>
      </c>
      <c r="M37" s="70">
        <v>95.2</v>
      </c>
    </row>
    <row r="38" spans="1:15">
      <c r="A38" s="66" t="s">
        <v>174</v>
      </c>
      <c r="B38" s="87" t="s">
        <v>175</v>
      </c>
      <c r="C38" s="68">
        <v>13328401</v>
      </c>
      <c r="D38" s="69">
        <v>1.7</v>
      </c>
      <c r="E38" s="69">
        <v>13028790</v>
      </c>
      <c r="F38" s="69">
        <v>1.3</v>
      </c>
      <c r="G38" s="69">
        <v>16793139</v>
      </c>
      <c r="H38" s="69">
        <v>1.6</v>
      </c>
      <c r="I38" s="69">
        <v>3764349</v>
      </c>
      <c r="J38" s="68">
        <v>15449586.279999999</v>
      </c>
      <c r="K38" s="69">
        <v>1.5</v>
      </c>
      <c r="L38" s="69">
        <v>1343552.72</v>
      </c>
      <c r="M38" s="70">
        <v>92</v>
      </c>
    </row>
    <row r="39" spans="1:15">
      <c r="A39" s="66" t="s">
        <v>176</v>
      </c>
      <c r="B39" s="87" t="s">
        <v>177</v>
      </c>
      <c r="C39" s="68">
        <v>191019369.77000001</v>
      </c>
      <c r="D39" s="69">
        <v>23.7</v>
      </c>
      <c r="E39" s="69">
        <v>212322062</v>
      </c>
      <c r="F39" s="69">
        <v>21.3</v>
      </c>
      <c r="G39" s="69">
        <v>237177656</v>
      </c>
      <c r="H39" s="69">
        <v>22</v>
      </c>
      <c r="I39" s="69">
        <v>24855594</v>
      </c>
      <c r="J39" s="68">
        <v>225227333.86000001</v>
      </c>
      <c r="K39" s="69">
        <v>22.4</v>
      </c>
      <c r="L39" s="69">
        <v>11950322.140000001</v>
      </c>
      <c r="M39" s="70">
        <v>95</v>
      </c>
    </row>
    <row r="40" spans="1:15">
      <c r="A40" s="66" t="s">
        <v>178</v>
      </c>
      <c r="B40" s="87" t="s">
        <v>179</v>
      </c>
      <c r="C40" s="68">
        <v>186218090</v>
      </c>
      <c r="D40" s="69">
        <v>23.1</v>
      </c>
      <c r="E40" s="69">
        <v>109914080</v>
      </c>
      <c r="F40" s="69">
        <v>11</v>
      </c>
      <c r="G40" s="69">
        <v>226335907</v>
      </c>
      <c r="H40" s="69">
        <v>21</v>
      </c>
      <c r="I40" s="69">
        <v>116421827</v>
      </c>
      <c r="J40" s="68">
        <v>222892064</v>
      </c>
      <c r="K40" s="69">
        <v>22.1</v>
      </c>
      <c r="L40" s="69">
        <v>3443843</v>
      </c>
      <c r="M40" s="70">
        <v>98.5</v>
      </c>
    </row>
    <row r="41" spans="1:15">
      <c r="A41" s="66" t="s">
        <v>180</v>
      </c>
      <c r="B41" s="87" t="s">
        <v>181</v>
      </c>
      <c r="C41" s="68">
        <v>69822284</v>
      </c>
      <c r="D41" s="69">
        <v>8.6999999999999993</v>
      </c>
      <c r="E41" s="69">
        <v>113000000</v>
      </c>
      <c r="F41" s="69">
        <v>11.3</v>
      </c>
      <c r="G41" s="69">
        <v>60000000</v>
      </c>
      <c r="H41" s="69">
        <v>5.6</v>
      </c>
      <c r="I41" s="69">
        <v>-53000000</v>
      </c>
      <c r="J41" s="68">
        <v>48102180</v>
      </c>
      <c r="K41" s="69">
        <v>4.8</v>
      </c>
      <c r="L41" s="69">
        <v>11897820</v>
      </c>
      <c r="M41" s="70">
        <v>80.2</v>
      </c>
    </row>
    <row r="42" spans="1:15">
      <c r="A42" s="66"/>
      <c r="B42" s="86" t="s">
        <v>100</v>
      </c>
      <c r="C42" s="78">
        <v>46695638.799999997</v>
      </c>
      <c r="D42" s="79">
        <v>5.8</v>
      </c>
      <c r="E42" s="79">
        <v>207749000</v>
      </c>
      <c r="F42" s="79">
        <v>20.9</v>
      </c>
      <c r="G42" s="79">
        <v>130503000</v>
      </c>
      <c r="H42" s="79">
        <v>12.1</v>
      </c>
      <c r="I42" s="79">
        <v>-77246000</v>
      </c>
      <c r="J42" s="78">
        <v>106520234</v>
      </c>
      <c r="K42" s="79">
        <v>10.6</v>
      </c>
      <c r="L42" s="79">
        <v>23982766</v>
      </c>
      <c r="M42" s="80">
        <v>81.599999999999994</v>
      </c>
    </row>
    <row r="43" spans="1:15">
      <c r="A43" s="66" t="s">
        <v>66</v>
      </c>
      <c r="B43" s="87" t="s">
        <v>67</v>
      </c>
      <c r="C43" s="68"/>
      <c r="D43" s="69"/>
      <c r="E43" s="69"/>
      <c r="F43" s="69"/>
      <c r="G43" s="69"/>
      <c r="H43" s="69"/>
      <c r="I43" s="69"/>
      <c r="J43" s="68"/>
      <c r="K43" s="69"/>
      <c r="L43" s="69"/>
      <c r="M43" s="70"/>
    </row>
    <row r="44" spans="1:15">
      <c r="A44" s="66" t="s">
        <v>182</v>
      </c>
      <c r="B44" s="87" t="s">
        <v>183</v>
      </c>
      <c r="C44" s="68">
        <v>0</v>
      </c>
      <c r="D44" s="69">
        <v>0</v>
      </c>
      <c r="E44" s="69">
        <v>0</v>
      </c>
      <c r="F44" s="69">
        <v>0</v>
      </c>
      <c r="G44" s="69">
        <v>719999</v>
      </c>
      <c r="H44" s="69">
        <v>0.1</v>
      </c>
      <c r="I44" s="69">
        <v>719999</v>
      </c>
      <c r="J44" s="68">
        <v>719999</v>
      </c>
      <c r="K44" s="69">
        <v>0.1</v>
      </c>
      <c r="L44" s="69">
        <v>0</v>
      </c>
      <c r="M44" s="70">
        <v>100</v>
      </c>
    </row>
    <row r="45" spans="1:15">
      <c r="A45" s="66" t="s">
        <v>184</v>
      </c>
      <c r="B45" s="87" t="s">
        <v>185</v>
      </c>
      <c r="C45" s="68">
        <v>0</v>
      </c>
      <c r="D45" s="69">
        <v>0</v>
      </c>
      <c r="E45" s="69">
        <v>7500000</v>
      </c>
      <c r="F45" s="69">
        <v>0.8</v>
      </c>
      <c r="G45" s="69">
        <v>0</v>
      </c>
      <c r="H45" s="69">
        <v>0</v>
      </c>
      <c r="I45" s="69">
        <v>-7500000</v>
      </c>
      <c r="J45" s="68">
        <v>0</v>
      </c>
      <c r="K45" s="69">
        <v>0</v>
      </c>
      <c r="L45" s="69">
        <v>0</v>
      </c>
      <c r="M45" s="70">
        <v>0</v>
      </c>
    </row>
    <row r="46" spans="1:15">
      <c r="A46" s="66" t="s">
        <v>186</v>
      </c>
      <c r="B46" s="87" t="s">
        <v>187</v>
      </c>
      <c r="C46" s="68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8">
        <v>0</v>
      </c>
      <c r="K46" s="69">
        <v>0</v>
      </c>
      <c r="L46" s="69">
        <v>0</v>
      </c>
      <c r="M46" s="70">
        <v>0</v>
      </c>
    </row>
    <row r="47" spans="1:15">
      <c r="A47" s="66" t="s">
        <v>188</v>
      </c>
      <c r="B47" s="87" t="s">
        <v>189</v>
      </c>
      <c r="C47" s="68">
        <v>3943380</v>
      </c>
      <c r="D47" s="69">
        <v>0.5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68">
        <v>0</v>
      </c>
      <c r="K47" s="69">
        <v>0</v>
      </c>
      <c r="L47" s="69">
        <v>0</v>
      </c>
      <c r="M47" s="70">
        <v>0</v>
      </c>
    </row>
    <row r="48" spans="1:15">
      <c r="A48" s="66" t="s">
        <v>190</v>
      </c>
      <c r="B48" s="87" t="s">
        <v>191</v>
      </c>
      <c r="C48" s="68">
        <v>6413242</v>
      </c>
      <c r="D48" s="69">
        <v>0.8</v>
      </c>
      <c r="E48" s="69">
        <v>0</v>
      </c>
      <c r="F48" s="69">
        <v>0</v>
      </c>
      <c r="G48" s="69">
        <v>0</v>
      </c>
      <c r="H48" s="69">
        <v>0</v>
      </c>
      <c r="I48" s="69">
        <v>0</v>
      </c>
      <c r="J48" s="68">
        <v>0</v>
      </c>
      <c r="K48" s="69">
        <v>0</v>
      </c>
      <c r="L48" s="69">
        <v>0</v>
      </c>
      <c r="M48" s="70">
        <v>0</v>
      </c>
    </row>
    <row r="49" spans="1:18">
      <c r="A49" s="66" t="s">
        <v>192</v>
      </c>
      <c r="B49" s="87" t="s">
        <v>193</v>
      </c>
      <c r="C49" s="68">
        <v>1321320</v>
      </c>
      <c r="D49" s="69">
        <v>0.2</v>
      </c>
      <c r="E49" s="69">
        <v>1445000</v>
      </c>
      <c r="F49" s="69">
        <v>0.1</v>
      </c>
      <c r="G49" s="69">
        <v>827760</v>
      </c>
      <c r="H49" s="69">
        <v>0.1</v>
      </c>
      <c r="I49" s="69">
        <v>-617240</v>
      </c>
      <c r="J49" s="68">
        <v>827760</v>
      </c>
      <c r="K49" s="69">
        <v>0.1</v>
      </c>
      <c r="L49" s="69">
        <v>0</v>
      </c>
      <c r="M49" s="70">
        <v>100</v>
      </c>
    </row>
    <row r="50" spans="1:18">
      <c r="A50" s="66" t="s">
        <v>194</v>
      </c>
      <c r="B50" s="87" t="s">
        <v>195</v>
      </c>
      <c r="C50" s="68">
        <v>7043812</v>
      </c>
      <c r="D50" s="69">
        <v>0.9</v>
      </c>
      <c r="E50" s="69">
        <v>7802000</v>
      </c>
      <c r="F50" s="69">
        <v>0.8</v>
      </c>
      <c r="G50" s="69">
        <v>7802000</v>
      </c>
      <c r="H50" s="69">
        <v>0.7</v>
      </c>
      <c r="I50" s="69">
        <v>0</v>
      </c>
      <c r="J50" s="68">
        <v>0</v>
      </c>
      <c r="K50" s="69">
        <v>0</v>
      </c>
      <c r="L50" s="69">
        <v>7802000</v>
      </c>
      <c r="M50" s="70">
        <v>0</v>
      </c>
    </row>
    <row r="51" spans="1:18">
      <c r="A51" s="66" t="s">
        <v>196</v>
      </c>
      <c r="B51" s="87" t="s">
        <v>197</v>
      </c>
      <c r="C51" s="68">
        <v>3960000</v>
      </c>
      <c r="D51" s="69">
        <v>0.5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  <c r="J51" s="68">
        <v>0</v>
      </c>
      <c r="K51" s="69">
        <v>0</v>
      </c>
      <c r="L51" s="69">
        <v>0</v>
      </c>
      <c r="M51" s="70">
        <v>0</v>
      </c>
    </row>
    <row r="52" spans="1:18" ht="18">
      <c r="A52" s="66" t="s">
        <v>198</v>
      </c>
      <c r="B52" s="87" t="s">
        <v>199</v>
      </c>
      <c r="C52" s="68">
        <v>0</v>
      </c>
      <c r="D52" s="69">
        <v>0</v>
      </c>
      <c r="E52" s="69">
        <v>0</v>
      </c>
      <c r="F52" s="69">
        <v>0</v>
      </c>
      <c r="G52" s="69">
        <v>6020129</v>
      </c>
      <c r="H52" s="69">
        <v>0.6</v>
      </c>
      <c r="I52" s="69">
        <v>6020129</v>
      </c>
      <c r="J52" s="68">
        <v>6020129</v>
      </c>
      <c r="K52" s="69">
        <v>0.6</v>
      </c>
      <c r="L52" s="69">
        <v>0</v>
      </c>
      <c r="M52" s="70">
        <v>100</v>
      </c>
    </row>
    <row r="53" spans="1:18">
      <c r="A53" s="66" t="s">
        <v>200</v>
      </c>
      <c r="B53" s="87" t="s">
        <v>201</v>
      </c>
      <c r="C53" s="68">
        <v>0</v>
      </c>
      <c r="D53" s="69">
        <v>0</v>
      </c>
      <c r="E53" s="69">
        <v>4000000</v>
      </c>
      <c r="F53" s="69">
        <v>0.4</v>
      </c>
      <c r="G53" s="69">
        <v>0</v>
      </c>
      <c r="H53" s="69">
        <v>0</v>
      </c>
      <c r="I53" s="69">
        <v>-4000000</v>
      </c>
      <c r="J53" s="68">
        <v>0</v>
      </c>
      <c r="K53" s="69">
        <v>0</v>
      </c>
      <c r="L53" s="69">
        <v>0</v>
      </c>
      <c r="M53" s="70">
        <v>0</v>
      </c>
      <c r="R53" s="205"/>
    </row>
    <row r="54" spans="1:18">
      <c r="A54" s="66" t="s">
        <v>202</v>
      </c>
      <c r="B54" s="87" t="s">
        <v>203</v>
      </c>
      <c r="C54" s="68">
        <v>0</v>
      </c>
      <c r="D54" s="69">
        <v>0</v>
      </c>
      <c r="E54" s="69">
        <v>4000000</v>
      </c>
      <c r="F54" s="69">
        <v>0.4</v>
      </c>
      <c r="G54" s="69">
        <v>0</v>
      </c>
      <c r="H54" s="69">
        <v>0</v>
      </c>
      <c r="I54" s="69">
        <v>-4000000</v>
      </c>
      <c r="J54" s="68">
        <v>0</v>
      </c>
      <c r="K54" s="69">
        <v>0</v>
      </c>
      <c r="L54" s="69">
        <v>0</v>
      </c>
      <c r="M54" s="70">
        <v>0</v>
      </c>
    </row>
    <row r="55" spans="1:18">
      <c r="A55" s="66" t="s">
        <v>204</v>
      </c>
      <c r="B55" s="87" t="s">
        <v>205</v>
      </c>
      <c r="C55" s="68">
        <v>0</v>
      </c>
      <c r="D55" s="69">
        <v>0</v>
      </c>
      <c r="E55" s="69">
        <v>0</v>
      </c>
      <c r="F55" s="69">
        <v>0</v>
      </c>
      <c r="G55" s="69">
        <v>14936643</v>
      </c>
      <c r="H55" s="69">
        <v>1.4</v>
      </c>
      <c r="I55" s="69">
        <v>14936643</v>
      </c>
      <c r="J55" s="68">
        <v>14380000</v>
      </c>
      <c r="K55" s="69">
        <v>1.4</v>
      </c>
      <c r="L55" s="69">
        <v>556643</v>
      </c>
      <c r="M55" s="70">
        <v>96.3</v>
      </c>
    </row>
    <row r="56" spans="1:18">
      <c r="A56" s="66" t="s">
        <v>206</v>
      </c>
      <c r="B56" s="87" t="s">
        <v>207</v>
      </c>
      <c r="C56" s="68">
        <v>9652981.8000000007</v>
      </c>
      <c r="D56" s="69">
        <v>1.2</v>
      </c>
      <c r="E56" s="69">
        <v>10300000</v>
      </c>
      <c r="F56" s="69">
        <v>1</v>
      </c>
      <c r="G56" s="69">
        <v>10300000</v>
      </c>
      <c r="H56" s="69">
        <v>1</v>
      </c>
      <c r="I56" s="69">
        <v>0</v>
      </c>
      <c r="J56" s="68">
        <v>9754680</v>
      </c>
      <c r="K56" s="69">
        <v>1</v>
      </c>
      <c r="L56" s="69">
        <v>545320</v>
      </c>
      <c r="M56" s="70">
        <v>94.7</v>
      </c>
    </row>
    <row r="57" spans="1:18">
      <c r="A57" s="66" t="s">
        <v>208</v>
      </c>
      <c r="B57" s="87" t="s">
        <v>209</v>
      </c>
      <c r="C57" s="68">
        <v>9046320</v>
      </c>
      <c r="D57" s="69">
        <v>1.1000000000000001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8">
        <v>0</v>
      </c>
      <c r="K57" s="69">
        <v>0</v>
      </c>
      <c r="L57" s="69">
        <v>0</v>
      </c>
      <c r="M57" s="70">
        <v>0</v>
      </c>
    </row>
    <row r="58" spans="1:18">
      <c r="A58" s="66" t="s">
        <v>210</v>
      </c>
      <c r="B58" s="87" t="s">
        <v>211</v>
      </c>
      <c r="C58" s="68">
        <v>0</v>
      </c>
      <c r="D58" s="69">
        <v>0</v>
      </c>
      <c r="E58" s="69">
        <v>53000000</v>
      </c>
      <c r="F58" s="69">
        <v>5.3</v>
      </c>
      <c r="G58" s="69">
        <v>4999538</v>
      </c>
      <c r="H58" s="69">
        <v>0.5</v>
      </c>
      <c r="I58" s="69">
        <v>-48000462</v>
      </c>
      <c r="J58" s="68">
        <v>0</v>
      </c>
      <c r="K58" s="69">
        <v>0</v>
      </c>
      <c r="L58" s="69">
        <v>4999538</v>
      </c>
      <c r="M58" s="70">
        <v>0</v>
      </c>
    </row>
    <row r="59" spans="1:18">
      <c r="A59" s="66" t="s">
        <v>212</v>
      </c>
      <c r="B59" s="87" t="s">
        <v>213</v>
      </c>
      <c r="C59" s="68">
        <v>0</v>
      </c>
      <c r="D59" s="69">
        <v>0</v>
      </c>
      <c r="E59" s="69">
        <v>42043000</v>
      </c>
      <c r="F59" s="69">
        <v>4.2</v>
      </c>
      <c r="G59" s="69">
        <v>0</v>
      </c>
      <c r="H59" s="69">
        <v>0</v>
      </c>
      <c r="I59" s="69">
        <v>-42043000</v>
      </c>
      <c r="J59" s="68">
        <v>0</v>
      </c>
      <c r="K59" s="69">
        <v>0</v>
      </c>
      <c r="L59" s="69">
        <v>0</v>
      </c>
      <c r="M59" s="70">
        <v>0</v>
      </c>
    </row>
    <row r="60" spans="1:18">
      <c r="A60" s="66" t="s">
        <v>214</v>
      </c>
      <c r="B60" s="87" t="s">
        <v>215</v>
      </c>
      <c r="C60" s="68">
        <v>0</v>
      </c>
      <c r="D60" s="69">
        <v>0</v>
      </c>
      <c r="E60" s="69">
        <v>0</v>
      </c>
      <c r="F60" s="69">
        <v>0</v>
      </c>
      <c r="G60" s="69">
        <v>2800000</v>
      </c>
      <c r="H60" s="69">
        <v>0.3</v>
      </c>
      <c r="I60" s="69">
        <v>2800000</v>
      </c>
      <c r="J60" s="68">
        <v>2800000</v>
      </c>
      <c r="K60" s="69">
        <v>0.3</v>
      </c>
      <c r="L60" s="69">
        <v>0</v>
      </c>
      <c r="M60" s="70">
        <v>100</v>
      </c>
    </row>
    <row r="61" spans="1:18">
      <c r="A61" s="66" t="s">
        <v>216</v>
      </c>
      <c r="B61" s="87" t="s">
        <v>217</v>
      </c>
      <c r="C61" s="68">
        <v>0</v>
      </c>
      <c r="D61" s="69">
        <v>0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8">
        <v>0</v>
      </c>
      <c r="K61" s="69">
        <v>0</v>
      </c>
      <c r="L61" s="69">
        <v>0</v>
      </c>
      <c r="M61" s="70">
        <v>0</v>
      </c>
    </row>
    <row r="62" spans="1:18">
      <c r="A62" s="66" t="s">
        <v>218</v>
      </c>
      <c r="B62" s="87" t="s">
        <v>219</v>
      </c>
      <c r="C62" s="68">
        <v>0</v>
      </c>
      <c r="D62" s="69">
        <v>0</v>
      </c>
      <c r="E62" s="69">
        <v>0</v>
      </c>
      <c r="F62" s="69">
        <v>0</v>
      </c>
      <c r="G62" s="69">
        <v>9702591</v>
      </c>
      <c r="H62" s="69">
        <v>0.9</v>
      </c>
      <c r="I62" s="69">
        <v>9702591</v>
      </c>
      <c r="J62" s="68">
        <v>9702591</v>
      </c>
      <c r="K62" s="69">
        <v>1</v>
      </c>
      <c r="L62" s="69">
        <v>0</v>
      </c>
      <c r="M62" s="70">
        <v>100</v>
      </c>
    </row>
    <row r="63" spans="1:18">
      <c r="A63" s="66" t="s">
        <v>220</v>
      </c>
      <c r="B63" s="87" t="s">
        <v>221</v>
      </c>
      <c r="C63" s="68">
        <v>0</v>
      </c>
      <c r="D63" s="69">
        <v>0</v>
      </c>
      <c r="E63" s="69">
        <v>0</v>
      </c>
      <c r="F63" s="69">
        <v>0</v>
      </c>
      <c r="G63" s="69">
        <v>11979871</v>
      </c>
      <c r="H63" s="69">
        <v>1.1000000000000001</v>
      </c>
      <c r="I63" s="69">
        <v>11979871</v>
      </c>
      <c r="J63" s="68">
        <v>1965425</v>
      </c>
      <c r="K63" s="69">
        <v>0.2</v>
      </c>
      <c r="L63" s="69">
        <v>10014446</v>
      </c>
      <c r="M63" s="70">
        <v>16.399999999999999</v>
      </c>
    </row>
    <row r="64" spans="1:18">
      <c r="A64" s="66" t="s">
        <v>222</v>
      </c>
      <c r="B64" s="87" t="s">
        <v>223</v>
      </c>
      <c r="C64" s="68">
        <v>0</v>
      </c>
      <c r="D64" s="69">
        <v>0</v>
      </c>
      <c r="E64" s="69">
        <v>57659000</v>
      </c>
      <c r="F64" s="69">
        <v>5.8</v>
      </c>
      <c r="G64" s="69">
        <v>57714469</v>
      </c>
      <c r="H64" s="69">
        <v>5.4</v>
      </c>
      <c r="I64" s="69">
        <v>55469</v>
      </c>
      <c r="J64" s="68">
        <v>57713820</v>
      </c>
      <c r="K64" s="69">
        <v>5.7</v>
      </c>
      <c r="L64" s="69">
        <v>649</v>
      </c>
      <c r="M64" s="70">
        <v>100</v>
      </c>
    </row>
    <row r="65" spans="1:13">
      <c r="A65" s="66" t="s">
        <v>147</v>
      </c>
      <c r="B65" s="87" t="s">
        <v>148</v>
      </c>
      <c r="C65" s="68">
        <v>990843</v>
      </c>
      <c r="D65" s="69">
        <v>0.1</v>
      </c>
      <c r="E65" s="69">
        <v>0</v>
      </c>
      <c r="F65" s="69">
        <v>0</v>
      </c>
      <c r="G65" s="69">
        <v>0</v>
      </c>
      <c r="H65" s="69">
        <v>0</v>
      </c>
      <c r="I65" s="69">
        <v>0</v>
      </c>
      <c r="J65" s="68">
        <v>0</v>
      </c>
      <c r="K65" s="69">
        <v>0</v>
      </c>
      <c r="L65" s="69">
        <v>0</v>
      </c>
      <c r="M65" s="70">
        <v>0</v>
      </c>
    </row>
    <row r="66" spans="1:13">
      <c r="A66" s="66"/>
      <c r="B66" s="88" t="s">
        <v>56</v>
      </c>
      <c r="C66" s="73">
        <v>42371898.799999997</v>
      </c>
      <c r="D66" s="74">
        <v>5.3</v>
      </c>
      <c r="E66" s="74">
        <v>187749000</v>
      </c>
      <c r="F66" s="74">
        <v>18.8</v>
      </c>
      <c r="G66" s="74">
        <v>127803000</v>
      </c>
      <c r="H66" s="74">
        <v>11.8</v>
      </c>
      <c r="I66" s="74">
        <v>-59946000</v>
      </c>
      <c r="J66" s="73">
        <v>103884404</v>
      </c>
      <c r="K66" s="74">
        <v>10.3</v>
      </c>
      <c r="L66" s="74">
        <v>23918596</v>
      </c>
      <c r="M66" s="75">
        <v>81.3</v>
      </c>
    </row>
    <row r="67" spans="1:13">
      <c r="A67" s="66" t="s">
        <v>66</v>
      </c>
      <c r="B67" s="87" t="s">
        <v>67</v>
      </c>
      <c r="C67" s="68"/>
      <c r="D67" s="69"/>
      <c r="E67" s="69"/>
      <c r="F67" s="69"/>
      <c r="G67" s="69"/>
      <c r="H67" s="69"/>
      <c r="I67" s="69"/>
      <c r="J67" s="68"/>
      <c r="K67" s="69"/>
      <c r="L67" s="69"/>
      <c r="M67" s="70"/>
    </row>
    <row r="68" spans="1:13">
      <c r="A68" s="66" t="s">
        <v>224</v>
      </c>
      <c r="B68" s="87" t="s">
        <v>225</v>
      </c>
      <c r="C68" s="68">
        <v>3050</v>
      </c>
      <c r="D68" s="69">
        <v>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8">
        <v>0</v>
      </c>
      <c r="K68" s="69">
        <v>0</v>
      </c>
      <c r="L68" s="69">
        <v>0</v>
      </c>
      <c r="M68" s="70">
        <v>0</v>
      </c>
    </row>
    <row r="69" spans="1:13">
      <c r="A69" s="66" t="s">
        <v>226</v>
      </c>
      <c r="B69" s="87" t="s">
        <v>227</v>
      </c>
      <c r="C69" s="68">
        <v>3050</v>
      </c>
      <c r="D69" s="69">
        <v>0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8">
        <v>0</v>
      </c>
      <c r="K69" s="69">
        <v>0</v>
      </c>
      <c r="L69" s="69">
        <v>0</v>
      </c>
      <c r="M69" s="70">
        <v>0</v>
      </c>
    </row>
    <row r="70" spans="1:13">
      <c r="A70" s="66" t="s">
        <v>228</v>
      </c>
      <c r="B70" s="87" t="s">
        <v>229</v>
      </c>
      <c r="C70" s="68">
        <v>0</v>
      </c>
      <c r="D70" s="69">
        <v>0</v>
      </c>
      <c r="E70" s="69">
        <v>20000000</v>
      </c>
      <c r="F70" s="69">
        <v>2</v>
      </c>
      <c r="G70" s="69">
        <v>2700000</v>
      </c>
      <c r="H70" s="69">
        <v>0.3</v>
      </c>
      <c r="I70" s="69">
        <v>-17300000</v>
      </c>
      <c r="J70" s="68">
        <v>0</v>
      </c>
      <c r="K70" s="69">
        <v>0</v>
      </c>
      <c r="L70" s="69">
        <v>2700000</v>
      </c>
      <c r="M70" s="70">
        <v>0</v>
      </c>
    </row>
    <row r="71" spans="1:13">
      <c r="A71" s="66" t="s">
        <v>230</v>
      </c>
      <c r="B71" s="87" t="s">
        <v>231</v>
      </c>
      <c r="C71" s="68">
        <v>1114160</v>
      </c>
      <c r="D71" s="69">
        <v>0.1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8">
        <v>0</v>
      </c>
      <c r="K71" s="69">
        <v>0</v>
      </c>
      <c r="L71" s="69">
        <v>0</v>
      </c>
      <c r="M71" s="70">
        <v>0</v>
      </c>
    </row>
    <row r="72" spans="1:13">
      <c r="A72" s="66" t="s">
        <v>232</v>
      </c>
      <c r="B72" s="87" t="s">
        <v>233</v>
      </c>
      <c r="C72" s="68">
        <v>3200430</v>
      </c>
      <c r="D72" s="69">
        <v>0.4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8">
        <v>2632530</v>
      </c>
      <c r="K72" s="69">
        <v>0.3</v>
      </c>
      <c r="L72" s="69">
        <v>-2632530</v>
      </c>
      <c r="M72" s="70">
        <v>0</v>
      </c>
    </row>
    <row r="73" spans="1:13">
      <c r="A73" s="66" t="s">
        <v>234</v>
      </c>
      <c r="B73" s="87" t="s">
        <v>235</v>
      </c>
      <c r="C73" s="68">
        <v>3050</v>
      </c>
      <c r="D73" s="69">
        <v>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8">
        <v>3300</v>
      </c>
      <c r="K73" s="69">
        <v>0</v>
      </c>
      <c r="L73" s="69">
        <v>-3300</v>
      </c>
      <c r="M73" s="70">
        <v>0</v>
      </c>
    </row>
    <row r="74" spans="1:13">
      <c r="A74" s="66" t="s">
        <v>236</v>
      </c>
      <c r="B74" s="87" t="s">
        <v>237</v>
      </c>
      <c r="C74" s="68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8">
        <v>0</v>
      </c>
      <c r="K74" s="69">
        <v>0</v>
      </c>
      <c r="L74" s="69">
        <v>0</v>
      </c>
      <c r="M74" s="70">
        <v>0</v>
      </c>
    </row>
    <row r="75" spans="1:13">
      <c r="A75" s="66"/>
      <c r="B75" s="88" t="s">
        <v>57</v>
      </c>
      <c r="C75" s="73">
        <v>4323740</v>
      </c>
      <c r="D75" s="74">
        <v>0.5</v>
      </c>
      <c r="E75" s="74">
        <v>20000000</v>
      </c>
      <c r="F75" s="74">
        <v>2</v>
      </c>
      <c r="G75" s="74">
        <v>2700000</v>
      </c>
      <c r="H75" s="74">
        <v>0.3</v>
      </c>
      <c r="I75" s="74">
        <v>-17300000</v>
      </c>
      <c r="J75" s="73">
        <v>2635830</v>
      </c>
      <c r="K75" s="74">
        <v>0.3</v>
      </c>
      <c r="L75" s="74">
        <v>64170</v>
      </c>
      <c r="M75" s="75">
        <v>97.6</v>
      </c>
    </row>
    <row r="76" spans="1:13">
      <c r="A76" s="66"/>
      <c r="B76" s="88" t="s">
        <v>59</v>
      </c>
      <c r="C76" s="74">
        <f>C42+C35</f>
        <v>806271943.12</v>
      </c>
      <c r="D76" s="74"/>
      <c r="E76" s="74">
        <f t="shared" ref="E76:L76" si="5">E42+E35</f>
        <v>996172994</v>
      </c>
      <c r="F76" s="74"/>
      <c r="G76" s="74">
        <f t="shared" si="5"/>
        <v>1078622744</v>
      </c>
      <c r="H76" s="74"/>
      <c r="I76" s="74">
        <f t="shared" si="5"/>
        <v>82449750</v>
      </c>
      <c r="J76" s="74">
        <f t="shared" si="5"/>
        <v>1006536947.78</v>
      </c>
      <c r="K76" s="74"/>
      <c r="L76" s="74">
        <f t="shared" si="5"/>
        <v>72085796.219999999</v>
      </c>
      <c r="M76" s="206">
        <f>J76/G76</f>
        <v>0.93316866659729913</v>
      </c>
    </row>
    <row r="77" spans="1:13">
      <c r="A77" s="66"/>
      <c r="B77" s="86" t="s">
        <v>167</v>
      </c>
      <c r="C77" s="78">
        <v>55330019</v>
      </c>
      <c r="D77" s="79"/>
      <c r="E77" s="79"/>
      <c r="F77" s="79"/>
      <c r="G77" s="79"/>
      <c r="H77" s="79"/>
      <c r="I77" s="79"/>
      <c r="J77" s="78">
        <v>392400517</v>
      </c>
      <c r="K77" s="79"/>
      <c r="L77" s="79"/>
      <c r="M77" s="80"/>
    </row>
    <row r="78" spans="1:13">
      <c r="A78" s="66"/>
      <c r="B78" s="86" t="s">
        <v>168</v>
      </c>
      <c r="C78" s="78">
        <v>33193858</v>
      </c>
      <c r="D78" s="79"/>
      <c r="E78" s="79"/>
      <c r="F78" s="79"/>
      <c r="G78" s="79"/>
      <c r="H78" s="79"/>
      <c r="I78" s="79"/>
      <c r="J78" s="78">
        <v>165708651</v>
      </c>
      <c r="K78" s="79"/>
      <c r="L78" s="79"/>
      <c r="M78" s="80"/>
    </row>
    <row r="79" spans="1:13">
      <c r="A79" s="66" t="s">
        <v>66</v>
      </c>
      <c r="B79" s="87" t="s">
        <v>67</v>
      </c>
      <c r="C79" s="68"/>
      <c r="D79" s="69"/>
      <c r="E79" s="69"/>
      <c r="F79" s="69"/>
      <c r="G79" s="69"/>
      <c r="H79" s="69"/>
      <c r="I79" s="69"/>
      <c r="J79" s="68"/>
      <c r="K79" s="69"/>
      <c r="L79" s="69"/>
      <c r="M79" s="70"/>
    </row>
    <row r="80" spans="1:13">
      <c r="A80" s="66" t="s">
        <v>172</v>
      </c>
      <c r="B80" s="87" t="s">
        <v>173</v>
      </c>
      <c r="C80" s="68">
        <v>32860935</v>
      </c>
      <c r="D80" s="69"/>
      <c r="E80" s="69"/>
      <c r="F80" s="69"/>
      <c r="G80" s="69"/>
      <c r="H80" s="69"/>
      <c r="I80" s="69"/>
      <c r="J80" s="68">
        <v>165708651</v>
      </c>
      <c r="K80" s="69"/>
      <c r="L80" s="69"/>
      <c r="M80" s="70"/>
    </row>
    <row r="81" spans="1:13">
      <c r="A81" s="66" t="s">
        <v>176</v>
      </c>
      <c r="B81" s="87" t="s">
        <v>177</v>
      </c>
      <c r="C81" s="68">
        <v>332923</v>
      </c>
      <c r="D81" s="69"/>
      <c r="E81" s="69"/>
      <c r="F81" s="69"/>
      <c r="G81" s="69"/>
      <c r="H81" s="69"/>
      <c r="I81" s="69"/>
      <c r="J81" s="68">
        <v>0</v>
      </c>
      <c r="K81" s="69"/>
      <c r="L81" s="69"/>
      <c r="M81" s="70"/>
    </row>
    <row r="82" spans="1:13">
      <c r="A82" s="66"/>
      <c r="B82" s="86" t="s">
        <v>169</v>
      </c>
      <c r="C82" s="78">
        <v>22136161</v>
      </c>
      <c r="D82" s="79"/>
      <c r="E82" s="79"/>
      <c r="F82" s="79"/>
      <c r="G82" s="79"/>
      <c r="H82" s="79"/>
      <c r="I82" s="79"/>
      <c r="J82" s="78">
        <v>226691866</v>
      </c>
      <c r="K82" s="79"/>
      <c r="L82" s="79"/>
      <c r="M82" s="80"/>
    </row>
    <row r="83" spans="1:13">
      <c r="A83" s="66" t="s">
        <v>66</v>
      </c>
      <c r="B83" s="87" t="s">
        <v>67</v>
      </c>
      <c r="C83" s="68"/>
      <c r="D83" s="69"/>
      <c r="E83" s="69"/>
      <c r="F83" s="69"/>
      <c r="G83" s="69"/>
      <c r="H83" s="69"/>
      <c r="I83" s="69"/>
      <c r="J83" s="68"/>
      <c r="K83" s="69"/>
      <c r="L83" s="69"/>
      <c r="M83" s="70"/>
    </row>
    <row r="84" spans="1:13">
      <c r="A84" s="66" t="s">
        <v>232</v>
      </c>
      <c r="B84" s="87" t="s">
        <v>233</v>
      </c>
      <c r="C84" s="68">
        <v>1769261</v>
      </c>
      <c r="D84" s="69"/>
      <c r="E84" s="69"/>
      <c r="F84" s="69"/>
      <c r="G84" s="69"/>
      <c r="H84" s="69"/>
      <c r="I84" s="69"/>
      <c r="J84" s="68">
        <v>2632530</v>
      </c>
      <c r="K84" s="69"/>
      <c r="L84" s="69"/>
      <c r="M84" s="70"/>
    </row>
    <row r="85" spans="1:13">
      <c r="A85" s="66" t="s">
        <v>220</v>
      </c>
      <c r="B85" s="87" t="s">
        <v>221</v>
      </c>
      <c r="C85" s="68">
        <v>210500</v>
      </c>
      <c r="D85" s="69"/>
      <c r="E85" s="69"/>
      <c r="F85" s="69"/>
      <c r="G85" s="69"/>
      <c r="H85" s="69"/>
      <c r="I85" s="69"/>
      <c r="J85" s="68">
        <v>118000</v>
      </c>
      <c r="K85" s="69"/>
      <c r="L85" s="69"/>
      <c r="M85" s="70"/>
    </row>
    <row r="86" spans="1:13">
      <c r="A86" s="66" t="s">
        <v>238</v>
      </c>
      <c r="B86" s="87" t="s">
        <v>239</v>
      </c>
      <c r="C86" s="68">
        <v>356400</v>
      </c>
      <c r="D86" s="69"/>
      <c r="E86" s="69"/>
      <c r="F86" s="69"/>
      <c r="G86" s="69"/>
      <c r="H86" s="69"/>
      <c r="I86" s="69"/>
      <c r="J86" s="68">
        <v>0</v>
      </c>
      <c r="K86" s="69"/>
      <c r="L86" s="69"/>
      <c r="M86" s="70"/>
    </row>
    <row r="87" spans="1:13">
      <c r="A87" s="66" t="s">
        <v>240</v>
      </c>
      <c r="B87" s="87" t="s">
        <v>241</v>
      </c>
      <c r="C87" s="68">
        <v>19800000</v>
      </c>
      <c r="D87" s="69"/>
      <c r="E87" s="69"/>
      <c r="F87" s="69"/>
      <c r="G87" s="69"/>
      <c r="H87" s="69"/>
      <c r="I87" s="69"/>
      <c r="J87" s="68">
        <v>0</v>
      </c>
      <c r="K87" s="69"/>
      <c r="L87" s="69"/>
      <c r="M87" s="70"/>
    </row>
    <row r="88" spans="1:13">
      <c r="A88" s="66" t="s">
        <v>242</v>
      </c>
      <c r="B88" s="87" t="s">
        <v>243</v>
      </c>
      <c r="C88" s="68">
        <v>0</v>
      </c>
      <c r="D88" s="69"/>
      <c r="E88" s="69"/>
      <c r="F88" s="69"/>
      <c r="G88" s="69"/>
      <c r="H88" s="69"/>
      <c r="I88" s="69"/>
      <c r="J88" s="68">
        <v>223941336</v>
      </c>
      <c r="K88" s="69"/>
      <c r="L88" s="69"/>
      <c r="M88" s="70"/>
    </row>
    <row r="89" spans="1:13">
      <c r="A89" s="66"/>
      <c r="B89" s="89" t="s">
        <v>62</v>
      </c>
      <c r="C89" s="90">
        <v>861601962.12</v>
      </c>
      <c r="D89" s="91"/>
      <c r="E89" s="91">
        <v>996172994</v>
      </c>
      <c r="F89" s="91"/>
      <c r="G89" s="91">
        <v>1078622744</v>
      </c>
      <c r="H89" s="91"/>
      <c r="I89" s="91">
        <v>82449750</v>
      </c>
      <c r="J89" s="90">
        <v>1398937464.78</v>
      </c>
      <c r="K89" s="91"/>
      <c r="L89" s="91">
        <v>72085796.219999999</v>
      </c>
      <c r="M89" s="47"/>
    </row>
  </sheetData>
  <mergeCells count="19">
    <mergeCell ref="A1:M1"/>
    <mergeCell ref="A2:M2"/>
    <mergeCell ref="A3:M3"/>
    <mergeCell ref="A5:A6"/>
    <mergeCell ref="B5:D6"/>
    <mergeCell ref="E5:F6"/>
    <mergeCell ref="G5:M6"/>
    <mergeCell ref="A12:B12"/>
    <mergeCell ref="A33:B33"/>
    <mergeCell ref="B7:D7"/>
    <mergeCell ref="E7:F7"/>
    <mergeCell ref="G7:M7"/>
    <mergeCell ref="A8:B11"/>
    <mergeCell ref="C8:M8"/>
    <mergeCell ref="E9:F9"/>
    <mergeCell ref="G9:H9"/>
    <mergeCell ref="J9:K9"/>
    <mergeCell ref="L9:L10"/>
    <mergeCell ref="M9:M1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" workbookViewId="0">
      <selection activeCell="O40" sqref="O40"/>
    </sheetView>
  </sheetViews>
  <sheetFormatPr defaultRowHeight="11.25"/>
  <cols>
    <col min="1" max="1" width="14.42578125" style="92" bestFit="1" customWidth="1"/>
    <col min="2" max="2" width="40.42578125" style="92" customWidth="1"/>
    <col min="3" max="3" width="15.42578125" style="92" bestFit="1" customWidth="1"/>
    <col min="4" max="4" width="8.140625" style="92" bestFit="1" customWidth="1"/>
    <col min="5" max="5" width="12.7109375" style="92" bestFit="1" customWidth="1"/>
    <col min="6" max="6" width="8.140625" style="92" bestFit="1" customWidth="1"/>
    <col min="7" max="7" width="12.7109375" style="92" bestFit="1" customWidth="1"/>
    <col min="8" max="8" width="8.140625" style="92" bestFit="1" customWidth="1"/>
    <col min="9" max="9" width="14.7109375" style="92" customWidth="1"/>
    <col min="10" max="10" width="15.42578125" style="92" bestFit="1" customWidth="1"/>
    <col min="11" max="11" width="8.140625" style="92" bestFit="1" customWidth="1"/>
    <col min="12" max="12" width="14.42578125" style="92" customWidth="1"/>
    <col min="13" max="13" width="7.5703125" style="92" customWidth="1"/>
    <col min="14" max="16384" width="9.140625" style="92"/>
  </cols>
  <sheetData>
    <row r="1" spans="1:13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13">
      <c r="A2" s="288" t="s">
        <v>244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>
      <c r="A3" s="289" t="s">
        <v>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2" thickBo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ht="12.75" thickTop="1" thickBot="1">
      <c r="A5" s="290" t="s">
        <v>3</v>
      </c>
      <c r="B5" s="291" t="s">
        <v>4</v>
      </c>
      <c r="C5" s="291"/>
      <c r="D5" s="291"/>
      <c r="E5" s="292" t="s">
        <v>5</v>
      </c>
      <c r="F5" s="292"/>
      <c r="G5" s="293" t="s">
        <v>6</v>
      </c>
      <c r="H5" s="293"/>
      <c r="I5" s="293"/>
      <c r="J5" s="293"/>
      <c r="K5" s="293"/>
      <c r="L5" s="293"/>
      <c r="M5" s="293"/>
    </row>
    <row r="6" spans="1:13" ht="12" thickTop="1">
      <c r="A6" s="290"/>
      <c r="B6" s="291"/>
      <c r="C6" s="291"/>
      <c r="D6" s="291"/>
      <c r="E6" s="292"/>
      <c r="F6" s="292"/>
      <c r="G6" s="293"/>
      <c r="H6" s="293"/>
      <c r="I6" s="293"/>
      <c r="J6" s="293"/>
      <c r="K6" s="293"/>
      <c r="L6" s="293"/>
      <c r="M6" s="293"/>
    </row>
    <row r="7" spans="1:13">
      <c r="A7" s="94" t="s">
        <v>7</v>
      </c>
      <c r="B7" s="296" t="s">
        <v>245</v>
      </c>
      <c r="C7" s="296"/>
      <c r="D7" s="296"/>
      <c r="E7" s="297" t="s">
        <v>9</v>
      </c>
      <c r="F7" s="297"/>
      <c r="G7" s="298" t="s">
        <v>246</v>
      </c>
      <c r="H7" s="298"/>
      <c r="I7" s="298"/>
      <c r="J7" s="298"/>
      <c r="K7" s="298"/>
      <c r="L7" s="298"/>
      <c r="M7" s="298"/>
    </row>
    <row r="8" spans="1:13" ht="12" thickBot="1">
      <c r="A8" s="299" t="s">
        <v>11</v>
      </c>
      <c r="B8" s="299"/>
      <c r="C8" s="300" t="s">
        <v>12</v>
      </c>
      <c r="D8" s="300"/>
      <c r="E8" s="300"/>
      <c r="F8" s="300"/>
      <c r="G8" s="300"/>
      <c r="H8" s="300"/>
      <c r="I8" s="300"/>
      <c r="J8" s="300"/>
      <c r="K8" s="300"/>
      <c r="L8" s="300"/>
      <c r="M8" s="300"/>
    </row>
    <row r="9" spans="1:13" ht="12.75" thickTop="1" thickBot="1">
      <c r="A9" s="299"/>
      <c r="B9" s="299"/>
      <c r="C9" s="95" t="s">
        <v>13</v>
      </c>
      <c r="D9" s="96">
        <v>2023</v>
      </c>
      <c r="E9" s="301" t="s">
        <v>14</v>
      </c>
      <c r="F9" s="301"/>
      <c r="G9" s="301" t="s">
        <v>14</v>
      </c>
      <c r="H9" s="301"/>
      <c r="I9" s="97" t="s">
        <v>14</v>
      </c>
      <c r="J9" s="301" t="s">
        <v>14</v>
      </c>
      <c r="K9" s="301"/>
      <c r="L9" s="302" t="s">
        <v>15</v>
      </c>
      <c r="M9" s="303" t="s">
        <v>16</v>
      </c>
    </row>
    <row r="10" spans="1:13" ht="57.75" thickTop="1" thickBot="1">
      <c r="A10" s="299"/>
      <c r="B10" s="299"/>
      <c r="C10" s="98" t="s">
        <v>17</v>
      </c>
      <c r="D10" s="99" t="s">
        <v>18</v>
      </c>
      <c r="E10" s="100" t="s">
        <v>19</v>
      </c>
      <c r="F10" s="101" t="s">
        <v>18</v>
      </c>
      <c r="G10" s="100" t="s">
        <v>20</v>
      </c>
      <c r="H10" s="101" t="s">
        <v>18</v>
      </c>
      <c r="I10" s="102" t="s">
        <v>21</v>
      </c>
      <c r="J10" s="100" t="s">
        <v>22</v>
      </c>
      <c r="K10" s="101" t="s">
        <v>18</v>
      </c>
      <c r="L10" s="302"/>
      <c r="M10" s="303"/>
    </row>
    <row r="11" spans="1:13" ht="12.75" thickTop="1" thickBot="1">
      <c r="A11" s="299"/>
      <c r="B11" s="299"/>
      <c r="C11" s="103" t="s">
        <v>23</v>
      </c>
      <c r="D11" s="103" t="s">
        <v>24</v>
      </c>
      <c r="E11" s="103" t="s">
        <v>25</v>
      </c>
      <c r="F11" s="103" t="s">
        <v>26</v>
      </c>
      <c r="G11" s="103" t="s">
        <v>27</v>
      </c>
      <c r="H11" s="103" t="s">
        <v>28</v>
      </c>
      <c r="I11" s="103" t="s">
        <v>29</v>
      </c>
      <c r="J11" s="103" t="s">
        <v>30</v>
      </c>
      <c r="K11" s="103" t="s">
        <v>31</v>
      </c>
      <c r="L11" s="103" t="s">
        <v>32</v>
      </c>
      <c r="M11" s="104" t="s">
        <v>33</v>
      </c>
    </row>
    <row r="12" spans="1:13" ht="12" thickTop="1">
      <c r="A12" s="294" t="s">
        <v>34</v>
      </c>
      <c r="B12" s="294"/>
      <c r="C12" s="105"/>
      <c r="D12" s="106"/>
      <c r="E12" s="105"/>
      <c r="F12" s="106"/>
      <c r="G12" s="105"/>
      <c r="H12" s="106"/>
      <c r="I12" s="107"/>
      <c r="J12" s="105"/>
      <c r="K12" s="106"/>
      <c r="L12" s="105"/>
      <c r="M12" s="108"/>
    </row>
    <row r="13" spans="1:13">
      <c r="A13" s="109" t="s">
        <v>35</v>
      </c>
      <c r="B13" s="110" t="s">
        <v>36</v>
      </c>
      <c r="C13" s="105"/>
      <c r="D13" s="106"/>
      <c r="E13" s="105"/>
      <c r="F13" s="106"/>
      <c r="G13" s="105"/>
      <c r="H13" s="106"/>
      <c r="I13" s="111"/>
      <c r="J13" s="105"/>
      <c r="K13" s="106"/>
      <c r="L13" s="105"/>
      <c r="M13" s="108"/>
    </row>
    <row r="14" spans="1:13">
      <c r="A14" s="112" t="s">
        <v>37</v>
      </c>
      <c r="B14" s="113" t="s">
        <v>38</v>
      </c>
      <c r="C14" s="114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f>G14-E14</f>
        <v>0</v>
      </c>
      <c r="J14" s="114">
        <v>0</v>
      </c>
      <c r="K14" s="115">
        <v>0</v>
      </c>
      <c r="L14" s="115">
        <f>G14-J14</f>
        <v>0</v>
      </c>
      <c r="M14" s="116">
        <v>0</v>
      </c>
    </row>
    <row r="15" spans="1:13">
      <c r="A15" s="112" t="s">
        <v>39</v>
      </c>
      <c r="B15" s="113" t="s">
        <v>40</v>
      </c>
      <c r="C15" s="114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f t="shared" ref="I15:I19" si="0">G15-E15</f>
        <v>0</v>
      </c>
      <c r="J15" s="114">
        <v>0</v>
      </c>
      <c r="K15" s="115">
        <v>0</v>
      </c>
      <c r="L15" s="115">
        <f t="shared" ref="L15:M32" si="1">G15-J15</f>
        <v>0</v>
      </c>
      <c r="M15" s="116">
        <v>0</v>
      </c>
    </row>
    <row r="16" spans="1:13">
      <c r="A16" s="112" t="s">
        <v>41</v>
      </c>
      <c r="B16" s="113" t="s">
        <v>42</v>
      </c>
      <c r="C16" s="114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f t="shared" si="0"/>
        <v>0</v>
      </c>
      <c r="J16" s="114">
        <v>0</v>
      </c>
      <c r="K16" s="115">
        <v>0</v>
      </c>
      <c r="L16" s="115">
        <f t="shared" si="1"/>
        <v>0</v>
      </c>
      <c r="M16" s="116">
        <v>0</v>
      </c>
    </row>
    <row r="17" spans="1:13">
      <c r="A17" s="112" t="s">
        <v>43</v>
      </c>
      <c r="B17" s="113" t="s">
        <v>44</v>
      </c>
      <c r="C17" s="114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f t="shared" si="0"/>
        <v>0</v>
      </c>
      <c r="J17" s="114">
        <v>0</v>
      </c>
      <c r="K17" s="115">
        <v>0</v>
      </c>
      <c r="L17" s="115">
        <f t="shared" si="1"/>
        <v>0</v>
      </c>
      <c r="M17" s="116">
        <v>0</v>
      </c>
    </row>
    <row r="18" spans="1:13">
      <c r="A18" s="112" t="s">
        <v>45</v>
      </c>
      <c r="B18" s="113" t="s">
        <v>46</v>
      </c>
      <c r="C18" s="114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f t="shared" si="0"/>
        <v>0</v>
      </c>
      <c r="J18" s="114">
        <v>0</v>
      </c>
      <c r="K18" s="115">
        <v>0</v>
      </c>
      <c r="L18" s="115">
        <f t="shared" si="1"/>
        <v>0</v>
      </c>
      <c r="M18" s="116">
        <v>0</v>
      </c>
    </row>
    <row r="19" spans="1:13">
      <c r="A19" s="112" t="s">
        <v>47</v>
      </c>
      <c r="B19" s="113" t="s">
        <v>48</v>
      </c>
      <c r="C19" s="114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f t="shared" si="0"/>
        <v>0</v>
      </c>
      <c r="J19" s="114">
        <v>0</v>
      </c>
      <c r="K19" s="115">
        <v>0</v>
      </c>
      <c r="L19" s="115">
        <f t="shared" si="1"/>
        <v>0</v>
      </c>
      <c r="M19" s="116">
        <v>0</v>
      </c>
    </row>
    <row r="20" spans="1:13">
      <c r="A20" s="112" t="s">
        <v>49</v>
      </c>
      <c r="B20" s="113" t="s">
        <v>50</v>
      </c>
      <c r="C20" s="114">
        <v>1141774031.1500001</v>
      </c>
      <c r="D20" s="115">
        <v>96</v>
      </c>
      <c r="E20" s="115">
        <f>708451040+36548960</f>
        <v>745000000</v>
      </c>
      <c r="F20" s="115">
        <f>E20/E32*100</f>
        <v>53.405017921146957</v>
      </c>
      <c r="G20" s="115">
        <v>631042001</v>
      </c>
      <c r="H20" s="115">
        <v>5.7</v>
      </c>
      <c r="I20" s="115">
        <f>G20/G32*100</f>
        <v>52.787337275428392</v>
      </c>
      <c r="J20" s="115">
        <v>531992274.82999998</v>
      </c>
      <c r="K20" s="115">
        <f>J20/J32*100</f>
        <v>49.735937547694888</v>
      </c>
      <c r="L20" s="115">
        <f>G20-J20</f>
        <v>99049726.170000017</v>
      </c>
      <c r="M20" s="117">
        <f>J20/G20</f>
        <v>0.8430378231353256</v>
      </c>
    </row>
    <row r="21" spans="1:13">
      <c r="A21" s="118"/>
      <c r="B21" s="119" t="s">
        <v>51</v>
      </c>
      <c r="C21" s="120">
        <f>C20</f>
        <v>1141774031.1500001</v>
      </c>
      <c r="D21" s="121">
        <v>96</v>
      </c>
      <c r="E21" s="121">
        <f>E20</f>
        <v>745000000</v>
      </c>
      <c r="F21" s="121">
        <v>5.7</v>
      </c>
      <c r="G21" s="121">
        <f>G20</f>
        <v>631042001</v>
      </c>
      <c r="H21" s="121">
        <v>5.7</v>
      </c>
      <c r="I21" s="115">
        <f t="shared" ref="I21:I32" si="2">G21-E21</f>
        <v>-113957999</v>
      </c>
      <c r="J21" s="121">
        <f>J20</f>
        <v>531992274.82999998</v>
      </c>
      <c r="K21" s="121">
        <f>J21/J32*100</f>
        <v>49.735937547694888</v>
      </c>
      <c r="L21" s="115">
        <f>G21-J21</f>
        <v>99049726.170000017</v>
      </c>
      <c r="M21" s="122">
        <f>J21/G21</f>
        <v>0.8430378231353256</v>
      </c>
    </row>
    <row r="22" spans="1:13">
      <c r="A22" s="112" t="s">
        <v>52</v>
      </c>
      <c r="B22" s="113" t="s">
        <v>53</v>
      </c>
      <c r="C22" s="114">
        <v>0</v>
      </c>
      <c r="D22" s="115"/>
      <c r="E22" s="115">
        <v>0</v>
      </c>
      <c r="F22" s="115">
        <v>0</v>
      </c>
      <c r="G22" s="115">
        <v>0</v>
      </c>
      <c r="H22" s="115">
        <v>0</v>
      </c>
      <c r="I22" s="115">
        <f t="shared" si="2"/>
        <v>0</v>
      </c>
      <c r="J22" s="114">
        <v>0</v>
      </c>
      <c r="K22" s="115">
        <v>0</v>
      </c>
      <c r="L22" s="115">
        <f t="shared" si="1"/>
        <v>0</v>
      </c>
      <c r="M22" s="116">
        <v>0</v>
      </c>
    </row>
    <row r="23" spans="1:13">
      <c r="A23" s="112" t="s">
        <v>54</v>
      </c>
      <c r="B23" s="113" t="s">
        <v>55</v>
      </c>
      <c r="C23" s="114">
        <v>351946370.27999997</v>
      </c>
      <c r="D23" s="115">
        <v>0</v>
      </c>
      <c r="E23" s="115">
        <v>550000000</v>
      </c>
      <c r="F23" s="115">
        <f>E23/E29*100</f>
        <v>39.426523297491038</v>
      </c>
      <c r="G23" s="115">
        <v>564400000</v>
      </c>
      <c r="H23" s="115">
        <v>0</v>
      </c>
      <c r="I23" s="115">
        <v>39</v>
      </c>
      <c r="J23" s="115">
        <f>J29+J32</f>
        <v>2139267101.6599998</v>
      </c>
      <c r="K23" s="115">
        <v>0</v>
      </c>
      <c r="L23" s="115">
        <f>G23-J23</f>
        <v>-1574867101.6599998</v>
      </c>
      <c r="M23" s="116">
        <v>0</v>
      </c>
    </row>
    <row r="24" spans="1:13">
      <c r="A24" s="118"/>
      <c r="B24" s="119" t="s">
        <v>56</v>
      </c>
      <c r="C24" s="120">
        <f>C23</f>
        <v>351946370.27999997</v>
      </c>
      <c r="D24" s="121">
        <v>0</v>
      </c>
      <c r="E24" s="121">
        <v>550000000</v>
      </c>
      <c r="F24" s="121">
        <v>0</v>
      </c>
      <c r="G24" s="121">
        <f>G23</f>
        <v>564400000</v>
      </c>
      <c r="H24" s="121">
        <v>0</v>
      </c>
      <c r="I24" s="115">
        <f t="shared" si="2"/>
        <v>14400000</v>
      </c>
      <c r="J24" s="121">
        <v>537641276</v>
      </c>
      <c r="K24" s="121">
        <v>0</v>
      </c>
      <c r="L24" s="115">
        <f>G24-J24</f>
        <v>26758724</v>
      </c>
      <c r="M24" s="123">
        <v>0</v>
      </c>
    </row>
    <row r="25" spans="1:13">
      <c r="A25" s="112" t="s">
        <v>52</v>
      </c>
      <c r="B25" s="113" t="s">
        <v>53</v>
      </c>
      <c r="C25" s="114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f t="shared" si="2"/>
        <v>0</v>
      </c>
      <c r="J25" s="114">
        <v>0</v>
      </c>
      <c r="K25" s="115">
        <v>0</v>
      </c>
      <c r="L25" s="115">
        <f t="shared" si="1"/>
        <v>0</v>
      </c>
      <c r="M25" s="116">
        <v>0</v>
      </c>
    </row>
    <row r="26" spans="1:13">
      <c r="A26" s="112" t="s">
        <v>54</v>
      </c>
      <c r="B26" s="113" t="s">
        <v>55</v>
      </c>
      <c r="C26" s="114">
        <v>0</v>
      </c>
      <c r="D26" s="115">
        <v>0</v>
      </c>
      <c r="E26" s="115">
        <v>100000000</v>
      </c>
      <c r="F26" s="115">
        <f>E26/E29*100</f>
        <v>7.1684587813620064</v>
      </c>
      <c r="G26" s="115">
        <v>0</v>
      </c>
      <c r="H26" s="115">
        <v>0</v>
      </c>
      <c r="I26" s="124"/>
      <c r="J26" s="114">
        <v>0</v>
      </c>
      <c r="K26" s="115">
        <v>0</v>
      </c>
      <c r="L26" s="115">
        <f t="shared" si="1"/>
        <v>0</v>
      </c>
      <c r="M26" s="116">
        <v>0</v>
      </c>
    </row>
    <row r="27" spans="1:13">
      <c r="A27" s="118"/>
      <c r="B27" s="119" t="s">
        <v>57</v>
      </c>
      <c r="C27" s="120">
        <v>0</v>
      </c>
      <c r="D27" s="121">
        <v>0</v>
      </c>
      <c r="E27" s="121">
        <v>100000000</v>
      </c>
      <c r="F27" s="121">
        <v>0</v>
      </c>
      <c r="G27" s="121">
        <v>0</v>
      </c>
      <c r="H27" s="121">
        <v>0</v>
      </c>
      <c r="I27" s="115">
        <f t="shared" si="2"/>
        <v>-100000000</v>
      </c>
      <c r="J27" s="120">
        <v>0</v>
      </c>
      <c r="K27" s="121">
        <v>0</v>
      </c>
      <c r="L27" s="115">
        <f t="shared" si="1"/>
        <v>0</v>
      </c>
      <c r="M27" s="123">
        <v>0</v>
      </c>
    </row>
    <row r="28" spans="1:13">
      <c r="A28" s="125"/>
      <c r="B28" s="126" t="s">
        <v>58</v>
      </c>
      <c r="C28" s="127">
        <f>C24+C27</f>
        <v>351946370.27999997</v>
      </c>
      <c r="D28" s="128">
        <v>0</v>
      </c>
      <c r="E28" s="128">
        <v>650000000</v>
      </c>
      <c r="F28" s="128">
        <f>E28/E29*100</f>
        <v>46.59498207885305</v>
      </c>
      <c r="G28" s="128">
        <f>G24+G27</f>
        <v>564400000</v>
      </c>
      <c r="H28" s="128">
        <v>0</v>
      </c>
      <c r="I28" s="115">
        <f t="shared" si="2"/>
        <v>-85600000</v>
      </c>
      <c r="J28" s="128">
        <f>J24+J27</f>
        <v>537641276</v>
      </c>
      <c r="K28" s="128">
        <v>0</v>
      </c>
      <c r="L28" s="128">
        <f>G28-J28</f>
        <v>26758724</v>
      </c>
      <c r="M28" s="129">
        <v>0</v>
      </c>
    </row>
    <row r="29" spans="1:13">
      <c r="A29" s="125"/>
      <c r="B29" s="126" t="s">
        <v>59</v>
      </c>
      <c r="C29" s="127">
        <f>C21+C28</f>
        <v>1493720401.4300001</v>
      </c>
      <c r="D29" s="128">
        <v>3</v>
      </c>
      <c r="E29" s="128">
        <f>E21+E28</f>
        <v>1395000000</v>
      </c>
      <c r="F29" s="128">
        <v>3</v>
      </c>
      <c r="G29" s="128">
        <f>G21+G28</f>
        <v>1195442001</v>
      </c>
      <c r="H29" s="128">
        <v>3</v>
      </c>
      <c r="I29" s="115">
        <f t="shared" si="2"/>
        <v>-199557999</v>
      </c>
      <c r="J29" s="128">
        <f>J21+J28</f>
        <v>1069633550.8299999</v>
      </c>
      <c r="K29" s="128">
        <f>J29/J32*100</f>
        <v>100</v>
      </c>
      <c r="L29" s="128">
        <f t="shared" si="1"/>
        <v>125808450.17000008</v>
      </c>
      <c r="M29" s="130">
        <f>J29/G29</f>
        <v>0.89475988792031735</v>
      </c>
    </row>
    <row r="30" spans="1:13">
      <c r="A30" s="118"/>
      <c r="B30" s="119" t="s">
        <v>60</v>
      </c>
      <c r="C30" s="120">
        <v>0</v>
      </c>
      <c r="D30" s="121"/>
      <c r="E30" s="120">
        <v>0</v>
      </c>
      <c r="F30" s="121"/>
      <c r="G30" s="120">
        <v>0</v>
      </c>
      <c r="H30" s="121"/>
      <c r="I30" s="115">
        <f t="shared" si="2"/>
        <v>0</v>
      </c>
      <c r="J30" s="120">
        <v>0</v>
      </c>
      <c r="K30" s="121"/>
      <c r="L30" s="120">
        <f t="shared" si="1"/>
        <v>0</v>
      </c>
      <c r="M30" s="120">
        <f t="shared" si="1"/>
        <v>0</v>
      </c>
    </row>
    <row r="31" spans="1:13">
      <c r="A31" s="118"/>
      <c r="B31" s="119" t="s">
        <v>61</v>
      </c>
      <c r="C31" s="120">
        <v>0</v>
      </c>
      <c r="D31" s="121"/>
      <c r="E31" s="120">
        <v>0</v>
      </c>
      <c r="F31" s="121"/>
      <c r="G31" s="120">
        <v>0</v>
      </c>
      <c r="H31" s="121"/>
      <c r="I31" s="115">
        <f t="shared" si="2"/>
        <v>0</v>
      </c>
      <c r="J31" s="120">
        <v>0</v>
      </c>
      <c r="K31" s="121"/>
      <c r="L31" s="120">
        <f t="shared" si="1"/>
        <v>0</v>
      </c>
      <c r="M31" s="120">
        <f t="shared" si="1"/>
        <v>0</v>
      </c>
    </row>
    <row r="32" spans="1:13" ht="12" thickBot="1">
      <c r="A32" s="125"/>
      <c r="B32" s="126" t="s">
        <v>62</v>
      </c>
      <c r="C32" s="127">
        <f>C29+C31+C30</f>
        <v>1493720401.4300001</v>
      </c>
      <c r="D32" s="128"/>
      <c r="E32" s="128">
        <f>E29+E30+E31</f>
        <v>1395000000</v>
      </c>
      <c r="F32" s="128"/>
      <c r="G32" s="128">
        <f>G29+G30+G31</f>
        <v>1195442001</v>
      </c>
      <c r="H32" s="128"/>
      <c r="I32" s="115">
        <f t="shared" si="2"/>
        <v>-199557999</v>
      </c>
      <c r="J32" s="127">
        <f>J29+J30+J31</f>
        <v>1069633550.8299999</v>
      </c>
      <c r="K32" s="128"/>
      <c r="L32" s="127">
        <f t="shared" si="1"/>
        <v>125808450.17000008</v>
      </c>
      <c r="M32" s="130">
        <f>J32/G32</f>
        <v>0.89475988792031735</v>
      </c>
    </row>
    <row r="33" spans="1:13" ht="12" thickTop="1">
      <c r="A33" s="295" t="s">
        <v>63</v>
      </c>
      <c r="B33" s="295"/>
      <c r="C33" s="131"/>
      <c r="D33" s="132"/>
      <c r="E33" s="131"/>
      <c r="F33" s="132"/>
      <c r="G33" s="131"/>
      <c r="H33" s="132"/>
      <c r="I33" s="133"/>
      <c r="J33" s="131"/>
      <c r="K33" s="132"/>
      <c r="L33" s="131"/>
      <c r="M33" s="134"/>
    </row>
    <row r="34" spans="1:13">
      <c r="A34" s="109" t="s">
        <v>64</v>
      </c>
      <c r="B34" s="110" t="s">
        <v>36</v>
      </c>
      <c r="C34" s="105"/>
      <c r="D34" s="106"/>
      <c r="E34" s="105"/>
      <c r="F34" s="106"/>
      <c r="G34" s="105"/>
      <c r="H34" s="106"/>
      <c r="I34" s="111"/>
      <c r="J34" s="105"/>
      <c r="K34" s="106"/>
      <c r="L34" s="105"/>
      <c r="M34" s="108"/>
    </row>
    <row r="35" spans="1:13">
      <c r="A35" s="112"/>
      <c r="B35" s="135" t="s">
        <v>65</v>
      </c>
      <c r="C35" s="128">
        <v>1141774031.1500001</v>
      </c>
      <c r="D35" s="128">
        <v>76</v>
      </c>
      <c r="E35" s="128">
        <f>E37+E38+E39+E40+E41</f>
        <v>745000000</v>
      </c>
      <c r="F35" s="128">
        <f>E35/E55*100</f>
        <v>53.405017921146957</v>
      </c>
      <c r="G35" s="128">
        <f>G37+G38+G39+G40+G41</f>
        <v>631042001</v>
      </c>
      <c r="H35" s="136">
        <f>G35/G55</f>
        <v>0.52787337275428392</v>
      </c>
      <c r="I35" s="137">
        <f>G35-E35</f>
        <v>-113957999</v>
      </c>
      <c r="J35" s="128">
        <f>J37+J38+J39+J40+J41+J42</f>
        <v>531992274.82999998</v>
      </c>
      <c r="K35" s="128">
        <v>100</v>
      </c>
      <c r="L35" s="128">
        <f>G35-J35</f>
        <v>99049726.170000017</v>
      </c>
      <c r="M35" s="138">
        <f>J35/G35</f>
        <v>0.8430378231353256</v>
      </c>
    </row>
    <row r="36" spans="1:13">
      <c r="A36" s="112" t="s">
        <v>66</v>
      </c>
      <c r="B36" s="139" t="s">
        <v>67</v>
      </c>
      <c r="C36" s="114"/>
      <c r="D36" s="115"/>
      <c r="E36" s="115"/>
      <c r="F36" s="115"/>
      <c r="G36" s="115"/>
      <c r="H36" s="115"/>
      <c r="I36" s="137">
        <f t="shared" ref="I36:I42" si="3">G36-E36</f>
        <v>0</v>
      </c>
      <c r="J36" s="114"/>
      <c r="K36" s="115"/>
      <c r="L36" s="128"/>
      <c r="M36" s="130"/>
    </row>
    <row r="37" spans="1:13">
      <c r="A37" s="112" t="s">
        <v>247</v>
      </c>
      <c r="B37" s="139" t="s">
        <v>248</v>
      </c>
      <c r="C37" s="140">
        <v>330798627.56999999</v>
      </c>
      <c r="D37" s="115">
        <v>22</v>
      </c>
      <c r="E37" s="115">
        <v>302400000</v>
      </c>
      <c r="F37" s="115">
        <f>E37/E55*100</f>
        <v>21.677419354838708</v>
      </c>
      <c r="G37" s="115">
        <v>209909460</v>
      </c>
      <c r="H37" s="124">
        <f>G37/G55</f>
        <v>0.17559150491986103</v>
      </c>
      <c r="I37" s="137">
        <f>G37-E37</f>
        <v>-92490540</v>
      </c>
      <c r="J37" s="115">
        <v>207337296.78999999</v>
      </c>
      <c r="K37" s="115">
        <f>J37/J55*100</f>
        <v>19.383955994004971</v>
      </c>
      <c r="L37" s="115">
        <f>G37-J37</f>
        <v>2572163.2100000083</v>
      </c>
      <c r="M37" s="141">
        <f>J37/G37</f>
        <v>0.98774632067559032</v>
      </c>
    </row>
    <row r="38" spans="1:13">
      <c r="A38" s="112" t="s">
        <v>249</v>
      </c>
      <c r="B38" s="139" t="s">
        <v>250</v>
      </c>
      <c r="C38" s="140">
        <v>76101235.180000007</v>
      </c>
      <c r="D38" s="115">
        <v>5</v>
      </c>
      <c r="E38" s="115">
        <v>164996290</v>
      </c>
      <c r="F38" s="115">
        <f>E38/E55*100</f>
        <v>11.827691039426522</v>
      </c>
      <c r="G38" s="115">
        <v>121620205</v>
      </c>
      <c r="H38" s="124">
        <f>G38/G55</f>
        <v>0.10173660026857297</v>
      </c>
      <c r="I38" s="137">
        <f t="shared" si="3"/>
        <v>-43376085</v>
      </c>
      <c r="J38" s="115">
        <v>89307439.040000007</v>
      </c>
      <c r="K38" s="115">
        <f>J38/J55*100</f>
        <v>8.3493490804117378</v>
      </c>
      <c r="L38" s="115">
        <f>G38-J38</f>
        <v>32312765.959999993</v>
      </c>
      <c r="M38" s="141">
        <f>J38/G38</f>
        <v>0.7343141630126343</v>
      </c>
    </row>
    <row r="39" spans="1:13">
      <c r="A39" s="112" t="s">
        <v>251</v>
      </c>
      <c r="B39" s="139" t="s">
        <v>252</v>
      </c>
      <c r="C39" s="140">
        <v>178602513.40000001</v>
      </c>
      <c r="D39" s="115">
        <v>12</v>
      </c>
      <c r="E39" s="115">
        <v>163603710</v>
      </c>
      <c r="F39" s="115">
        <f>E39/E55*100</f>
        <v>11.727864516129033</v>
      </c>
      <c r="G39" s="115">
        <v>183665013</v>
      </c>
      <c r="H39" s="124">
        <f>G39/G55</f>
        <v>0.1536377447390691</v>
      </c>
      <c r="I39" s="137">
        <f t="shared" si="3"/>
        <v>20061303</v>
      </c>
      <c r="J39" s="115">
        <v>177294025</v>
      </c>
      <c r="K39" s="115">
        <f>J39/J55*100</f>
        <v>16.575211656592646</v>
      </c>
      <c r="L39" s="115">
        <f t="shared" ref="L39:L52" si="4">G39-J39</f>
        <v>6370988</v>
      </c>
      <c r="M39" s="141">
        <f t="shared" ref="M39:M55" si="5">J39/G39</f>
        <v>0.96531191272667705</v>
      </c>
    </row>
    <row r="40" spans="1:13">
      <c r="A40" s="112" t="s">
        <v>253</v>
      </c>
      <c r="B40" s="139" t="s">
        <v>254</v>
      </c>
      <c r="C40" s="140">
        <v>4957843</v>
      </c>
      <c r="D40" s="115">
        <v>0</v>
      </c>
      <c r="E40" s="115">
        <v>6000000</v>
      </c>
      <c r="F40" s="115">
        <f>E40/E55*100</f>
        <v>0.43010752688172044</v>
      </c>
      <c r="G40" s="115">
        <v>7847323</v>
      </c>
      <c r="H40" s="142">
        <f>G40/G55</f>
        <v>6.5643694913142007E-3</v>
      </c>
      <c r="I40" s="137">
        <f t="shared" si="3"/>
        <v>1847323</v>
      </c>
      <c r="J40" s="115">
        <v>7683449</v>
      </c>
      <c r="K40" s="115">
        <v>0</v>
      </c>
      <c r="L40" s="115">
        <f t="shared" si="4"/>
        <v>163874</v>
      </c>
      <c r="M40" s="141">
        <f t="shared" si="5"/>
        <v>0.97911720977969174</v>
      </c>
    </row>
    <row r="41" spans="1:13" ht="22.5">
      <c r="A41" s="112" t="s">
        <v>255</v>
      </c>
      <c r="B41" s="139" t="s">
        <v>256</v>
      </c>
      <c r="C41" s="140">
        <v>55073212</v>
      </c>
      <c r="D41" s="115">
        <v>4</v>
      </c>
      <c r="E41" s="115">
        <v>108000000</v>
      </c>
      <c r="F41" s="115">
        <f>E41/E55*100</f>
        <v>7.741935483870968</v>
      </c>
      <c r="G41" s="115">
        <v>108000000</v>
      </c>
      <c r="H41" s="124">
        <f>G41/G55</f>
        <v>9.0343153335466581E-2</v>
      </c>
      <c r="I41" s="137">
        <f t="shared" si="3"/>
        <v>0</v>
      </c>
      <c r="J41" s="115">
        <v>50370065</v>
      </c>
      <c r="K41" s="115"/>
      <c r="L41" s="115">
        <f t="shared" si="4"/>
        <v>57629935</v>
      </c>
      <c r="M41" s="141">
        <f t="shared" si="5"/>
        <v>0.46638949074074076</v>
      </c>
    </row>
    <row r="42" spans="1:13" ht="22.5">
      <c r="A42" s="112" t="s">
        <v>257</v>
      </c>
      <c r="B42" s="139" t="s">
        <v>258</v>
      </c>
      <c r="C42" s="140">
        <v>496240600</v>
      </c>
      <c r="D42" s="115">
        <v>33</v>
      </c>
      <c r="E42" s="115"/>
      <c r="F42" s="115"/>
      <c r="G42" s="115"/>
      <c r="H42" s="115"/>
      <c r="I42" s="137">
        <f t="shared" si="3"/>
        <v>0</v>
      </c>
      <c r="J42" s="114"/>
      <c r="K42" s="115"/>
      <c r="L42" s="128"/>
      <c r="M42" s="130"/>
    </row>
    <row r="43" spans="1:13">
      <c r="A43" s="112"/>
      <c r="B43" s="135" t="s">
        <v>100</v>
      </c>
      <c r="C43" s="143">
        <v>351946370.27999997</v>
      </c>
      <c r="D43" s="128">
        <v>24</v>
      </c>
      <c r="E43" s="128">
        <f>E49+E52</f>
        <v>650000000</v>
      </c>
      <c r="F43" s="128">
        <f>E43/E55*100</f>
        <v>46.59498207885305</v>
      </c>
      <c r="G43" s="128">
        <f>G49+G52</f>
        <v>564400000</v>
      </c>
      <c r="H43" s="128">
        <v>47.8</v>
      </c>
      <c r="I43" s="137">
        <f>G43-E43</f>
        <v>-85600000</v>
      </c>
      <c r="J43" s="127">
        <f>J49+J52</f>
        <v>537641276</v>
      </c>
      <c r="K43" s="128">
        <v>0</v>
      </c>
      <c r="L43" s="128">
        <f t="shared" si="4"/>
        <v>26758724</v>
      </c>
      <c r="M43" s="130">
        <f t="shared" si="5"/>
        <v>0.95258907866761167</v>
      </c>
    </row>
    <row r="44" spans="1:13">
      <c r="A44" s="112" t="s">
        <v>66</v>
      </c>
      <c r="B44" s="139" t="s">
        <v>67</v>
      </c>
      <c r="C44" s="114"/>
      <c r="D44" s="115"/>
      <c r="E44" s="115"/>
      <c r="F44" s="115"/>
      <c r="G44" s="115"/>
      <c r="H44" s="115"/>
      <c r="I44" s="137">
        <f t="shared" ref="I44:I52" si="6">G44-E44</f>
        <v>0</v>
      </c>
      <c r="J44" s="114"/>
      <c r="K44" s="115"/>
      <c r="L44" s="128"/>
      <c r="M44" s="130"/>
    </row>
    <row r="45" spans="1:13" ht="22.5">
      <c r="A45" s="112" t="s">
        <v>259</v>
      </c>
      <c r="B45" s="139" t="s">
        <v>260</v>
      </c>
      <c r="C45" s="114">
        <v>44849160</v>
      </c>
      <c r="D45" s="115">
        <v>3</v>
      </c>
      <c r="E45" s="115">
        <v>41000000</v>
      </c>
      <c r="F45" s="115">
        <f>E45/E55*100</f>
        <v>2.9390681003584227</v>
      </c>
      <c r="G45" s="115">
        <v>91549497</v>
      </c>
      <c r="H45" s="124">
        <f>G45/G55</f>
        <v>7.658213190051702E-2</v>
      </c>
      <c r="I45" s="137">
        <f t="shared" si="6"/>
        <v>50549497</v>
      </c>
      <c r="J45" s="152">
        <v>90978620</v>
      </c>
      <c r="K45" s="115">
        <v>0</v>
      </c>
      <c r="L45" s="115">
        <f t="shared" si="4"/>
        <v>570877</v>
      </c>
      <c r="M45" s="130">
        <f t="shared" si="5"/>
        <v>0.99376428032149644</v>
      </c>
    </row>
    <row r="46" spans="1:13">
      <c r="A46" s="112" t="s">
        <v>261</v>
      </c>
      <c r="B46" s="139" t="s">
        <v>262</v>
      </c>
      <c r="C46" s="114">
        <v>0</v>
      </c>
      <c r="D46" s="115">
        <v>0</v>
      </c>
      <c r="E46" s="115">
        <v>53000000</v>
      </c>
      <c r="F46" s="115">
        <f>E46/E55*100</f>
        <v>3.7992831541218637</v>
      </c>
      <c r="G46" s="115">
        <v>0</v>
      </c>
      <c r="H46" s="115">
        <f>G46/G55</f>
        <v>0</v>
      </c>
      <c r="I46" s="137">
        <f t="shared" si="6"/>
        <v>-53000000</v>
      </c>
      <c r="J46" s="152">
        <v>0</v>
      </c>
      <c r="K46" s="115">
        <v>0</v>
      </c>
      <c r="L46" s="115">
        <f t="shared" si="4"/>
        <v>0</v>
      </c>
      <c r="M46" s="130" t="s">
        <v>267</v>
      </c>
    </row>
    <row r="47" spans="1:13" ht="22.5">
      <c r="A47" s="112" t="s">
        <v>263</v>
      </c>
      <c r="B47" s="139" t="s">
        <v>264</v>
      </c>
      <c r="C47" s="114">
        <v>24727399</v>
      </c>
      <c r="D47" s="115">
        <v>2</v>
      </c>
      <c r="E47" s="115">
        <v>161000000</v>
      </c>
      <c r="F47" s="115">
        <f>E47/E55*100</f>
        <v>11.541218637992831</v>
      </c>
      <c r="G47" s="115">
        <v>82874730</v>
      </c>
      <c r="H47" s="124">
        <f>G47/G55</f>
        <v>6.9325596666901787E-2</v>
      </c>
      <c r="I47" s="137">
        <f t="shared" si="6"/>
        <v>-78125270</v>
      </c>
      <c r="J47" s="152">
        <v>82874729</v>
      </c>
      <c r="K47" s="115">
        <v>0</v>
      </c>
      <c r="L47" s="115">
        <f t="shared" si="4"/>
        <v>1</v>
      </c>
      <c r="M47" s="130">
        <f t="shared" si="5"/>
        <v>0.99999998793359568</v>
      </c>
    </row>
    <row r="48" spans="1:13" ht="22.5">
      <c r="A48" s="112" t="s">
        <v>265</v>
      </c>
      <c r="B48" s="139" t="s">
        <v>266</v>
      </c>
      <c r="C48" s="114">
        <v>282369811.27999997</v>
      </c>
      <c r="D48" s="115">
        <v>19</v>
      </c>
      <c r="E48" s="115">
        <v>295000000</v>
      </c>
      <c r="F48" s="115">
        <f>E48/E55*100</f>
        <v>21.146953405017921</v>
      </c>
      <c r="G48" s="115">
        <v>389975773</v>
      </c>
      <c r="H48" s="124">
        <f>G48/G55</f>
        <v>0.32621889867829734</v>
      </c>
      <c r="I48" s="137">
        <f t="shared" si="6"/>
        <v>94975773</v>
      </c>
      <c r="J48" s="151">
        <v>363787927</v>
      </c>
      <c r="K48" s="115">
        <v>0</v>
      </c>
      <c r="L48" s="115">
        <f t="shared" si="4"/>
        <v>26187846</v>
      </c>
      <c r="M48" s="130">
        <f t="shared" si="5"/>
        <v>0.93284750537567374</v>
      </c>
    </row>
    <row r="49" spans="1:13" ht="22.5">
      <c r="A49" s="112"/>
      <c r="B49" s="144" t="s">
        <v>56</v>
      </c>
      <c r="C49" s="114">
        <v>351946370.27999997</v>
      </c>
      <c r="D49" s="121">
        <v>24</v>
      </c>
      <c r="E49" s="121">
        <v>550000000</v>
      </c>
      <c r="F49" s="121">
        <f>E49/E55*100</f>
        <v>39.426523297491038</v>
      </c>
      <c r="G49" s="121">
        <f>G45+G46+G47+G48</f>
        <v>564400000</v>
      </c>
      <c r="H49" s="145">
        <f>G49/G55</f>
        <v>0.47212662724571614</v>
      </c>
      <c r="I49" s="137">
        <f t="shared" si="6"/>
        <v>14400000</v>
      </c>
      <c r="J49" s="120">
        <f>SUM(J45:J48)</f>
        <v>537641276</v>
      </c>
      <c r="K49" s="121">
        <v>0</v>
      </c>
      <c r="L49" s="115">
        <f t="shared" si="4"/>
        <v>26758724</v>
      </c>
      <c r="M49" s="130">
        <f t="shared" si="5"/>
        <v>0.95258907866761167</v>
      </c>
    </row>
    <row r="50" spans="1:13">
      <c r="A50" s="112" t="s">
        <v>66</v>
      </c>
      <c r="B50" s="139" t="s">
        <v>67</v>
      </c>
      <c r="D50" s="115"/>
      <c r="E50" s="115"/>
      <c r="F50" s="115"/>
      <c r="G50" s="115"/>
      <c r="H50" s="115"/>
      <c r="I50" s="137">
        <f t="shared" si="6"/>
        <v>0</v>
      </c>
      <c r="J50" s="114"/>
      <c r="K50" s="115"/>
      <c r="L50" s="115"/>
      <c r="M50" s="130"/>
    </row>
    <row r="51" spans="1:13" ht="22.5">
      <c r="A51" s="112" t="s">
        <v>263</v>
      </c>
      <c r="B51" s="139" t="s">
        <v>264</v>
      </c>
      <c r="C51" s="114">
        <v>0</v>
      </c>
      <c r="D51" s="115">
        <v>0</v>
      </c>
      <c r="E51" s="115">
        <v>100000000</v>
      </c>
      <c r="F51" s="115">
        <f>E51/E55*100</f>
        <v>7.1684587813620064</v>
      </c>
      <c r="G51" s="115">
        <v>0</v>
      </c>
      <c r="H51" s="115">
        <v>0</v>
      </c>
      <c r="I51" s="137">
        <f t="shared" si="6"/>
        <v>-100000000</v>
      </c>
      <c r="J51" s="114">
        <v>0</v>
      </c>
      <c r="K51" s="115">
        <v>0</v>
      </c>
      <c r="L51" s="115">
        <f t="shared" si="4"/>
        <v>0</v>
      </c>
      <c r="M51" s="130" t="s">
        <v>267</v>
      </c>
    </row>
    <row r="52" spans="1:13" ht="22.5">
      <c r="A52" s="112"/>
      <c r="B52" s="144" t="s">
        <v>57</v>
      </c>
      <c r="C52" s="120">
        <v>0</v>
      </c>
      <c r="D52" s="121">
        <v>0</v>
      </c>
      <c r="E52" s="121">
        <v>100000000</v>
      </c>
      <c r="F52" s="121">
        <f>E52/E55*100</f>
        <v>7.1684587813620064</v>
      </c>
      <c r="G52" s="121">
        <f>G51</f>
        <v>0</v>
      </c>
      <c r="H52" s="121">
        <v>0</v>
      </c>
      <c r="I52" s="137">
        <f t="shared" si="6"/>
        <v>-100000000</v>
      </c>
      <c r="J52" s="120">
        <v>0</v>
      </c>
      <c r="K52" s="121">
        <v>0</v>
      </c>
      <c r="L52" s="121">
        <f t="shared" si="4"/>
        <v>0</v>
      </c>
      <c r="M52" s="130" t="s">
        <v>267</v>
      </c>
    </row>
    <row r="53" spans="1:13">
      <c r="A53" s="112" t="s">
        <v>66</v>
      </c>
      <c r="B53" s="139" t="s">
        <v>67</v>
      </c>
      <c r="C53" s="114"/>
      <c r="D53" s="115"/>
      <c r="E53" s="115"/>
      <c r="F53" s="115"/>
      <c r="G53" s="115"/>
      <c r="H53" s="115"/>
      <c r="I53" s="115"/>
      <c r="J53" s="114"/>
      <c r="K53" s="115"/>
      <c r="L53" s="128"/>
      <c r="M53" s="130"/>
    </row>
    <row r="54" spans="1:13">
      <c r="A54" s="112" t="s">
        <v>66</v>
      </c>
      <c r="B54" s="139" t="s">
        <v>67</v>
      </c>
      <c r="C54" s="114"/>
      <c r="D54" s="115"/>
      <c r="E54" s="115"/>
      <c r="F54" s="115"/>
      <c r="G54" s="115"/>
      <c r="H54" s="115"/>
      <c r="I54" s="115"/>
      <c r="J54" s="114"/>
      <c r="K54" s="115"/>
      <c r="L54" s="128"/>
      <c r="M54" s="130"/>
    </row>
    <row r="55" spans="1:13">
      <c r="A55" s="112"/>
      <c r="B55" s="146" t="s">
        <v>62</v>
      </c>
      <c r="C55" s="147">
        <f>C35+C43</f>
        <v>1493720401.4300001</v>
      </c>
      <c r="D55" s="147"/>
      <c r="E55" s="147">
        <f t="shared" ref="E55:L55" si="7">E35+E43</f>
        <v>1395000000</v>
      </c>
      <c r="F55" s="147"/>
      <c r="G55" s="147">
        <f t="shared" si="7"/>
        <v>1195442001</v>
      </c>
      <c r="H55" s="147"/>
      <c r="I55" s="147">
        <f t="shared" si="7"/>
        <v>-199557999</v>
      </c>
      <c r="J55" s="147">
        <f t="shared" si="7"/>
        <v>1069633550.8299999</v>
      </c>
      <c r="K55" s="147"/>
      <c r="L55" s="147">
        <f t="shared" si="7"/>
        <v>125808450.17000002</v>
      </c>
      <c r="M55" s="130">
        <f t="shared" si="5"/>
        <v>0.89475988792031735</v>
      </c>
    </row>
    <row r="59" spans="1:13" ht="15">
      <c r="G59" s="148"/>
      <c r="H59" s="148"/>
      <c r="I59" s="148"/>
    </row>
    <row r="63" spans="1:13">
      <c r="G63" s="149"/>
      <c r="I63" s="150"/>
    </row>
  </sheetData>
  <mergeCells count="19">
    <mergeCell ref="A12:B12"/>
    <mergeCell ref="A33:B33"/>
    <mergeCell ref="B7:D7"/>
    <mergeCell ref="E7:F7"/>
    <mergeCell ref="G7:M7"/>
    <mergeCell ref="A8:B11"/>
    <mergeCell ref="C8:M8"/>
    <mergeCell ref="E9:F9"/>
    <mergeCell ref="G9:H9"/>
    <mergeCell ref="J9:K9"/>
    <mergeCell ref="L9:L10"/>
    <mergeCell ref="M9:M10"/>
    <mergeCell ref="A1:M1"/>
    <mergeCell ref="A2:M2"/>
    <mergeCell ref="A3:M3"/>
    <mergeCell ref="A5:A6"/>
    <mergeCell ref="B5:D6"/>
    <mergeCell ref="E5:F6"/>
    <mergeCell ref="G5:M6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topLeftCell="A40" workbookViewId="0">
      <selection activeCell="F17" sqref="F17"/>
    </sheetView>
  </sheetViews>
  <sheetFormatPr defaultRowHeight="15"/>
  <cols>
    <col min="2" max="2" width="10.85546875" customWidth="1"/>
    <col min="3" max="3" width="39.7109375" customWidth="1"/>
    <col min="4" max="4" width="11.85546875" customWidth="1"/>
    <col min="6" max="6" width="11.140625" customWidth="1"/>
    <col min="8" max="8" width="11.140625" customWidth="1"/>
    <col min="10" max="10" width="11.7109375" customWidth="1"/>
    <col min="11" max="11" width="10.85546875" customWidth="1"/>
    <col min="13" max="13" width="9.28515625" customWidth="1"/>
  </cols>
  <sheetData>
    <row r="1" spans="2:14"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2:14">
      <c r="B2" s="311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2:14">
      <c r="B3" s="304" t="s">
        <v>1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2:14" ht="15.75" thickBot="1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2:14">
      <c r="B5" s="312" t="s">
        <v>0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4"/>
    </row>
    <row r="6" spans="2:14">
      <c r="B6" s="305" t="s">
        <v>1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7"/>
    </row>
    <row r="7" spans="2:14" ht="15.75" thickBot="1">
      <c r="B7" s="308" t="s">
        <v>2</v>
      </c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10"/>
    </row>
    <row r="8" spans="2:14" ht="16.5" thickTop="1" thickBot="1">
      <c r="B8" s="290" t="s">
        <v>3</v>
      </c>
      <c r="C8" s="291" t="s">
        <v>4</v>
      </c>
      <c r="D8" s="291"/>
      <c r="E8" s="291"/>
      <c r="F8" s="292" t="s">
        <v>5</v>
      </c>
      <c r="G8" s="292"/>
      <c r="H8" s="293" t="s">
        <v>6</v>
      </c>
      <c r="I8" s="293"/>
      <c r="J8" s="293"/>
      <c r="K8" s="293"/>
      <c r="L8" s="293"/>
      <c r="M8" s="293"/>
      <c r="N8" s="293"/>
    </row>
    <row r="9" spans="2:14" ht="15.75" thickTop="1">
      <c r="B9" s="290"/>
      <c r="C9" s="291"/>
      <c r="D9" s="291"/>
      <c r="E9" s="291"/>
      <c r="F9" s="292"/>
      <c r="G9" s="292"/>
      <c r="H9" s="293"/>
      <c r="I9" s="293"/>
      <c r="J9" s="293"/>
      <c r="K9" s="293"/>
      <c r="L9" s="293"/>
      <c r="M9" s="293"/>
      <c r="N9" s="293"/>
    </row>
    <row r="10" spans="2:14">
      <c r="B10" s="94" t="s">
        <v>7</v>
      </c>
      <c r="C10" s="296" t="s">
        <v>268</v>
      </c>
      <c r="D10" s="296"/>
      <c r="E10" s="296"/>
      <c r="F10" s="297" t="s">
        <v>9</v>
      </c>
      <c r="G10" s="297"/>
      <c r="H10" s="298" t="s">
        <v>269</v>
      </c>
      <c r="I10" s="298"/>
      <c r="J10" s="298"/>
      <c r="K10" s="298"/>
      <c r="L10" s="298"/>
      <c r="M10" s="298"/>
      <c r="N10" s="298"/>
    </row>
    <row r="11" spans="2:14" ht="15.75" thickBot="1">
      <c r="B11" s="299" t="s">
        <v>11</v>
      </c>
      <c r="C11" s="299"/>
      <c r="D11" s="300" t="s">
        <v>12</v>
      </c>
      <c r="E11" s="300"/>
      <c r="F11" s="300"/>
      <c r="G11" s="300"/>
      <c r="H11" s="300"/>
      <c r="I11" s="300"/>
      <c r="J11" s="300"/>
      <c r="K11" s="300"/>
      <c r="L11" s="300"/>
      <c r="M11" s="300"/>
      <c r="N11" s="300"/>
    </row>
    <row r="12" spans="2:14" ht="16.5" thickTop="1" thickBot="1">
      <c r="B12" s="299"/>
      <c r="C12" s="299"/>
      <c r="D12" s="95" t="s">
        <v>13</v>
      </c>
      <c r="E12" s="96">
        <v>2023</v>
      </c>
      <c r="F12" s="301" t="s">
        <v>14</v>
      </c>
      <c r="G12" s="301"/>
      <c r="H12" s="301" t="s">
        <v>14</v>
      </c>
      <c r="I12" s="301"/>
      <c r="J12" s="97" t="s">
        <v>14</v>
      </c>
      <c r="K12" s="301" t="s">
        <v>14</v>
      </c>
      <c r="L12" s="301"/>
      <c r="M12" s="302" t="s">
        <v>15</v>
      </c>
      <c r="N12" s="303" t="s">
        <v>16</v>
      </c>
    </row>
    <row r="13" spans="2:14" ht="57.75" thickTop="1" thickBot="1">
      <c r="B13" s="299"/>
      <c r="C13" s="299"/>
      <c r="D13" s="98" t="s">
        <v>17</v>
      </c>
      <c r="E13" s="99" t="s">
        <v>18</v>
      </c>
      <c r="F13" s="100" t="s">
        <v>19</v>
      </c>
      <c r="G13" s="101" t="s">
        <v>18</v>
      </c>
      <c r="H13" s="100" t="s">
        <v>20</v>
      </c>
      <c r="I13" s="101" t="s">
        <v>18</v>
      </c>
      <c r="J13" s="102" t="s">
        <v>21</v>
      </c>
      <c r="K13" s="100" t="s">
        <v>22</v>
      </c>
      <c r="L13" s="101" t="s">
        <v>18</v>
      </c>
      <c r="M13" s="302"/>
      <c r="N13" s="303"/>
    </row>
    <row r="14" spans="2:14" ht="16.5" thickTop="1" thickBot="1">
      <c r="B14" s="299"/>
      <c r="C14" s="299"/>
      <c r="D14" s="103" t="s">
        <v>23</v>
      </c>
      <c r="E14" s="103" t="s">
        <v>24</v>
      </c>
      <c r="F14" s="103" t="s">
        <v>25</v>
      </c>
      <c r="G14" s="103" t="s">
        <v>26</v>
      </c>
      <c r="H14" s="103" t="s">
        <v>27</v>
      </c>
      <c r="I14" s="103" t="s">
        <v>28</v>
      </c>
      <c r="J14" s="103" t="s">
        <v>29</v>
      </c>
      <c r="K14" s="103" t="s">
        <v>30</v>
      </c>
      <c r="L14" s="103" t="s">
        <v>31</v>
      </c>
      <c r="M14" s="103" t="s">
        <v>32</v>
      </c>
      <c r="N14" s="104" t="s">
        <v>33</v>
      </c>
    </row>
    <row r="15" spans="2:14" ht="15.75" thickTop="1">
      <c r="B15" s="315" t="s">
        <v>34</v>
      </c>
      <c r="C15" s="31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16" spans="2:14">
      <c r="B16" s="156" t="s">
        <v>35</v>
      </c>
      <c r="C16" s="156" t="s">
        <v>36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</row>
    <row r="17" spans="2:14">
      <c r="B17" s="157" t="s">
        <v>37</v>
      </c>
      <c r="C17" s="158" t="s">
        <v>38</v>
      </c>
      <c r="D17" s="159">
        <v>560146015</v>
      </c>
      <c r="E17" s="207">
        <f>D17/D$32</f>
        <v>0.2249928374218616</v>
      </c>
      <c r="F17" s="250">
        <v>686327000</v>
      </c>
      <c r="G17" s="207">
        <f>F17/F$32</f>
        <v>0.23628862089373007</v>
      </c>
      <c r="H17" s="159">
        <v>646686807</v>
      </c>
      <c r="I17" s="207">
        <f>H17/H$32</f>
        <v>0.25288164364997051</v>
      </c>
      <c r="J17" s="159">
        <f>H17-F17</f>
        <v>-39640193</v>
      </c>
      <c r="K17" s="159">
        <v>644498763</v>
      </c>
      <c r="L17" s="207">
        <f>K17/K$32</f>
        <v>0.26224074693157184</v>
      </c>
      <c r="M17" s="159">
        <f>H17-K17</f>
        <v>2188044</v>
      </c>
      <c r="N17" s="208">
        <f>K17/H17</f>
        <v>0.99661653218170565</v>
      </c>
    </row>
    <row r="18" spans="2:14">
      <c r="B18" s="160" t="s">
        <v>39</v>
      </c>
      <c r="C18" s="161" t="s">
        <v>40</v>
      </c>
      <c r="D18" s="115">
        <v>92846823</v>
      </c>
      <c r="E18" s="207">
        <f t="shared" ref="E18:E32" si="0">D18/D$32</f>
        <v>3.7293615580529231E-2</v>
      </c>
      <c r="F18" s="115">
        <v>115286000</v>
      </c>
      <c r="G18" s="207">
        <f t="shared" ref="G18:G32" si="1">F18/F$32</f>
        <v>3.9690657585020793E-2</v>
      </c>
      <c r="H18" s="115">
        <v>109247862</v>
      </c>
      <c r="I18" s="207">
        <f t="shared" ref="I18:I32" si="2">H18/H$32</f>
        <v>4.2720492530173348E-2</v>
      </c>
      <c r="J18" s="115">
        <f t="shared" ref="J18:J23" si="3">H18-F18</f>
        <v>-6038138</v>
      </c>
      <c r="K18" s="115">
        <v>108710487</v>
      </c>
      <c r="L18" s="207">
        <f t="shared" ref="L18:L32" si="4">K18/K$32</f>
        <v>4.4233318893390848E-2</v>
      </c>
      <c r="M18" s="115">
        <f t="shared" ref="M18:M57" si="5">H18-K18</f>
        <v>537375</v>
      </c>
      <c r="N18" s="208">
        <f t="shared" ref="N18:N32" si="6">K18/H18</f>
        <v>0.99508113943685228</v>
      </c>
    </row>
    <row r="19" spans="2:14">
      <c r="B19" s="160" t="s">
        <v>41</v>
      </c>
      <c r="C19" s="161" t="s">
        <v>42</v>
      </c>
      <c r="D19" s="115">
        <v>193910488.44999999</v>
      </c>
      <c r="E19" s="207">
        <f t="shared" si="0"/>
        <v>7.7887675416604754E-2</v>
      </c>
      <c r="F19" s="115">
        <v>352000000</v>
      </c>
      <c r="G19" s="207">
        <f t="shared" si="1"/>
        <v>0.12118654016903457</v>
      </c>
      <c r="H19" s="115">
        <v>231258185</v>
      </c>
      <c r="I19" s="207">
        <f t="shared" si="2"/>
        <v>9.0431642175605662E-2</v>
      </c>
      <c r="J19" s="115">
        <f t="shared" si="3"/>
        <v>-120741815</v>
      </c>
      <c r="K19" s="115">
        <v>219067860.05000001</v>
      </c>
      <c r="L19" s="207">
        <f t="shared" si="4"/>
        <v>8.9136740900483388E-2</v>
      </c>
      <c r="M19" s="115">
        <f t="shared" si="5"/>
        <v>12190324.949999988</v>
      </c>
      <c r="N19" s="208">
        <f t="shared" si="6"/>
        <v>0.94728694705443617</v>
      </c>
    </row>
    <row r="20" spans="2:14">
      <c r="B20" s="160" t="s">
        <v>43</v>
      </c>
      <c r="C20" s="161" t="s">
        <v>44</v>
      </c>
      <c r="D20" s="115">
        <v>703834690.66999996</v>
      </c>
      <c r="E20" s="207">
        <f t="shared" si="0"/>
        <v>0.28270800807139823</v>
      </c>
      <c r="F20" s="115">
        <v>750000000</v>
      </c>
      <c r="G20" s="207">
        <f t="shared" si="1"/>
        <v>0.2582099577465225</v>
      </c>
      <c r="H20" s="115">
        <v>573964806</v>
      </c>
      <c r="I20" s="207">
        <f t="shared" si="2"/>
        <v>0.22444429353963372</v>
      </c>
      <c r="J20" s="115">
        <f t="shared" si="3"/>
        <v>-176035194</v>
      </c>
      <c r="K20" s="115">
        <v>540290797</v>
      </c>
      <c r="L20" s="207">
        <f t="shared" si="4"/>
        <v>0.21983946331567167</v>
      </c>
      <c r="M20" s="115">
        <f t="shared" si="5"/>
        <v>33674009</v>
      </c>
      <c r="N20" s="208">
        <f t="shared" si="6"/>
        <v>0.94133088187989</v>
      </c>
    </row>
    <row r="21" spans="2:14">
      <c r="B21" s="160" t="s">
        <v>45</v>
      </c>
      <c r="C21" s="161" t="s">
        <v>46</v>
      </c>
      <c r="D21" s="115">
        <v>0</v>
      </c>
      <c r="E21" s="207">
        <f t="shared" si="0"/>
        <v>0</v>
      </c>
      <c r="F21" s="115">
        <v>0</v>
      </c>
      <c r="G21" s="207">
        <f t="shared" si="1"/>
        <v>0</v>
      </c>
      <c r="H21" s="115"/>
      <c r="I21" s="207">
        <f t="shared" si="2"/>
        <v>0</v>
      </c>
      <c r="J21" s="115">
        <f t="shared" si="3"/>
        <v>0</v>
      </c>
      <c r="K21" s="115"/>
      <c r="L21" s="207">
        <f t="shared" si="4"/>
        <v>0</v>
      </c>
      <c r="M21" s="115">
        <f t="shared" si="5"/>
        <v>0</v>
      </c>
      <c r="N21" s="208"/>
    </row>
    <row r="22" spans="2:14">
      <c r="B22" s="160" t="s">
        <v>47</v>
      </c>
      <c r="C22" s="161" t="s">
        <v>48</v>
      </c>
      <c r="D22" s="115">
        <v>0</v>
      </c>
      <c r="E22" s="207">
        <f t="shared" si="0"/>
        <v>0</v>
      </c>
      <c r="F22" s="115">
        <v>0</v>
      </c>
      <c r="G22" s="207">
        <f t="shared" si="1"/>
        <v>0</v>
      </c>
      <c r="H22" s="115"/>
      <c r="I22" s="207">
        <f t="shared" si="2"/>
        <v>0</v>
      </c>
      <c r="J22" s="115">
        <f t="shared" si="3"/>
        <v>0</v>
      </c>
      <c r="K22" s="115"/>
      <c r="L22" s="207">
        <f t="shared" si="4"/>
        <v>0</v>
      </c>
      <c r="M22" s="115">
        <f t="shared" si="5"/>
        <v>0</v>
      </c>
      <c r="N22" s="208"/>
    </row>
    <row r="23" spans="2:14">
      <c r="B23" s="160" t="s">
        <v>49</v>
      </c>
      <c r="C23" s="161" t="s">
        <v>50</v>
      </c>
      <c r="D23" s="115">
        <v>858040081</v>
      </c>
      <c r="E23" s="207">
        <f t="shared" si="0"/>
        <v>0.34464740849022013</v>
      </c>
      <c r="F23" s="115">
        <v>800000000</v>
      </c>
      <c r="G23" s="207">
        <f t="shared" si="1"/>
        <v>0.27542395492962402</v>
      </c>
      <c r="H23" s="115">
        <v>861900997</v>
      </c>
      <c r="I23" s="207">
        <f t="shared" si="2"/>
        <v>0.33703941138992233</v>
      </c>
      <c r="J23" s="115">
        <f t="shared" si="3"/>
        <v>61900997</v>
      </c>
      <c r="K23" s="115">
        <v>831652417</v>
      </c>
      <c r="L23" s="207">
        <f t="shared" si="4"/>
        <v>0.3383918845807421</v>
      </c>
      <c r="M23" s="115">
        <f t="shared" si="5"/>
        <v>30248580</v>
      </c>
      <c r="N23" s="208">
        <f t="shared" si="6"/>
        <v>0.96490480913087984</v>
      </c>
    </row>
    <row r="24" spans="2:14">
      <c r="B24" s="163"/>
      <c r="C24" s="164" t="s">
        <v>51</v>
      </c>
      <c r="D24" s="121">
        <f>SUM(D17:D23)</f>
        <v>2408778098.1199999</v>
      </c>
      <c r="E24" s="207">
        <f t="shared" si="0"/>
        <v>0.96752954498061394</v>
      </c>
      <c r="F24" s="121">
        <f>SUM(F17:F23)</f>
        <v>2703613000</v>
      </c>
      <c r="G24" s="207">
        <f t="shared" si="1"/>
        <v>0.93079973132393201</v>
      </c>
      <c r="H24" s="121">
        <f>SUM(H17:H23)</f>
        <v>2423058657</v>
      </c>
      <c r="I24" s="207">
        <f t="shared" si="2"/>
        <v>0.94751748328530561</v>
      </c>
      <c r="J24" s="121">
        <f>SUM(J17:J23)</f>
        <v>-280554343</v>
      </c>
      <c r="K24" s="121">
        <f>SUM(K17:K23)</f>
        <v>2344220324.0500002</v>
      </c>
      <c r="L24" s="207">
        <f t="shared" si="4"/>
        <v>0.95384215462185995</v>
      </c>
      <c r="M24" s="121">
        <f t="shared" si="5"/>
        <v>78838332.949999809</v>
      </c>
      <c r="N24" s="208">
        <f t="shared" si="6"/>
        <v>0.96746329985770552</v>
      </c>
    </row>
    <row r="25" spans="2:14">
      <c r="B25" s="160" t="s">
        <v>52</v>
      </c>
      <c r="C25" s="161" t="s">
        <v>53</v>
      </c>
      <c r="D25" s="115">
        <v>6840000</v>
      </c>
      <c r="E25" s="207">
        <f t="shared" si="0"/>
        <v>2.7474104371974038E-3</v>
      </c>
      <c r="F25" s="115">
        <v>0</v>
      </c>
      <c r="G25" s="207">
        <f t="shared" si="1"/>
        <v>0</v>
      </c>
      <c r="H25" s="115">
        <v>0</v>
      </c>
      <c r="I25" s="207">
        <f t="shared" si="2"/>
        <v>0</v>
      </c>
      <c r="J25" s="115">
        <f t="shared" ref="J25:J26" si="7">H25-F25</f>
        <v>0</v>
      </c>
      <c r="K25" s="115">
        <v>0</v>
      </c>
      <c r="L25" s="207">
        <f t="shared" si="4"/>
        <v>0</v>
      </c>
      <c r="M25" s="115">
        <f t="shared" si="5"/>
        <v>0</v>
      </c>
      <c r="N25" s="208"/>
    </row>
    <row r="26" spans="2:14">
      <c r="B26" s="160" t="s">
        <v>54</v>
      </c>
      <c r="C26" s="161" t="s">
        <v>55</v>
      </c>
      <c r="D26" s="115">
        <v>73999000</v>
      </c>
      <c r="E26" s="207">
        <f t="shared" si="0"/>
        <v>2.9723044582188694E-2</v>
      </c>
      <c r="F26" s="115">
        <v>201000000</v>
      </c>
      <c r="G26" s="207">
        <f t="shared" si="1"/>
        <v>6.920026867606803E-2</v>
      </c>
      <c r="H26" s="115">
        <v>134212000</v>
      </c>
      <c r="I26" s="207">
        <f t="shared" si="2"/>
        <v>5.2482516714694387E-2</v>
      </c>
      <c r="J26" s="115">
        <f t="shared" si="7"/>
        <v>-66788000</v>
      </c>
      <c r="K26" s="115">
        <v>113440320</v>
      </c>
      <c r="L26" s="207">
        <f t="shared" si="4"/>
        <v>4.615784537814005E-2</v>
      </c>
      <c r="M26" s="115">
        <f t="shared" si="5"/>
        <v>20771680</v>
      </c>
      <c r="N26" s="208">
        <f t="shared" si="6"/>
        <v>0.84523231901767348</v>
      </c>
    </row>
    <row r="27" spans="2:14">
      <c r="B27" s="163"/>
      <c r="C27" s="164" t="s">
        <v>56</v>
      </c>
      <c r="D27" s="121">
        <f>SUM(D25:D26)</f>
        <v>80839000</v>
      </c>
      <c r="E27" s="207">
        <f t="shared" si="0"/>
        <v>3.2470455019386099E-2</v>
      </c>
      <c r="F27" s="121">
        <f>F29</f>
        <v>201000000</v>
      </c>
      <c r="G27" s="207">
        <f t="shared" si="1"/>
        <v>6.920026867606803E-2</v>
      </c>
      <c r="H27" s="121">
        <v>134212000</v>
      </c>
      <c r="I27" s="207">
        <f t="shared" si="2"/>
        <v>5.2482516714694387E-2</v>
      </c>
      <c r="J27" s="121">
        <f>SUM(J25:J26)</f>
        <v>-66788000</v>
      </c>
      <c r="K27" s="121">
        <v>113440320</v>
      </c>
      <c r="L27" s="207">
        <f t="shared" si="4"/>
        <v>4.615784537814005E-2</v>
      </c>
      <c r="M27" s="121">
        <f t="shared" si="5"/>
        <v>20771680</v>
      </c>
      <c r="N27" s="208">
        <f t="shared" si="6"/>
        <v>0.84523231901767348</v>
      </c>
    </row>
    <row r="28" spans="2:14">
      <c r="B28" s="160" t="s">
        <v>52</v>
      </c>
      <c r="C28" s="161" t="s">
        <v>53</v>
      </c>
      <c r="D28" s="115">
        <v>6840000</v>
      </c>
      <c r="E28" s="207">
        <f t="shared" si="0"/>
        <v>2.7474104371974038E-3</v>
      </c>
      <c r="F28" s="115">
        <v>0</v>
      </c>
      <c r="G28" s="207">
        <f t="shared" si="1"/>
        <v>0</v>
      </c>
      <c r="H28" s="115">
        <v>0</v>
      </c>
      <c r="I28" s="207">
        <f t="shared" si="2"/>
        <v>0</v>
      </c>
      <c r="J28" s="115">
        <f t="shared" ref="J28:J30" si="8">H28-F28</f>
        <v>0</v>
      </c>
      <c r="K28" s="115">
        <v>0</v>
      </c>
      <c r="L28" s="207">
        <f t="shared" si="4"/>
        <v>0</v>
      </c>
      <c r="M28" s="115">
        <f t="shared" si="5"/>
        <v>0</v>
      </c>
      <c r="N28" s="208"/>
    </row>
    <row r="29" spans="2:14">
      <c r="B29" s="166" t="s">
        <v>54</v>
      </c>
      <c r="C29" s="167" t="s">
        <v>55</v>
      </c>
      <c r="D29" s="168">
        <v>73999000</v>
      </c>
      <c r="E29" s="207">
        <f t="shared" si="0"/>
        <v>2.9723044582188694E-2</v>
      </c>
      <c r="F29" s="168">
        <v>201000000</v>
      </c>
      <c r="G29" s="207">
        <f t="shared" si="1"/>
        <v>6.920026867606803E-2</v>
      </c>
      <c r="H29" s="168">
        <v>134212000</v>
      </c>
      <c r="I29" s="207">
        <f t="shared" si="2"/>
        <v>5.2482516714694387E-2</v>
      </c>
      <c r="J29" s="168">
        <f t="shared" si="8"/>
        <v>-66788000</v>
      </c>
      <c r="K29" s="168">
        <v>0</v>
      </c>
      <c r="L29" s="207">
        <f t="shared" si="4"/>
        <v>0</v>
      </c>
      <c r="M29" s="168">
        <f t="shared" si="5"/>
        <v>134212000</v>
      </c>
      <c r="N29" s="208">
        <f t="shared" si="6"/>
        <v>0</v>
      </c>
    </row>
    <row r="30" spans="2:14">
      <c r="B30" s="163"/>
      <c r="C30" s="164" t="s">
        <v>57</v>
      </c>
      <c r="D30" s="121">
        <v>0</v>
      </c>
      <c r="E30" s="207">
        <f t="shared" si="0"/>
        <v>0</v>
      </c>
      <c r="F30" s="121">
        <v>0</v>
      </c>
      <c r="G30" s="207">
        <f t="shared" si="1"/>
        <v>0</v>
      </c>
      <c r="H30" s="121">
        <v>0</v>
      </c>
      <c r="I30" s="207">
        <f t="shared" si="2"/>
        <v>0</v>
      </c>
      <c r="J30" s="121">
        <f t="shared" si="8"/>
        <v>0</v>
      </c>
      <c r="K30" s="121">
        <v>0</v>
      </c>
      <c r="L30" s="207">
        <f t="shared" si="4"/>
        <v>0</v>
      </c>
      <c r="M30" s="121">
        <f t="shared" si="5"/>
        <v>0</v>
      </c>
      <c r="N30" s="208"/>
    </row>
    <row r="31" spans="2:14">
      <c r="B31" s="169"/>
      <c r="C31" s="170" t="s">
        <v>58</v>
      </c>
      <c r="D31" s="128">
        <f>D27</f>
        <v>80839000</v>
      </c>
      <c r="E31" s="207">
        <f t="shared" si="0"/>
        <v>3.2470455019386099E-2</v>
      </c>
      <c r="F31" s="128">
        <f>F27</f>
        <v>201000000</v>
      </c>
      <c r="G31" s="207">
        <f t="shared" si="1"/>
        <v>6.920026867606803E-2</v>
      </c>
      <c r="H31" s="128">
        <v>134212000</v>
      </c>
      <c r="I31" s="207">
        <f t="shared" si="2"/>
        <v>5.2482516714694387E-2</v>
      </c>
      <c r="J31" s="128">
        <f>SUM(J28:J30)</f>
        <v>-66788000</v>
      </c>
      <c r="K31" s="128">
        <v>113440320</v>
      </c>
      <c r="L31" s="207">
        <f t="shared" si="4"/>
        <v>4.615784537814005E-2</v>
      </c>
      <c r="M31" s="128">
        <f>H31-K31</f>
        <v>20771680</v>
      </c>
      <c r="N31" s="208">
        <f t="shared" si="6"/>
        <v>0.84523231901767348</v>
      </c>
    </row>
    <row r="32" spans="2:14">
      <c r="B32" s="169"/>
      <c r="C32" s="172" t="s">
        <v>59</v>
      </c>
      <c r="D32" s="128">
        <f>D24+D27</f>
        <v>2489617098.1199999</v>
      </c>
      <c r="E32" s="207">
        <f t="shared" si="0"/>
        <v>1</v>
      </c>
      <c r="F32" s="128">
        <f>F24+F31</f>
        <v>2904613000</v>
      </c>
      <c r="G32" s="207">
        <f t="shared" si="1"/>
        <v>1</v>
      </c>
      <c r="H32" s="173">
        <f>H24+H31</f>
        <v>2557270657</v>
      </c>
      <c r="I32" s="207">
        <f t="shared" si="2"/>
        <v>1</v>
      </c>
      <c r="J32" s="128">
        <f>J24+J31</f>
        <v>-347342343</v>
      </c>
      <c r="K32" s="173">
        <f>K24+K31</f>
        <v>2457660644.0500002</v>
      </c>
      <c r="L32" s="207">
        <f t="shared" si="4"/>
        <v>1</v>
      </c>
      <c r="M32" s="128">
        <f t="shared" si="5"/>
        <v>99610012.949999809</v>
      </c>
      <c r="N32" s="208">
        <f t="shared" si="6"/>
        <v>0.96104831036271499</v>
      </c>
    </row>
    <row r="33" spans="2:14" ht="22.5">
      <c r="B33" s="163"/>
      <c r="C33" s="174" t="s">
        <v>60</v>
      </c>
      <c r="D33" s="121">
        <v>13018654</v>
      </c>
      <c r="E33" s="121"/>
      <c r="F33" s="121"/>
      <c r="G33" s="121"/>
      <c r="H33" s="121"/>
      <c r="I33" s="121"/>
      <c r="J33" s="121">
        <f t="shared" ref="J33" si="9">H33-F33</f>
        <v>0</v>
      </c>
      <c r="K33" s="121">
        <v>8918765</v>
      </c>
      <c r="L33" s="121"/>
      <c r="M33" s="121">
        <f t="shared" si="5"/>
        <v>-8918765</v>
      </c>
      <c r="N33" s="165"/>
    </row>
    <row r="34" spans="2:14" ht="22.5">
      <c r="B34" s="163"/>
      <c r="C34" s="174" t="s">
        <v>61</v>
      </c>
      <c r="D34" s="121">
        <v>0</v>
      </c>
      <c r="E34" s="121"/>
      <c r="F34" s="121"/>
      <c r="G34" s="121"/>
      <c r="H34" s="121"/>
      <c r="I34" s="121"/>
      <c r="J34" s="121"/>
      <c r="K34" s="121">
        <v>5003912</v>
      </c>
      <c r="L34" s="121"/>
      <c r="M34" s="121">
        <f t="shared" si="5"/>
        <v>-5003912</v>
      </c>
      <c r="N34" s="165"/>
    </row>
    <row r="35" spans="2:14" ht="15.75" thickBot="1">
      <c r="B35" s="169"/>
      <c r="C35" s="170" t="s">
        <v>62</v>
      </c>
      <c r="D35" s="128">
        <f>D32+D33+D34</f>
        <v>2502635752.1199999</v>
      </c>
      <c r="E35" s="128"/>
      <c r="F35" s="128">
        <f t="shared" ref="F35:H35" si="10">F32+F33+F34</f>
        <v>2904613000</v>
      </c>
      <c r="G35" s="128">
        <f t="shared" si="10"/>
        <v>1</v>
      </c>
      <c r="H35" s="128">
        <f t="shared" si="10"/>
        <v>2557270657</v>
      </c>
      <c r="I35" s="128"/>
      <c r="J35" s="128">
        <f>J32+J33+J34</f>
        <v>-347342343</v>
      </c>
      <c r="K35" s="128">
        <f>SUM(K32:K34)</f>
        <v>2471583321.0500002</v>
      </c>
      <c r="L35" s="128"/>
      <c r="M35" s="128"/>
      <c r="N35" s="171"/>
    </row>
    <row r="36" spans="2:14" ht="15.75" thickTop="1">
      <c r="B36" s="316" t="s">
        <v>63</v>
      </c>
      <c r="C36" s="317"/>
      <c r="D36" s="175"/>
      <c r="E36" s="176"/>
      <c r="F36" s="175"/>
      <c r="G36" s="176"/>
      <c r="H36" s="175"/>
      <c r="I36" s="176"/>
      <c r="J36" s="177"/>
      <c r="K36" s="175"/>
      <c r="L36" s="176"/>
      <c r="M36" s="175">
        <f t="shared" si="5"/>
        <v>0</v>
      </c>
      <c r="N36" s="178"/>
    </row>
    <row r="37" spans="2:14">
      <c r="B37" s="179" t="s">
        <v>64</v>
      </c>
      <c r="C37" s="180" t="s">
        <v>36</v>
      </c>
      <c r="D37" s="181"/>
      <c r="E37" s="182"/>
      <c r="F37" s="181"/>
      <c r="G37" s="182"/>
      <c r="H37" s="181"/>
      <c r="I37" s="182"/>
      <c r="J37" s="183"/>
      <c r="K37" s="181"/>
      <c r="L37" s="182"/>
      <c r="M37" s="181">
        <f t="shared" si="5"/>
        <v>0</v>
      </c>
      <c r="N37" s="184"/>
    </row>
    <row r="38" spans="2:14">
      <c r="B38" s="160"/>
      <c r="C38" s="172" t="s">
        <v>65</v>
      </c>
      <c r="D38" s="128">
        <f>D40+D41+D42+D43+D44+D45+D46</f>
        <v>2408778098.1199999</v>
      </c>
      <c r="E38" s="136">
        <f>D38/D$55</f>
        <v>0.96752954498061394</v>
      </c>
      <c r="F38" s="128">
        <f>F40+F41+F42+F43+F44+F45+F46</f>
        <v>2703613000</v>
      </c>
      <c r="G38" s="136">
        <f>F38/F$55</f>
        <v>0.93079973132393201</v>
      </c>
      <c r="H38" s="128">
        <f>H40+H41+H42+H43+H44+H45+H46</f>
        <v>2423058657</v>
      </c>
      <c r="I38" s="136">
        <f>H38/H$55</f>
        <v>0.94751748328530561</v>
      </c>
      <c r="J38" s="128">
        <f>J40+J41+J42+J43+J44+J45+J46</f>
        <v>-280554343</v>
      </c>
      <c r="K38" s="128">
        <f>K40+K41+K42+K43+K44+K45+K46</f>
        <v>2344220324</v>
      </c>
      <c r="L38" s="136">
        <f>K38/K$55</f>
        <v>0.95384215462092092</v>
      </c>
      <c r="M38" s="128">
        <f t="shared" si="5"/>
        <v>78838333</v>
      </c>
      <c r="N38" s="171">
        <f t="shared" ref="N38:N54" si="11">K38/H38%</f>
        <v>96.746329983707028</v>
      </c>
    </row>
    <row r="39" spans="2:14">
      <c r="B39" s="160" t="s">
        <v>66</v>
      </c>
      <c r="C39" s="185" t="s">
        <v>67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>
        <f t="shared" si="5"/>
        <v>0</v>
      </c>
      <c r="N39" s="162"/>
    </row>
    <row r="40" spans="2:14" ht="22.5">
      <c r="B40" s="160" t="s">
        <v>270</v>
      </c>
      <c r="C40" s="185" t="s">
        <v>271</v>
      </c>
      <c r="D40" s="115">
        <v>395224670.44999999</v>
      </c>
      <c r="E40" s="124">
        <f>D40/D$55</f>
        <v>0.15874917903980032</v>
      </c>
      <c r="F40" s="115">
        <v>467432200</v>
      </c>
      <c r="G40" s="124">
        <f>F40/F$55</f>
        <v>0.16092753148181874</v>
      </c>
      <c r="H40" s="115">
        <v>462803054</v>
      </c>
      <c r="I40" s="124">
        <f>H40/H$55</f>
        <v>0.18097538980990233</v>
      </c>
      <c r="J40" s="115">
        <f t="shared" ref="J40:J47" si="12">H40-F40</f>
        <v>-4629146</v>
      </c>
      <c r="K40" s="115">
        <v>453887695</v>
      </c>
      <c r="L40" s="124">
        <f>K40/K$55</f>
        <v>0.18468281864223074</v>
      </c>
      <c r="M40" s="115">
        <f t="shared" si="5"/>
        <v>8915359</v>
      </c>
      <c r="N40" s="162">
        <f t="shared" si="11"/>
        <v>98.073617076865702</v>
      </c>
    </row>
    <row r="41" spans="2:14" ht="22.5">
      <c r="B41" s="160" t="s">
        <v>272</v>
      </c>
      <c r="C41" s="185" t="s">
        <v>273</v>
      </c>
      <c r="D41" s="115">
        <v>626790431</v>
      </c>
      <c r="E41" s="124">
        <f t="shared" ref="E41:E55" si="13">D41/D$55</f>
        <v>0.25176177954164608</v>
      </c>
      <c r="F41" s="115">
        <v>450000000</v>
      </c>
      <c r="G41" s="124">
        <f t="shared" ref="G41:G55" si="14">F41/F$55</f>
        <v>0.15492597464791352</v>
      </c>
      <c r="H41" s="115">
        <v>432706280</v>
      </c>
      <c r="I41" s="124">
        <f t="shared" ref="I41:I55" si="15">H41/H$55</f>
        <v>0.16920628984482186</v>
      </c>
      <c r="J41" s="115">
        <f t="shared" si="12"/>
        <v>-17293720</v>
      </c>
      <c r="K41" s="115">
        <v>411480507</v>
      </c>
      <c r="L41" s="124">
        <f t="shared" ref="L41:L55" si="16">K41/K$55</f>
        <v>0.16742771545964505</v>
      </c>
      <c r="M41" s="115">
        <f t="shared" si="5"/>
        <v>21225773</v>
      </c>
      <c r="N41" s="162">
        <f t="shared" si="11"/>
        <v>95.094646419275449</v>
      </c>
    </row>
    <row r="42" spans="2:14">
      <c r="B42" s="160" t="s">
        <v>274</v>
      </c>
      <c r="C42" s="185" t="s">
        <v>275</v>
      </c>
      <c r="D42" s="115">
        <v>345908318</v>
      </c>
      <c r="E42" s="124">
        <f t="shared" si="13"/>
        <v>0.13894036888692959</v>
      </c>
      <c r="F42" s="249">
        <f>401474250+6000000</f>
        <v>407474250</v>
      </c>
      <c r="G42" s="124">
        <f t="shared" si="14"/>
        <v>0.14028521183372794</v>
      </c>
      <c r="H42" s="115">
        <v>391949054</v>
      </c>
      <c r="I42" s="124">
        <f t="shared" si="15"/>
        <v>0.15326850637695327</v>
      </c>
      <c r="J42" s="115">
        <f t="shared" si="12"/>
        <v>-15525196</v>
      </c>
      <c r="K42" s="115">
        <v>386029359</v>
      </c>
      <c r="L42" s="124">
        <f t="shared" si="16"/>
        <v>0.15707187236872236</v>
      </c>
      <c r="M42" s="115">
        <f t="shared" si="5"/>
        <v>5919695</v>
      </c>
      <c r="N42" s="162">
        <f t="shared" si="11"/>
        <v>98.489677436496635</v>
      </c>
    </row>
    <row r="43" spans="2:14">
      <c r="B43" s="160" t="s">
        <v>276</v>
      </c>
      <c r="C43" s="185" t="s">
        <v>277</v>
      </c>
      <c r="D43" s="115">
        <v>43027</v>
      </c>
      <c r="E43" s="124">
        <f t="shared" si="13"/>
        <v>1.7282577321826414E-5</v>
      </c>
      <c r="F43" s="115">
        <v>200000000</v>
      </c>
      <c r="G43" s="124">
        <f t="shared" si="14"/>
        <v>6.8855988732406004E-2</v>
      </c>
      <c r="H43" s="115">
        <v>38000000</v>
      </c>
      <c r="I43" s="124">
        <f t="shared" si="15"/>
        <v>1.4859592548791366E-2</v>
      </c>
      <c r="J43" s="115">
        <f t="shared" si="12"/>
        <v>-162000000</v>
      </c>
      <c r="K43" s="115">
        <v>30305978</v>
      </c>
      <c r="L43" s="124">
        <f t="shared" si="16"/>
        <v>1.2331229730185645E-2</v>
      </c>
      <c r="M43" s="115">
        <f t="shared" si="5"/>
        <v>7694022</v>
      </c>
      <c r="N43" s="162">
        <f t="shared" si="11"/>
        <v>79.752573684210532</v>
      </c>
    </row>
    <row r="44" spans="2:14" ht="22.5">
      <c r="B44" s="160" t="s">
        <v>278</v>
      </c>
      <c r="C44" s="185" t="s">
        <v>279</v>
      </c>
      <c r="D44" s="115">
        <v>77001232.670000002</v>
      </c>
      <c r="E44" s="124">
        <f t="shared" si="13"/>
        <v>3.0928945952430367E-2</v>
      </c>
      <c r="F44" s="115">
        <v>100000000</v>
      </c>
      <c r="G44" s="124">
        <f t="shared" si="14"/>
        <v>3.4427994366203002E-2</v>
      </c>
      <c r="H44" s="115">
        <v>103258526</v>
      </c>
      <c r="I44" s="124">
        <f t="shared" si="15"/>
        <v>4.0378411146020511E-2</v>
      </c>
      <c r="J44" s="115">
        <f t="shared" si="12"/>
        <v>3258526</v>
      </c>
      <c r="K44" s="115">
        <v>98504312</v>
      </c>
      <c r="L44" s="124">
        <f t="shared" si="16"/>
        <v>4.0080518130313519E-2</v>
      </c>
      <c r="M44" s="115">
        <f t="shared" si="5"/>
        <v>4754214</v>
      </c>
      <c r="N44" s="162">
        <f t="shared" si="11"/>
        <v>95.3958145790305</v>
      </c>
    </row>
    <row r="45" spans="2:14" ht="22.5">
      <c r="B45" s="160" t="s">
        <v>280</v>
      </c>
      <c r="C45" s="185" t="s">
        <v>281</v>
      </c>
      <c r="D45" s="115">
        <v>106510908</v>
      </c>
      <c r="E45" s="124">
        <f t="shared" si="13"/>
        <v>4.2782043905639243E-2</v>
      </c>
      <c r="F45" s="115">
        <v>278706550</v>
      </c>
      <c r="G45" s="124">
        <f t="shared" si="14"/>
        <v>9.5953075332238749E-2</v>
      </c>
      <c r="H45" s="115">
        <v>132440746</v>
      </c>
      <c r="I45" s="124">
        <f t="shared" si="15"/>
        <v>5.1789882168893943E-2</v>
      </c>
      <c r="J45" s="115">
        <f t="shared" si="12"/>
        <v>-146265804</v>
      </c>
      <c r="K45" s="115">
        <v>132360056</v>
      </c>
      <c r="L45" s="124">
        <f t="shared" si="16"/>
        <v>5.3856115702197005E-2</v>
      </c>
      <c r="M45" s="115">
        <f t="shared" si="5"/>
        <v>80690</v>
      </c>
      <c r="N45" s="162">
        <f t="shared" si="11"/>
        <v>99.939074640971896</v>
      </c>
    </row>
    <row r="46" spans="2:14">
      <c r="B46" s="160" t="s">
        <v>282</v>
      </c>
      <c r="C46" s="185" t="s">
        <v>283</v>
      </c>
      <c r="D46" s="115">
        <v>857299511</v>
      </c>
      <c r="E46" s="124">
        <f t="shared" si="13"/>
        <v>0.34434994507684652</v>
      </c>
      <c r="F46" s="115">
        <v>800000000</v>
      </c>
      <c r="G46" s="124">
        <f t="shared" si="14"/>
        <v>0.27542395492962402</v>
      </c>
      <c r="H46" s="115">
        <v>861900997</v>
      </c>
      <c r="I46" s="124">
        <f t="shared" si="15"/>
        <v>0.33703941138992233</v>
      </c>
      <c r="J46" s="115">
        <f t="shared" si="12"/>
        <v>61900997</v>
      </c>
      <c r="K46" s="115">
        <v>831652417</v>
      </c>
      <c r="L46" s="124">
        <f t="shared" si="16"/>
        <v>0.33839188458762659</v>
      </c>
      <c r="M46" s="115">
        <f t="shared" si="5"/>
        <v>30248580</v>
      </c>
      <c r="N46" s="162">
        <f t="shared" si="11"/>
        <v>96.490480913087978</v>
      </c>
    </row>
    <row r="47" spans="2:14">
      <c r="B47" s="160"/>
      <c r="C47" s="172" t="s">
        <v>100</v>
      </c>
      <c r="D47" s="128">
        <f>D49+D50+D51+D52+D53</f>
        <v>80839000</v>
      </c>
      <c r="E47" s="124">
        <f t="shared" si="13"/>
        <v>3.2470455019386099E-2</v>
      </c>
      <c r="F47" s="128">
        <f>F49+F50+F51+F52+F53</f>
        <v>201000000</v>
      </c>
      <c r="G47" s="124">
        <f t="shared" si="14"/>
        <v>6.920026867606803E-2</v>
      </c>
      <c r="H47" s="128">
        <v>134212000</v>
      </c>
      <c r="I47" s="124">
        <f t="shared" si="15"/>
        <v>5.2482516714694387E-2</v>
      </c>
      <c r="J47" s="128">
        <f t="shared" si="12"/>
        <v>-66788000</v>
      </c>
      <c r="K47" s="128">
        <v>113440320</v>
      </c>
      <c r="L47" s="124">
        <f t="shared" si="16"/>
        <v>4.6157845379079111E-2</v>
      </c>
      <c r="M47" s="128">
        <f t="shared" si="5"/>
        <v>20771680</v>
      </c>
      <c r="N47" s="171">
        <f t="shared" si="11"/>
        <v>84.523231901767346</v>
      </c>
    </row>
    <row r="48" spans="2:14">
      <c r="B48" s="160" t="s">
        <v>66</v>
      </c>
      <c r="C48" s="185" t="s">
        <v>67</v>
      </c>
      <c r="D48" s="115"/>
      <c r="E48" s="124">
        <f t="shared" si="13"/>
        <v>0</v>
      </c>
      <c r="F48" s="115"/>
      <c r="G48" s="124">
        <f t="shared" si="14"/>
        <v>0</v>
      </c>
      <c r="H48" s="115"/>
      <c r="I48" s="124">
        <f t="shared" si="15"/>
        <v>0</v>
      </c>
      <c r="J48" s="115"/>
      <c r="K48" s="115"/>
      <c r="L48" s="124">
        <f t="shared" si="16"/>
        <v>0</v>
      </c>
      <c r="M48" s="115">
        <f t="shared" si="5"/>
        <v>0</v>
      </c>
      <c r="N48" s="162"/>
    </row>
    <row r="49" spans="2:14" ht="22.5">
      <c r="B49" s="160" t="s">
        <v>284</v>
      </c>
      <c r="C49" s="185" t="s">
        <v>285</v>
      </c>
      <c r="D49" s="115">
        <v>22200</v>
      </c>
      <c r="E49" s="124">
        <f t="shared" si="13"/>
        <v>8.9170338751143796E-6</v>
      </c>
      <c r="F49" s="115"/>
      <c r="G49" s="124">
        <f t="shared" si="14"/>
        <v>0</v>
      </c>
      <c r="H49" s="115"/>
      <c r="I49" s="124">
        <f t="shared" si="15"/>
        <v>0</v>
      </c>
      <c r="J49" s="115"/>
      <c r="K49" s="115"/>
      <c r="L49" s="124">
        <f t="shared" si="16"/>
        <v>0</v>
      </c>
      <c r="M49" s="115">
        <f t="shared" si="5"/>
        <v>0</v>
      </c>
      <c r="N49" s="162"/>
    </row>
    <row r="50" spans="2:14">
      <c r="B50" s="160" t="s">
        <v>286</v>
      </c>
      <c r="C50" s="185" t="s">
        <v>287</v>
      </c>
      <c r="D50" s="115">
        <v>0</v>
      </c>
      <c r="E50" s="124">
        <f t="shared" si="13"/>
        <v>0</v>
      </c>
      <c r="F50" s="115">
        <v>0</v>
      </c>
      <c r="G50" s="124">
        <f t="shared" si="14"/>
        <v>0</v>
      </c>
      <c r="H50" s="115">
        <v>7977000</v>
      </c>
      <c r="I50" s="124">
        <f t="shared" si="15"/>
        <v>3.1193413095186506E-3</v>
      </c>
      <c r="J50" s="115">
        <f t="shared" ref="J50:J52" si="17">H50-F50</f>
        <v>7977000</v>
      </c>
      <c r="K50" s="115">
        <v>7405320</v>
      </c>
      <c r="L50" s="124">
        <f t="shared" si="16"/>
        <v>3.0131580688647751E-3</v>
      </c>
      <c r="M50" s="115">
        <f t="shared" si="5"/>
        <v>571680</v>
      </c>
      <c r="N50" s="162">
        <f t="shared" si="11"/>
        <v>92.83339601353893</v>
      </c>
    </row>
    <row r="51" spans="2:14">
      <c r="B51" s="160" t="s">
        <v>288</v>
      </c>
      <c r="C51" s="185" t="s">
        <v>289</v>
      </c>
      <c r="D51" s="115">
        <v>0</v>
      </c>
      <c r="E51" s="124">
        <f t="shared" si="13"/>
        <v>0</v>
      </c>
      <c r="F51" s="115">
        <v>86988000</v>
      </c>
      <c r="G51" s="124">
        <f t="shared" si="14"/>
        <v>2.9948223739272667E-2</v>
      </c>
      <c r="H51" s="115">
        <v>20200000</v>
      </c>
      <c r="I51" s="124">
        <f t="shared" si="15"/>
        <v>7.8990465654101474E-3</v>
      </c>
      <c r="J51" s="115">
        <f t="shared" si="17"/>
        <v>-66788000</v>
      </c>
      <c r="K51" s="115">
        <v>0</v>
      </c>
      <c r="L51" s="124">
        <f t="shared" si="16"/>
        <v>0</v>
      </c>
      <c r="M51" s="115">
        <f t="shared" si="5"/>
        <v>20200000</v>
      </c>
      <c r="N51" s="162">
        <f t="shared" si="11"/>
        <v>0</v>
      </c>
    </row>
    <row r="52" spans="2:14" ht="22.5">
      <c r="B52" s="160" t="s">
        <v>290</v>
      </c>
      <c r="C52" s="185" t="s">
        <v>291</v>
      </c>
      <c r="D52" s="115">
        <v>73976800</v>
      </c>
      <c r="E52" s="124">
        <f t="shared" si="13"/>
        <v>2.9714127548313578E-2</v>
      </c>
      <c r="F52" s="115">
        <v>114012000</v>
      </c>
      <c r="G52" s="124">
        <f t="shared" si="14"/>
        <v>3.9252044936795363E-2</v>
      </c>
      <c r="H52" s="115">
        <v>106035000</v>
      </c>
      <c r="I52" s="124">
        <f t="shared" si="15"/>
        <v>4.1464128839765593E-2</v>
      </c>
      <c r="J52" s="115">
        <f t="shared" si="17"/>
        <v>-7977000</v>
      </c>
      <c r="K52" s="115">
        <v>106035000</v>
      </c>
      <c r="L52" s="124">
        <f t="shared" si="16"/>
        <v>4.3144687310214341E-2</v>
      </c>
      <c r="M52" s="115">
        <f t="shared" si="5"/>
        <v>0</v>
      </c>
      <c r="N52" s="162">
        <f t="shared" si="11"/>
        <v>100</v>
      </c>
    </row>
    <row r="53" spans="2:14">
      <c r="B53" s="160" t="s">
        <v>292</v>
      </c>
      <c r="C53" s="185" t="s">
        <v>293</v>
      </c>
      <c r="D53" s="115">
        <v>6840000</v>
      </c>
      <c r="E53" s="124">
        <f t="shared" si="13"/>
        <v>2.7474104371974038E-3</v>
      </c>
      <c r="F53" s="115"/>
      <c r="G53" s="124">
        <f t="shared" si="14"/>
        <v>0</v>
      </c>
      <c r="H53" s="115"/>
      <c r="I53" s="124">
        <f t="shared" si="15"/>
        <v>0</v>
      </c>
      <c r="J53" s="115"/>
      <c r="K53" s="115"/>
      <c r="L53" s="124">
        <f t="shared" si="16"/>
        <v>0</v>
      </c>
      <c r="M53" s="115">
        <f t="shared" si="5"/>
        <v>0</v>
      </c>
      <c r="N53" s="162"/>
    </row>
    <row r="54" spans="2:14" ht="22.5">
      <c r="B54" s="160"/>
      <c r="C54" s="174" t="s">
        <v>56</v>
      </c>
      <c r="D54" s="121">
        <v>80839000</v>
      </c>
      <c r="E54" s="124">
        <f t="shared" si="13"/>
        <v>3.2470455019386099E-2</v>
      </c>
      <c r="F54" s="121">
        <v>201000000</v>
      </c>
      <c r="G54" s="124">
        <f t="shared" si="14"/>
        <v>6.920026867606803E-2</v>
      </c>
      <c r="H54" s="121">
        <v>134212000</v>
      </c>
      <c r="I54" s="124">
        <f t="shared" si="15"/>
        <v>5.2482516714694387E-2</v>
      </c>
      <c r="J54" s="121">
        <f>SUM(J50:J53)</f>
        <v>-66788000</v>
      </c>
      <c r="K54" s="121">
        <v>113440320</v>
      </c>
      <c r="L54" s="124">
        <f t="shared" si="16"/>
        <v>4.6157845379079111E-2</v>
      </c>
      <c r="M54" s="121">
        <f t="shared" si="5"/>
        <v>20771680</v>
      </c>
      <c r="N54" s="165">
        <f t="shared" si="11"/>
        <v>84.523231901767346</v>
      </c>
    </row>
    <row r="55" spans="2:14">
      <c r="B55" s="160"/>
      <c r="C55" s="186" t="s">
        <v>62</v>
      </c>
      <c r="D55" s="147">
        <f>D38+D47</f>
        <v>2489617098.1199999</v>
      </c>
      <c r="E55" s="124">
        <f t="shared" si="13"/>
        <v>1</v>
      </c>
      <c r="F55" s="147">
        <f>F38+F47</f>
        <v>2904613000</v>
      </c>
      <c r="G55" s="124">
        <f t="shared" si="14"/>
        <v>1</v>
      </c>
      <c r="H55" s="147">
        <f>H38+H47</f>
        <v>2557270657</v>
      </c>
      <c r="I55" s="124">
        <f t="shared" si="15"/>
        <v>1</v>
      </c>
      <c r="J55" s="147">
        <f t="shared" ref="J55:M55" si="18">J38+J47</f>
        <v>-347342343</v>
      </c>
      <c r="K55" s="147">
        <f t="shared" si="18"/>
        <v>2457660644</v>
      </c>
      <c r="L55" s="124">
        <f t="shared" si="16"/>
        <v>1</v>
      </c>
      <c r="M55" s="147">
        <f t="shared" si="18"/>
        <v>99610013</v>
      </c>
      <c r="N55" s="187">
        <f>K55/H55%</f>
        <v>96.104831034316291</v>
      </c>
    </row>
    <row r="56" spans="2:14">
      <c r="B56" s="160" t="s">
        <v>66</v>
      </c>
      <c r="C56" s="185" t="s">
        <v>67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>
        <f t="shared" si="5"/>
        <v>0</v>
      </c>
      <c r="N56" s="162"/>
    </row>
    <row r="57" spans="2:14" ht="22.5">
      <c r="B57" s="160"/>
      <c r="C57" s="174" t="s">
        <v>57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21">
        <v>0</v>
      </c>
      <c r="L57" s="121"/>
      <c r="M57" s="121">
        <f t="shared" si="5"/>
        <v>0</v>
      </c>
      <c r="N57" s="165"/>
    </row>
    <row r="58" spans="2:14" ht="22.5">
      <c r="B58" s="188"/>
      <c r="C58" s="172" t="s">
        <v>167</v>
      </c>
      <c r="D58" s="128">
        <v>0</v>
      </c>
      <c r="E58" s="128">
        <v>0</v>
      </c>
      <c r="F58" s="128"/>
      <c r="G58" s="128"/>
      <c r="H58" s="128"/>
      <c r="I58" s="128"/>
      <c r="J58" s="128"/>
      <c r="K58" s="128">
        <v>13922677</v>
      </c>
      <c r="L58" s="128">
        <v>100</v>
      </c>
      <c r="M58" s="128"/>
      <c r="N58" s="129"/>
    </row>
    <row r="59" spans="2:14" ht="22.5">
      <c r="B59" s="188"/>
      <c r="C59" s="172" t="s">
        <v>168</v>
      </c>
      <c r="D59" s="128">
        <v>0</v>
      </c>
      <c r="E59" s="128">
        <v>0</v>
      </c>
      <c r="F59" s="128"/>
      <c r="G59" s="128"/>
      <c r="H59" s="128"/>
      <c r="I59" s="128"/>
      <c r="J59" s="128"/>
      <c r="K59" s="128">
        <v>8918765</v>
      </c>
      <c r="L59" s="128">
        <v>64.099999999999994</v>
      </c>
      <c r="M59" s="128"/>
      <c r="N59" s="129"/>
    </row>
    <row r="60" spans="2:14">
      <c r="B60" s="188" t="s">
        <v>66</v>
      </c>
      <c r="C60" s="185" t="s">
        <v>67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6"/>
    </row>
    <row r="61" spans="2:14">
      <c r="B61" s="188" t="s">
        <v>274</v>
      </c>
      <c r="C61" s="185" t="s">
        <v>275</v>
      </c>
      <c r="D61" s="115">
        <v>0</v>
      </c>
      <c r="E61" s="115">
        <v>0</v>
      </c>
      <c r="F61" s="115"/>
      <c r="G61" s="115"/>
      <c r="H61" s="115"/>
      <c r="I61" s="115"/>
      <c r="J61" s="115"/>
      <c r="K61" s="115">
        <v>146765</v>
      </c>
      <c r="L61" s="115">
        <v>1.1000000000000001</v>
      </c>
      <c r="M61" s="115"/>
      <c r="N61" s="116"/>
    </row>
    <row r="62" spans="2:14" ht="22.5">
      <c r="B62" s="188" t="s">
        <v>294</v>
      </c>
      <c r="C62" s="185" t="s">
        <v>295</v>
      </c>
      <c r="D62" s="115">
        <v>0</v>
      </c>
      <c r="E62" s="115">
        <v>0</v>
      </c>
      <c r="F62" s="115"/>
      <c r="G62" s="115"/>
      <c r="H62" s="115"/>
      <c r="I62" s="115"/>
      <c r="J62" s="115"/>
      <c r="K62" s="115">
        <v>8772000</v>
      </c>
      <c r="L62" s="115">
        <v>63</v>
      </c>
      <c r="M62" s="115"/>
      <c r="N62" s="116"/>
    </row>
    <row r="63" spans="2:14" ht="22.5">
      <c r="B63" s="188"/>
      <c r="C63" s="172" t="s">
        <v>169</v>
      </c>
      <c r="D63" s="128">
        <v>0</v>
      </c>
      <c r="E63" s="128">
        <v>0</v>
      </c>
      <c r="F63" s="128"/>
      <c r="G63" s="128"/>
      <c r="H63" s="128"/>
      <c r="I63" s="128"/>
      <c r="J63" s="128"/>
      <c r="K63" s="128">
        <v>5003912</v>
      </c>
      <c r="L63" s="128">
        <v>35.9</v>
      </c>
      <c r="M63" s="128"/>
      <c r="N63" s="129"/>
    </row>
    <row r="64" spans="2:14">
      <c r="B64" s="188" t="s">
        <v>66</v>
      </c>
      <c r="C64" s="185" t="s">
        <v>67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6"/>
    </row>
    <row r="65" spans="2:14">
      <c r="B65" s="188" t="s">
        <v>296</v>
      </c>
      <c r="C65" s="185" t="s">
        <v>297</v>
      </c>
      <c r="D65" s="115">
        <v>0</v>
      </c>
      <c r="E65" s="115">
        <v>0</v>
      </c>
      <c r="F65" s="115"/>
      <c r="G65" s="115"/>
      <c r="H65" s="115"/>
      <c r="I65" s="115"/>
      <c r="J65" s="115"/>
      <c r="K65" s="115">
        <v>67000</v>
      </c>
      <c r="L65" s="115">
        <v>0.5</v>
      </c>
      <c r="M65" s="115"/>
      <c r="N65" s="116"/>
    </row>
    <row r="66" spans="2:14">
      <c r="B66" s="188" t="s">
        <v>274</v>
      </c>
      <c r="C66" s="185" t="s">
        <v>275</v>
      </c>
      <c r="D66" s="115">
        <v>0</v>
      </c>
      <c r="E66" s="115">
        <v>0</v>
      </c>
      <c r="F66" s="115"/>
      <c r="G66" s="115"/>
      <c r="H66" s="115"/>
      <c r="I66" s="115"/>
      <c r="J66" s="115"/>
      <c r="K66" s="115">
        <v>2159680</v>
      </c>
      <c r="L66" s="115">
        <v>15.5</v>
      </c>
      <c r="M66" s="115"/>
      <c r="N66" s="116"/>
    </row>
    <row r="67" spans="2:14">
      <c r="B67" s="188" t="s">
        <v>238</v>
      </c>
      <c r="C67" s="185" t="s">
        <v>239</v>
      </c>
      <c r="D67" s="115">
        <v>0</v>
      </c>
      <c r="E67" s="115">
        <v>0</v>
      </c>
      <c r="F67" s="115"/>
      <c r="G67" s="115"/>
      <c r="H67" s="115"/>
      <c r="I67" s="115"/>
      <c r="J67" s="115"/>
      <c r="K67" s="115">
        <v>2777232</v>
      </c>
      <c r="L67" s="115">
        <v>19.899999999999999</v>
      </c>
      <c r="M67" s="115"/>
      <c r="N67" s="116"/>
    </row>
    <row r="68" spans="2:14">
      <c r="B68" s="246"/>
      <c r="C68" s="248" t="s">
        <v>415</v>
      </c>
      <c r="D68" s="247">
        <f>D55+D58</f>
        <v>2489617098.1199999</v>
      </c>
      <c r="E68" s="247">
        <f t="shared" ref="E68:N68" si="19">E55+E58</f>
        <v>1</v>
      </c>
      <c r="F68" s="247">
        <f t="shared" si="19"/>
        <v>2904613000</v>
      </c>
      <c r="G68" s="247">
        <f t="shared" si="19"/>
        <v>1</v>
      </c>
      <c r="H68" s="247">
        <f t="shared" si="19"/>
        <v>2557270657</v>
      </c>
      <c r="I68" s="247">
        <f t="shared" si="19"/>
        <v>1</v>
      </c>
      <c r="J68" s="247">
        <f t="shared" si="19"/>
        <v>-347342343</v>
      </c>
      <c r="K68" s="247">
        <f>K55+K58</f>
        <v>2471583321</v>
      </c>
      <c r="L68" s="247">
        <f t="shared" si="19"/>
        <v>101</v>
      </c>
      <c r="M68" s="247">
        <f t="shared" si="19"/>
        <v>99610013</v>
      </c>
      <c r="N68" s="247">
        <f t="shared" si="19"/>
        <v>96.104831034316291</v>
      </c>
    </row>
  </sheetData>
  <mergeCells count="21">
    <mergeCell ref="B15:C15"/>
    <mergeCell ref="B36:C36"/>
    <mergeCell ref="B11:C14"/>
    <mergeCell ref="D11:N11"/>
    <mergeCell ref="F12:G12"/>
    <mergeCell ref="H12:I12"/>
    <mergeCell ref="K12:L12"/>
    <mergeCell ref="M12:M13"/>
    <mergeCell ref="N12:N13"/>
    <mergeCell ref="B2:N2"/>
    <mergeCell ref="B5:N5"/>
    <mergeCell ref="B8:B9"/>
    <mergeCell ref="C8:E9"/>
    <mergeCell ref="F8:G9"/>
    <mergeCell ref="H8:N9"/>
    <mergeCell ref="C10:E10"/>
    <mergeCell ref="F10:G10"/>
    <mergeCell ref="B3:N3"/>
    <mergeCell ref="B6:N6"/>
    <mergeCell ref="B7:N7"/>
    <mergeCell ref="H10:N10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4"/>
  <sheetViews>
    <sheetView workbookViewId="0">
      <selection activeCell="Q38" sqref="Q38"/>
    </sheetView>
  </sheetViews>
  <sheetFormatPr defaultColWidth="11.85546875" defaultRowHeight="11.25"/>
  <cols>
    <col min="1" max="2" width="11.85546875" style="243"/>
    <col min="3" max="3" width="57.7109375" style="243" customWidth="1"/>
    <col min="4" max="4" width="12.85546875" style="243" customWidth="1"/>
    <col min="5" max="5" width="8.28515625" style="243" customWidth="1"/>
    <col min="6" max="6" width="12" style="243" customWidth="1"/>
    <col min="7" max="10" width="11.85546875" style="243"/>
    <col min="11" max="11" width="13.5703125" style="243" customWidth="1"/>
    <col min="12" max="13" width="9.140625" style="243" customWidth="1"/>
    <col min="14" max="14" width="8.85546875" style="243" customWidth="1"/>
    <col min="15" max="16384" width="11.85546875" style="243"/>
  </cols>
  <sheetData>
    <row r="1" spans="2:14">
      <c r="B1" s="240"/>
      <c r="C1" s="241"/>
      <c r="D1" s="242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2:14">
      <c r="B2" s="318" t="s">
        <v>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2:14">
      <c r="B3" s="319" t="s">
        <v>1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2:14">
      <c r="B4" s="320" t="s">
        <v>2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</row>
    <row r="5" spans="2:14" ht="12" thickBot="1">
      <c r="B5" s="241"/>
      <c r="C5" s="241"/>
      <c r="D5" s="242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2:14" ht="12.75" thickTop="1" thickBot="1">
      <c r="B6" s="290" t="s">
        <v>3</v>
      </c>
      <c r="C6" s="291" t="s">
        <v>4</v>
      </c>
      <c r="D6" s="291"/>
      <c r="E6" s="291"/>
      <c r="F6" s="292" t="s">
        <v>5</v>
      </c>
      <c r="G6" s="292"/>
      <c r="H6" s="293" t="s">
        <v>6</v>
      </c>
      <c r="I6" s="293"/>
      <c r="J6" s="293"/>
      <c r="K6" s="293"/>
      <c r="L6" s="293"/>
      <c r="M6" s="293"/>
      <c r="N6" s="293"/>
    </row>
    <row r="7" spans="2:14" ht="12" thickTop="1">
      <c r="B7" s="290"/>
      <c r="C7" s="291"/>
      <c r="D7" s="291"/>
      <c r="E7" s="291"/>
      <c r="F7" s="292"/>
      <c r="G7" s="292"/>
      <c r="H7" s="293"/>
      <c r="I7" s="293"/>
      <c r="J7" s="293"/>
      <c r="K7" s="293"/>
      <c r="L7" s="293"/>
      <c r="M7" s="293"/>
      <c r="N7" s="293"/>
    </row>
    <row r="8" spans="2:14">
      <c r="B8" s="94" t="s">
        <v>7</v>
      </c>
      <c r="C8" s="296" t="s">
        <v>298</v>
      </c>
      <c r="D8" s="296"/>
      <c r="E8" s="296"/>
      <c r="F8" s="297" t="s">
        <v>9</v>
      </c>
      <c r="G8" s="297"/>
      <c r="H8" s="298" t="s">
        <v>299</v>
      </c>
      <c r="I8" s="298"/>
      <c r="J8" s="298"/>
      <c r="K8" s="298"/>
      <c r="L8" s="298"/>
      <c r="M8" s="298"/>
      <c r="N8" s="298"/>
    </row>
    <row r="9" spans="2:14" ht="12" thickBot="1">
      <c r="B9" s="299" t="s">
        <v>11</v>
      </c>
      <c r="C9" s="299"/>
      <c r="D9" s="300" t="s">
        <v>12</v>
      </c>
      <c r="E9" s="300"/>
      <c r="F9" s="300"/>
      <c r="G9" s="300"/>
      <c r="H9" s="300"/>
      <c r="I9" s="300"/>
      <c r="J9" s="300"/>
      <c r="K9" s="300"/>
      <c r="L9" s="300"/>
      <c r="M9" s="300"/>
      <c r="N9" s="300"/>
    </row>
    <row r="10" spans="2:14" ht="12.75" thickTop="1" thickBot="1">
      <c r="B10" s="299"/>
      <c r="C10" s="299"/>
      <c r="D10" s="232" t="s">
        <v>13</v>
      </c>
      <c r="E10" s="96">
        <v>2023</v>
      </c>
      <c r="F10" s="301" t="s">
        <v>14</v>
      </c>
      <c r="G10" s="301"/>
      <c r="H10" s="301" t="s">
        <v>14</v>
      </c>
      <c r="I10" s="301"/>
      <c r="J10" s="97" t="s">
        <v>14</v>
      </c>
      <c r="K10" s="301" t="s">
        <v>14</v>
      </c>
      <c r="L10" s="301"/>
      <c r="M10" s="302" t="s">
        <v>15</v>
      </c>
      <c r="N10" s="303" t="s">
        <v>16</v>
      </c>
    </row>
    <row r="11" spans="2:14" ht="57.75" thickTop="1" thickBot="1">
      <c r="B11" s="299"/>
      <c r="C11" s="299"/>
      <c r="D11" s="233" t="s">
        <v>17</v>
      </c>
      <c r="E11" s="99" t="s">
        <v>18</v>
      </c>
      <c r="F11" s="100" t="s">
        <v>19</v>
      </c>
      <c r="G11" s="101" t="s">
        <v>18</v>
      </c>
      <c r="H11" s="100" t="s">
        <v>20</v>
      </c>
      <c r="I11" s="101" t="s">
        <v>18</v>
      </c>
      <c r="J11" s="102" t="s">
        <v>21</v>
      </c>
      <c r="K11" s="100" t="s">
        <v>22</v>
      </c>
      <c r="L11" s="101" t="s">
        <v>18</v>
      </c>
      <c r="M11" s="302"/>
      <c r="N11" s="303"/>
    </row>
    <row r="12" spans="2:14" ht="12.75" thickTop="1" thickBot="1">
      <c r="B12" s="299"/>
      <c r="C12" s="299"/>
      <c r="D12" s="234" t="s">
        <v>23</v>
      </c>
      <c r="E12" s="103" t="s">
        <v>24</v>
      </c>
      <c r="F12" s="103" t="s">
        <v>25</v>
      </c>
      <c r="G12" s="103" t="s">
        <v>26</v>
      </c>
      <c r="H12" s="103" t="s">
        <v>27</v>
      </c>
      <c r="I12" s="103" t="s">
        <v>28</v>
      </c>
      <c r="J12" s="103" t="s">
        <v>29</v>
      </c>
      <c r="K12" s="103" t="s">
        <v>30</v>
      </c>
      <c r="L12" s="103" t="s">
        <v>31</v>
      </c>
      <c r="M12" s="103" t="s">
        <v>32</v>
      </c>
      <c r="N12" s="104" t="s">
        <v>33</v>
      </c>
    </row>
    <row r="13" spans="2:14" ht="12" thickTop="1">
      <c r="B13" s="321" t="s">
        <v>34</v>
      </c>
      <c r="C13" s="321"/>
      <c r="D13" s="189"/>
      <c r="E13" s="190"/>
      <c r="F13" s="191"/>
      <c r="G13" s="190"/>
      <c r="H13" s="191"/>
      <c r="I13" s="190"/>
      <c r="J13" s="192"/>
      <c r="K13" s="191"/>
      <c r="L13" s="190"/>
      <c r="M13" s="191"/>
      <c r="N13" s="193"/>
    </row>
    <row r="14" spans="2:14">
      <c r="B14" s="194" t="s">
        <v>35</v>
      </c>
      <c r="C14" s="235" t="s">
        <v>36</v>
      </c>
      <c r="D14" s="189"/>
      <c r="E14" s="190"/>
      <c r="F14" s="191"/>
      <c r="G14" s="190"/>
      <c r="H14" s="191"/>
      <c r="I14" s="190"/>
      <c r="J14" s="195"/>
      <c r="K14" s="191"/>
      <c r="L14" s="190"/>
      <c r="M14" s="191"/>
      <c r="N14" s="193"/>
    </row>
    <row r="15" spans="2:14">
      <c r="B15" s="112" t="s">
        <v>37</v>
      </c>
      <c r="C15" s="113" t="s">
        <v>38</v>
      </c>
      <c r="D15" s="236">
        <v>0</v>
      </c>
      <c r="E15" s="115">
        <v>100</v>
      </c>
      <c r="F15" s="115">
        <f>[1]F2_politika_ekzistuese!$E$1216</f>
        <v>4500000</v>
      </c>
      <c r="G15" s="124">
        <f>F15/F$30</f>
        <v>1.2293130516713059E-4</v>
      </c>
      <c r="H15" s="115">
        <v>3129000</v>
      </c>
      <c r="I15" s="124">
        <f>H15/H$30</f>
        <v>6.7698257722918366E-5</v>
      </c>
      <c r="J15" s="115">
        <f>H15-F15</f>
        <v>-1371000</v>
      </c>
      <c r="K15" s="114">
        <v>3128938</v>
      </c>
      <c r="L15" s="124">
        <f>K15/K$30</f>
        <v>6.7699626151695411E-5</v>
      </c>
      <c r="M15" s="115">
        <v>62</v>
      </c>
      <c r="N15" s="117">
        <f>K15/H15</f>
        <v>0.9999801853627357</v>
      </c>
    </row>
    <row r="16" spans="2:14">
      <c r="B16" s="112" t="s">
        <v>39</v>
      </c>
      <c r="C16" s="113" t="s">
        <v>40</v>
      </c>
      <c r="D16" s="236">
        <v>0</v>
      </c>
      <c r="E16" s="115">
        <v>0</v>
      </c>
      <c r="F16" s="115">
        <f>[1]F2_politika_ekzistuese!$E$1219</f>
        <v>850000</v>
      </c>
      <c r="G16" s="124">
        <f t="shared" ref="G16:G30" si="0">F16/F$30</f>
        <v>2.3220357642680219E-5</v>
      </c>
      <c r="H16" s="115">
        <v>850000</v>
      </c>
      <c r="I16" s="124">
        <f t="shared" ref="I16:I30" si="1">H16/H$30</f>
        <v>1.839038640603407E-5</v>
      </c>
      <c r="J16" s="115">
        <f t="shared" ref="J16:J22" si="2">H16-F16</f>
        <v>0</v>
      </c>
      <c r="K16" s="114">
        <v>0</v>
      </c>
      <c r="L16" s="124">
        <f t="shared" ref="L16:L30" si="3">K16/K$30</f>
        <v>0</v>
      </c>
      <c r="M16" s="115">
        <v>850000</v>
      </c>
      <c r="N16" s="117">
        <f t="shared" ref="N16:N30" si="4">K16/H16</f>
        <v>0</v>
      </c>
    </row>
    <row r="17" spans="2:14">
      <c r="B17" s="112" t="s">
        <v>41</v>
      </c>
      <c r="C17" s="113" t="s">
        <v>42</v>
      </c>
      <c r="D17" s="236">
        <v>0</v>
      </c>
      <c r="E17" s="115">
        <v>0</v>
      </c>
      <c r="F17" s="115">
        <f>[1]F2_politika_ekzistuese!$E$1222</f>
        <v>1000000</v>
      </c>
      <c r="G17" s="124">
        <f t="shared" si="0"/>
        <v>2.7318067814917905E-5</v>
      </c>
      <c r="H17" s="115">
        <v>1000000</v>
      </c>
      <c r="I17" s="124">
        <f t="shared" si="1"/>
        <v>2.163574871298126E-5</v>
      </c>
      <c r="J17" s="115">
        <f t="shared" si="2"/>
        <v>0</v>
      </c>
      <c r="K17" s="114">
        <v>0</v>
      </c>
      <c r="L17" s="124">
        <f t="shared" si="3"/>
        <v>0</v>
      </c>
      <c r="M17" s="115">
        <v>1000000</v>
      </c>
      <c r="N17" s="117">
        <f t="shared" si="4"/>
        <v>0</v>
      </c>
    </row>
    <row r="18" spans="2:14">
      <c r="B18" s="112" t="s">
        <v>43</v>
      </c>
      <c r="C18" s="113" t="s">
        <v>44</v>
      </c>
      <c r="D18" s="236">
        <v>0</v>
      </c>
      <c r="E18" s="115">
        <v>0</v>
      </c>
      <c r="F18" s="115">
        <v>0</v>
      </c>
      <c r="G18" s="124">
        <f t="shared" si="0"/>
        <v>0</v>
      </c>
      <c r="H18" s="115">
        <v>0</v>
      </c>
      <c r="I18" s="124">
        <f t="shared" si="1"/>
        <v>0</v>
      </c>
      <c r="J18" s="115">
        <f t="shared" si="2"/>
        <v>0</v>
      </c>
      <c r="K18" s="114">
        <v>0</v>
      </c>
      <c r="L18" s="124">
        <f t="shared" si="3"/>
        <v>0</v>
      </c>
      <c r="M18" s="115">
        <v>0</v>
      </c>
      <c r="N18" s="117" t="s">
        <v>267</v>
      </c>
    </row>
    <row r="19" spans="2:14">
      <c r="B19" s="112" t="s">
        <v>45</v>
      </c>
      <c r="C19" s="113" t="s">
        <v>46</v>
      </c>
      <c r="D19" s="236">
        <v>41446927000</v>
      </c>
      <c r="E19" s="115">
        <v>100</v>
      </c>
      <c r="F19" s="115">
        <f>[1]F2_politika_ekzistuese!$E$1228</f>
        <v>36599460000</v>
      </c>
      <c r="G19" s="124">
        <f t="shared" si="0"/>
        <v>0.99982653026937529</v>
      </c>
      <c r="H19" s="115">
        <v>46214822000</v>
      </c>
      <c r="I19" s="124">
        <f t="shared" si="1"/>
        <v>0.9998922756071581</v>
      </c>
      <c r="J19" s="115">
        <f t="shared" si="2"/>
        <v>9615362000</v>
      </c>
      <c r="K19" s="114">
        <v>46214822000</v>
      </c>
      <c r="L19" s="124">
        <f t="shared" si="3"/>
        <v>0.99993230037384828</v>
      </c>
      <c r="M19" s="115">
        <v>0</v>
      </c>
      <c r="N19" s="117">
        <f t="shared" si="4"/>
        <v>1</v>
      </c>
    </row>
    <row r="20" spans="2:14">
      <c r="B20" s="112" t="s">
        <v>47</v>
      </c>
      <c r="C20" s="113" t="s">
        <v>48</v>
      </c>
      <c r="D20" s="236">
        <v>0</v>
      </c>
      <c r="E20" s="115">
        <v>0</v>
      </c>
      <c r="F20" s="115">
        <v>0</v>
      </c>
      <c r="G20" s="124">
        <f t="shared" si="0"/>
        <v>0</v>
      </c>
      <c r="H20" s="115">
        <v>0</v>
      </c>
      <c r="I20" s="124">
        <f t="shared" si="1"/>
        <v>0</v>
      </c>
      <c r="J20" s="115">
        <f t="shared" si="2"/>
        <v>0</v>
      </c>
      <c r="K20" s="114">
        <v>0</v>
      </c>
      <c r="L20" s="124">
        <f t="shared" si="3"/>
        <v>0</v>
      </c>
      <c r="M20" s="115">
        <v>0</v>
      </c>
      <c r="N20" s="117" t="s">
        <v>267</v>
      </c>
    </row>
    <row r="21" spans="2:14">
      <c r="B21" s="112" t="s">
        <v>49</v>
      </c>
      <c r="C21" s="113" t="s">
        <v>50</v>
      </c>
      <c r="D21" s="236">
        <v>0</v>
      </c>
      <c r="E21" s="115">
        <v>0</v>
      </c>
      <c r="F21" s="115">
        <v>0</v>
      </c>
      <c r="G21" s="124">
        <f t="shared" si="0"/>
        <v>0</v>
      </c>
      <c r="H21" s="115">
        <v>0</v>
      </c>
      <c r="I21" s="124">
        <f t="shared" si="1"/>
        <v>0</v>
      </c>
      <c r="J21" s="115">
        <f t="shared" si="2"/>
        <v>0</v>
      </c>
      <c r="K21" s="114">
        <v>0</v>
      </c>
      <c r="L21" s="124">
        <f t="shared" si="3"/>
        <v>0</v>
      </c>
      <c r="M21" s="115">
        <v>0</v>
      </c>
      <c r="N21" s="117" t="s">
        <v>267</v>
      </c>
    </row>
    <row r="22" spans="2:14">
      <c r="B22" s="118"/>
      <c r="C22" s="119" t="s">
        <v>51</v>
      </c>
      <c r="D22" s="121">
        <f t="shared" ref="D22" si="5">SUM(D6:D21)</f>
        <v>41446927000</v>
      </c>
      <c r="E22" s="121">
        <v>100</v>
      </c>
      <c r="F22" s="121">
        <f>F17+F16+F15+F19</f>
        <v>36605810000</v>
      </c>
      <c r="G22" s="124">
        <f t="shared" si="0"/>
        <v>1</v>
      </c>
      <c r="H22" s="121">
        <f>SUM(H15:H21)</f>
        <v>46219801000</v>
      </c>
      <c r="I22" s="124">
        <f t="shared" si="1"/>
        <v>1</v>
      </c>
      <c r="J22" s="121">
        <f t="shared" si="2"/>
        <v>9613991000</v>
      </c>
      <c r="K22" s="120">
        <f>SUM(K15:K21)</f>
        <v>46217950938</v>
      </c>
      <c r="L22" s="124">
        <f t="shared" si="3"/>
        <v>1</v>
      </c>
      <c r="M22" s="121">
        <v>1850062</v>
      </c>
      <c r="N22" s="117">
        <f t="shared" si="4"/>
        <v>0.99995997252346458</v>
      </c>
    </row>
    <row r="23" spans="2:14">
      <c r="B23" s="112" t="s">
        <v>52</v>
      </c>
      <c r="C23" s="113" t="s">
        <v>53</v>
      </c>
      <c r="D23" s="236">
        <v>0</v>
      </c>
      <c r="E23" s="115">
        <v>0</v>
      </c>
      <c r="F23" s="115">
        <v>0</v>
      </c>
      <c r="G23" s="124">
        <f t="shared" si="0"/>
        <v>0</v>
      </c>
      <c r="H23" s="115">
        <v>0</v>
      </c>
      <c r="I23" s="124">
        <f t="shared" si="1"/>
        <v>0</v>
      </c>
      <c r="J23" s="115">
        <v>0</v>
      </c>
      <c r="K23" s="114">
        <v>0</v>
      </c>
      <c r="L23" s="124">
        <f t="shared" si="3"/>
        <v>0</v>
      </c>
      <c r="M23" s="115">
        <v>0</v>
      </c>
      <c r="N23" s="117" t="s">
        <v>267</v>
      </c>
    </row>
    <row r="24" spans="2:14">
      <c r="B24" s="112" t="s">
        <v>54</v>
      </c>
      <c r="C24" s="113" t="s">
        <v>55</v>
      </c>
      <c r="D24" s="236">
        <v>0</v>
      </c>
      <c r="E24" s="115">
        <v>0</v>
      </c>
      <c r="F24" s="115">
        <v>0</v>
      </c>
      <c r="G24" s="124">
        <f t="shared" si="0"/>
        <v>0</v>
      </c>
      <c r="H24" s="115">
        <v>0</v>
      </c>
      <c r="I24" s="124">
        <f t="shared" si="1"/>
        <v>0</v>
      </c>
      <c r="J24" s="115">
        <v>0</v>
      </c>
      <c r="K24" s="114">
        <v>0</v>
      </c>
      <c r="L24" s="124">
        <f t="shared" si="3"/>
        <v>0</v>
      </c>
      <c r="M24" s="115">
        <v>0</v>
      </c>
      <c r="N24" s="117" t="s">
        <v>267</v>
      </c>
    </row>
    <row r="25" spans="2:14">
      <c r="B25" s="118"/>
      <c r="C25" s="119" t="s">
        <v>56</v>
      </c>
      <c r="D25" s="237">
        <v>0</v>
      </c>
      <c r="E25" s="121">
        <v>0</v>
      </c>
      <c r="F25" s="121">
        <v>0</v>
      </c>
      <c r="G25" s="124">
        <f t="shared" si="0"/>
        <v>0</v>
      </c>
      <c r="H25" s="121">
        <v>0</v>
      </c>
      <c r="I25" s="124">
        <f t="shared" si="1"/>
        <v>0</v>
      </c>
      <c r="J25" s="121">
        <v>0</v>
      </c>
      <c r="K25" s="120">
        <v>0</v>
      </c>
      <c r="L25" s="124">
        <f t="shared" si="3"/>
        <v>0</v>
      </c>
      <c r="M25" s="121">
        <v>0</v>
      </c>
      <c r="N25" s="117" t="s">
        <v>267</v>
      </c>
    </row>
    <row r="26" spans="2:14">
      <c r="B26" s="112" t="s">
        <v>52</v>
      </c>
      <c r="C26" s="113" t="s">
        <v>53</v>
      </c>
      <c r="D26" s="236">
        <v>0</v>
      </c>
      <c r="E26" s="115">
        <v>0</v>
      </c>
      <c r="F26" s="115">
        <v>0</v>
      </c>
      <c r="G26" s="124">
        <f t="shared" si="0"/>
        <v>0</v>
      </c>
      <c r="H26" s="115">
        <v>0</v>
      </c>
      <c r="I26" s="124">
        <f t="shared" si="1"/>
        <v>0</v>
      </c>
      <c r="J26" s="115">
        <v>0</v>
      </c>
      <c r="K26" s="114">
        <v>0</v>
      </c>
      <c r="L26" s="124">
        <f t="shared" si="3"/>
        <v>0</v>
      </c>
      <c r="M26" s="115">
        <v>0</v>
      </c>
      <c r="N26" s="117" t="s">
        <v>267</v>
      </c>
    </row>
    <row r="27" spans="2:14">
      <c r="B27" s="112" t="s">
        <v>54</v>
      </c>
      <c r="C27" s="113" t="s">
        <v>55</v>
      </c>
      <c r="D27" s="236">
        <v>0</v>
      </c>
      <c r="E27" s="115">
        <v>0</v>
      </c>
      <c r="F27" s="115">
        <v>0</v>
      </c>
      <c r="G27" s="124">
        <f t="shared" si="0"/>
        <v>0</v>
      </c>
      <c r="H27" s="115">
        <v>0</v>
      </c>
      <c r="I27" s="124">
        <f t="shared" si="1"/>
        <v>0</v>
      </c>
      <c r="J27" s="115">
        <v>0</v>
      </c>
      <c r="K27" s="114">
        <v>0</v>
      </c>
      <c r="L27" s="124">
        <f t="shared" si="3"/>
        <v>0</v>
      </c>
      <c r="M27" s="115">
        <v>0</v>
      </c>
      <c r="N27" s="117" t="s">
        <v>267</v>
      </c>
    </row>
    <row r="28" spans="2:14">
      <c r="B28" s="118"/>
      <c r="C28" s="119" t="s">
        <v>57</v>
      </c>
      <c r="D28" s="237">
        <v>0</v>
      </c>
      <c r="E28" s="121">
        <v>0</v>
      </c>
      <c r="F28" s="121">
        <v>0</v>
      </c>
      <c r="G28" s="124">
        <f t="shared" si="0"/>
        <v>0</v>
      </c>
      <c r="H28" s="121">
        <v>0</v>
      </c>
      <c r="I28" s="124">
        <f t="shared" si="1"/>
        <v>0</v>
      </c>
      <c r="J28" s="121">
        <v>0</v>
      </c>
      <c r="K28" s="120">
        <v>0</v>
      </c>
      <c r="L28" s="124">
        <f t="shared" si="3"/>
        <v>0</v>
      </c>
      <c r="M28" s="121">
        <v>0</v>
      </c>
      <c r="N28" s="117" t="s">
        <v>267</v>
      </c>
    </row>
    <row r="29" spans="2:14">
      <c r="B29" s="125"/>
      <c r="C29" s="126" t="s">
        <v>58</v>
      </c>
      <c r="D29" s="238">
        <v>0</v>
      </c>
      <c r="E29" s="128">
        <v>0</v>
      </c>
      <c r="F29" s="128">
        <v>0</v>
      </c>
      <c r="G29" s="124">
        <f t="shared" si="0"/>
        <v>0</v>
      </c>
      <c r="H29" s="128">
        <v>0</v>
      </c>
      <c r="I29" s="124">
        <f t="shared" si="1"/>
        <v>0</v>
      </c>
      <c r="J29" s="128">
        <v>0</v>
      </c>
      <c r="K29" s="127">
        <v>0</v>
      </c>
      <c r="L29" s="124">
        <f t="shared" si="3"/>
        <v>0</v>
      </c>
      <c r="M29" s="128">
        <v>0</v>
      </c>
      <c r="N29" s="117" t="s">
        <v>267</v>
      </c>
    </row>
    <row r="30" spans="2:14">
      <c r="B30" s="125"/>
      <c r="C30" s="126" t="s">
        <v>59</v>
      </c>
      <c r="D30" s="245">
        <f>D22</f>
        <v>41446927000</v>
      </c>
      <c r="E30" s="229">
        <v>100</v>
      </c>
      <c r="F30" s="229">
        <f>F22</f>
        <v>36605810000</v>
      </c>
      <c r="G30" s="230">
        <f t="shared" si="0"/>
        <v>1</v>
      </c>
      <c r="H30" s="229">
        <f>H22+H29</f>
        <v>46219801000</v>
      </c>
      <c r="I30" s="230">
        <f t="shared" si="1"/>
        <v>1</v>
      </c>
      <c r="J30" s="229">
        <f>J22+J29</f>
        <v>9613991000</v>
      </c>
      <c r="K30" s="228">
        <f>K22+K29</f>
        <v>46217950938</v>
      </c>
      <c r="L30" s="230">
        <f t="shared" si="3"/>
        <v>1</v>
      </c>
      <c r="M30" s="229">
        <v>1850062</v>
      </c>
      <c r="N30" s="231">
        <f t="shared" si="4"/>
        <v>0.99995997252346458</v>
      </c>
    </row>
    <row r="31" spans="2:14">
      <c r="B31" s="118"/>
      <c r="C31" s="119" t="s">
        <v>60</v>
      </c>
      <c r="D31" s="237">
        <v>0</v>
      </c>
      <c r="E31" s="121"/>
      <c r="F31" s="121"/>
      <c r="G31" s="121"/>
      <c r="H31" s="121"/>
      <c r="I31" s="121"/>
      <c r="J31" s="121"/>
      <c r="K31" s="120">
        <v>0</v>
      </c>
      <c r="L31" s="121"/>
      <c r="M31" s="121"/>
      <c r="N31" s="123"/>
    </row>
    <row r="32" spans="2:14">
      <c r="B32" s="118"/>
      <c r="C32" s="119" t="s">
        <v>61</v>
      </c>
      <c r="D32" s="237">
        <v>0</v>
      </c>
      <c r="E32" s="121"/>
      <c r="F32" s="121"/>
      <c r="G32" s="121"/>
      <c r="H32" s="121"/>
      <c r="I32" s="121"/>
      <c r="J32" s="121"/>
      <c r="K32" s="120">
        <v>0</v>
      </c>
      <c r="L32" s="121"/>
      <c r="M32" s="121"/>
      <c r="N32" s="123"/>
    </row>
    <row r="33" spans="2:14" ht="12" thickBot="1">
      <c r="B33" s="125"/>
      <c r="C33" s="126" t="s">
        <v>62</v>
      </c>
      <c r="D33" s="238">
        <f>D30</f>
        <v>41446927000</v>
      </c>
      <c r="E33" s="128"/>
      <c r="F33" s="128">
        <f>F30</f>
        <v>36605810000</v>
      </c>
      <c r="G33" s="128"/>
      <c r="H33" s="128">
        <f>H30</f>
        <v>46219801000</v>
      </c>
      <c r="I33" s="128"/>
      <c r="J33" s="128">
        <f>J30</f>
        <v>9613991000</v>
      </c>
      <c r="K33" s="127">
        <f>K30+K31+K32</f>
        <v>46217950938</v>
      </c>
      <c r="L33" s="128"/>
      <c r="M33" s="128">
        <f>H33-K33</f>
        <v>1850062</v>
      </c>
      <c r="N33" s="129"/>
    </row>
    <row r="34" spans="2:14" ht="12" thickTop="1">
      <c r="B34" s="322" t="s">
        <v>63</v>
      </c>
      <c r="C34" s="322"/>
      <c r="D34" s="196"/>
      <c r="E34" s="197"/>
      <c r="F34" s="175"/>
      <c r="G34" s="197"/>
      <c r="H34" s="175"/>
      <c r="I34" s="197"/>
      <c r="J34" s="198"/>
      <c r="K34" s="199"/>
      <c r="L34" s="197"/>
      <c r="M34" s="199"/>
      <c r="N34" s="200"/>
    </row>
    <row r="35" spans="2:14">
      <c r="B35" s="194" t="s">
        <v>64</v>
      </c>
      <c r="C35" s="235" t="s">
        <v>36</v>
      </c>
      <c r="D35" s="189"/>
      <c r="E35" s="190"/>
      <c r="F35" s="191"/>
      <c r="G35" s="190"/>
      <c r="H35" s="191"/>
      <c r="I35" s="190"/>
      <c r="J35" s="195"/>
      <c r="K35" s="191"/>
      <c r="L35" s="190"/>
      <c r="M35" s="191"/>
      <c r="N35" s="193"/>
    </row>
    <row r="36" spans="2:14">
      <c r="B36" s="112"/>
      <c r="C36" s="135" t="s">
        <v>65</v>
      </c>
      <c r="D36" s="238">
        <f>SUM(D38:D53)</f>
        <v>41450027000</v>
      </c>
      <c r="E36" s="136">
        <f>D36/D54</f>
        <v>1</v>
      </c>
      <c r="F36" s="128">
        <f>SUM(F38:F53)</f>
        <v>36605810000</v>
      </c>
      <c r="G36" s="136">
        <f>F36/F54</f>
        <v>1</v>
      </c>
      <c r="H36" s="128">
        <f>SUM(H38:H53)</f>
        <v>46219801000</v>
      </c>
      <c r="I36" s="128">
        <v>100</v>
      </c>
      <c r="J36" s="128">
        <v>43509801000</v>
      </c>
      <c r="K36" s="128">
        <f>SUM(K37:K53)</f>
        <v>46217950938</v>
      </c>
      <c r="L36" s="128">
        <v>100</v>
      </c>
      <c r="M36" s="128">
        <v>1850062</v>
      </c>
      <c r="N36" s="129">
        <v>100</v>
      </c>
    </row>
    <row r="37" spans="2:14">
      <c r="B37" s="112" t="s">
        <v>66</v>
      </c>
      <c r="C37" s="139" t="s">
        <v>67</v>
      </c>
      <c r="D37" s="236"/>
      <c r="E37" s="115"/>
      <c r="F37" s="115"/>
      <c r="G37" s="115"/>
      <c r="H37" s="115"/>
      <c r="I37" s="115"/>
      <c r="J37" s="115"/>
      <c r="K37" s="114"/>
      <c r="L37" s="115"/>
      <c r="M37" s="115"/>
      <c r="N37" s="116"/>
    </row>
    <row r="38" spans="2:14" ht="22.5">
      <c r="B38" s="112" t="s">
        <v>300</v>
      </c>
      <c r="C38" s="139" t="s">
        <v>319</v>
      </c>
      <c r="D38" s="236">
        <v>29817905000</v>
      </c>
      <c r="E38" s="124">
        <f>D38/D$54</f>
        <v>0.71936997773246325</v>
      </c>
      <c r="F38" s="115">
        <v>25316302000</v>
      </c>
      <c r="G38" s="124">
        <f>F38/F$54</f>
        <v>0.69159245485894183</v>
      </c>
      <c r="H38" s="115">
        <v>34891253000</v>
      </c>
      <c r="I38" s="115">
        <v>76.099999999999994</v>
      </c>
      <c r="J38" s="115">
        <f>H38-F38</f>
        <v>9574951000</v>
      </c>
      <c r="K38" s="115">
        <v>34891253000</v>
      </c>
      <c r="L38" s="115">
        <v>76.099999999999994</v>
      </c>
      <c r="M38" s="115">
        <v>0</v>
      </c>
      <c r="N38" s="116">
        <v>100</v>
      </c>
    </row>
    <row r="39" spans="2:14">
      <c r="B39" s="112" t="s">
        <v>301</v>
      </c>
      <c r="C39" s="113" t="s">
        <v>320</v>
      </c>
      <c r="D39" s="236">
        <v>1140256000</v>
      </c>
      <c r="E39" s="124">
        <f t="shared" ref="E39:E53" si="6">D39/D$54</f>
        <v>2.7509173878222083E-2</v>
      </c>
      <c r="F39" s="115">
        <v>1099936000</v>
      </c>
      <c r="G39" s="124">
        <f t="shared" ref="G39:G54" si="7">F39/F$54</f>
        <v>3.0048126240069542E-2</v>
      </c>
      <c r="H39" s="115">
        <v>1112158000</v>
      </c>
      <c r="I39" s="115">
        <v>2.4</v>
      </c>
      <c r="J39" s="115">
        <f t="shared" ref="J39:J52" si="8">H39-F39</f>
        <v>12222000</v>
      </c>
      <c r="K39" s="115">
        <v>1112158000</v>
      </c>
      <c r="L39" s="115">
        <v>2.4</v>
      </c>
      <c r="M39" s="115">
        <v>0</v>
      </c>
      <c r="N39" s="116">
        <v>100</v>
      </c>
    </row>
    <row r="40" spans="2:14" ht="22.5">
      <c r="B40" s="112" t="s">
        <v>302</v>
      </c>
      <c r="C40" s="139" t="s">
        <v>321</v>
      </c>
      <c r="D40" s="236">
        <v>169298000</v>
      </c>
      <c r="E40" s="124">
        <f t="shared" si="6"/>
        <v>4.0843881718098758E-3</v>
      </c>
      <c r="F40" s="115">
        <v>131148000</v>
      </c>
      <c r="G40" s="124">
        <f t="shared" si="7"/>
        <v>3.5827099577908535E-3</v>
      </c>
      <c r="H40" s="115">
        <v>133500000</v>
      </c>
      <c r="I40" s="115">
        <v>0.3</v>
      </c>
      <c r="J40" s="115">
        <f t="shared" si="8"/>
        <v>2352000</v>
      </c>
      <c r="K40" s="115">
        <v>133500000</v>
      </c>
      <c r="L40" s="115">
        <v>0.3</v>
      </c>
      <c r="M40" s="115">
        <v>0</v>
      </c>
      <c r="N40" s="116">
        <v>100</v>
      </c>
    </row>
    <row r="41" spans="2:14">
      <c r="B41" s="112" t="s">
        <v>303</v>
      </c>
      <c r="C41" s="139" t="s">
        <v>304</v>
      </c>
      <c r="D41" s="236">
        <v>548793000</v>
      </c>
      <c r="E41" s="124">
        <f t="shared" si="6"/>
        <v>1.3239870748455725E-2</v>
      </c>
      <c r="F41" s="115">
        <v>293267000</v>
      </c>
      <c r="G41" s="124">
        <f t="shared" si="7"/>
        <v>8.0114877938775291E-3</v>
      </c>
      <c r="H41" s="115">
        <v>305954000</v>
      </c>
      <c r="I41" s="115">
        <v>0.7</v>
      </c>
      <c r="J41" s="115">
        <f t="shared" si="8"/>
        <v>12687000</v>
      </c>
      <c r="K41" s="115">
        <v>305954000</v>
      </c>
      <c r="L41" s="115">
        <v>0.7</v>
      </c>
      <c r="M41" s="115">
        <v>0</v>
      </c>
      <c r="N41" s="116">
        <v>100</v>
      </c>
    </row>
    <row r="42" spans="2:14">
      <c r="B42" s="112" t="s">
        <v>305</v>
      </c>
      <c r="C42" s="139" t="s">
        <v>322</v>
      </c>
      <c r="D42" s="236">
        <v>249404000</v>
      </c>
      <c r="E42" s="124">
        <f t="shared" si="6"/>
        <v>6.0169803990718753E-3</v>
      </c>
      <c r="F42" s="115">
        <v>260378000</v>
      </c>
      <c r="G42" s="124">
        <f t="shared" si="7"/>
        <v>7.1130238615126941E-3</v>
      </c>
      <c r="H42" s="115">
        <v>260378000</v>
      </c>
      <c r="I42" s="115">
        <v>0.6</v>
      </c>
      <c r="J42" s="115">
        <f t="shared" si="8"/>
        <v>0</v>
      </c>
      <c r="K42" s="115">
        <v>260378000</v>
      </c>
      <c r="L42" s="115">
        <v>0.6</v>
      </c>
      <c r="M42" s="115">
        <v>0</v>
      </c>
      <c r="N42" s="116">
        <v>100</v>
      </c>
    </row>
    <row r="43" spans="2:14" ht="22.5">
      <c r="B43" s="112" t="s">
        <v>306</v>
      </c>
      <c r="C43" s="139" t="s">
        <v>323</v>
      </c>
      <c r="D43" s="236">
        <v>91340000</v>
      </c>
      <c r="E43" s="124">
        <f t="shared" si="6"/>
        <v>2.2036173824446482E-3</v>
      </c>
      <c r="F43" s="115">
        <v>65806000</v>
      </c>
      <c r="G43" s="124">
        <f t="shared" si="7"/>
        <v>1.7976927706284877E-3</v>
      </c>
      <c r="H43" s="115">
        <v>66638000</v>
      </c>
      <c r="I43" s="115">
        <v>0.1</v>
      </c>
      <c r="J43" s="115">
        <f t="shared" si="8"/>
        <v>832000</v>
      </c>
      <c r="K43" s="115">
        <v>66638000</v>
      </c>
      <c r="L43" s="115">
        <v>0.1</v>
      </c>
      <c r="M43" s="115">
        <v>0</v>
      </c>
      <c r="N43" s="116">
        <v>100</v>
      </c>
    </row>
    <row r="44" spans="2:14" ht="22.5">
      <c r="B44" s="112" t="s">
        <v>307</v>
      </c>
      <c r="C44" s="139" t="s">
        <v>324</v>
      </c>
      <c r="D44" s="236">
        <v>469667000</v>
      </c>
      <c r="E44" s="124">
        <f t="shared" si="6"/>
        <v>1.1330921449098212E-2</v>
      </c>
      <c r="F44" s="115">
        <v>435579000</v>
      </c>
      <c r="G44" s="124">
        <f t="shared" si="7"/>
        <v>1.1899176660754126E-2</v>
      </c>
      <c r="H44" s="115">
        <v>441399000</v>
      </c>
      <c r="I44" s="115">
        <v>0.9</v>
      </c>
      <c r="J44" s="115">
        <f t="shared" si="8"/>
        <v>5820000</v>
      </c>
      <c r="K44" s="115">
        <v>441399000</v>
      </c>
      <c r="L44" s="115">
        <v>0.9</v>
      </c>
      <c r="M44" s="115">
        <v>0</v>
      </c>
      <c r="N44" s="116">
        <v>100</v>
      </c>
    </row>
    <row r="45" spans="2:14">
      <c r="B45" s="112" t="s">
        <v>308</v>
      </c>
      <c r="C45" s="139" t="s">
        <v>325</v>
      </c>
      <c r="D45" s="236">
        <v>4793871000</v>
      </c>
      <c r="E45" s="124">
        <f t="shared" si="6"/>
        <v>0.11565423105755758</v>
      </c>
      <c r="F45" s="115">
        <v>4665235000</v>
      </c>
      <c r="G45" s="124">
        <f t="shared" si="7"/>
        <v>0.12744520610252855</v>
      </c>
      <c r="H45" s="115">
        <v>4665235000</v>
      </c>
      <c r="I45" s="115">
        <v>9.8000000000000007</v>
      </c>
      <c r="J45" s="115">
        <f t="shared" si="8"/>
        <v>0</v>
      </c>
      <c r="K45" s="115">
        <v>4665235000</v>
      </c>
      <c r="L45" s="115">
        <v>9.8000000000000007</v>
      </c>
      <c r="M45" s="115">
        <v>0</v>
      </c>
      <c r="N45" s="116">
        <v>100</v>
      </c>
    </row>
    <row r="46" spans="2:14" ht="22.5">
      <c r="B46" s="112" t="s">
        <v>309</v>
      </c>
      <c r="C46" s="139" t="s">
        <v>326</v>
      </c>
      <c r="D46" s="236">
        <v>96503000</v>
      </c>
      <c r="E46" s="124">
        <f t="shared" si="6"/>
        <v>2.3281770118026702E-3</v>
      </c>
      <c r="F46" s="115">
        <v>284232000</v>
      </c>
      <c r="G46" s="124">
        <f t="shared" si="7"/>
        <v>7.7646690511697456E-3</v>
      </c>
      <c r="H46" s="115">
        <v>287184000</v>
      </c>
      <c r="I46" s="115">
        <v>0.6</v>
      </c>
      <c r="J46" s="115">
        <f t="shared" si="8"/>
        <v>2952000</v>
      </c>
      <c r="K46" s="115">
        <v>287184000</v>
      </c>
      <c r="L46" s="115">
        <v>0.6</v>
      </c>
      <c r="M46" s="115">
        <v>0</v>
      </c>
      <c r="N46" s="116">
        <v>100</v>
      </c>
    </row>
    <row r="47" spans="2:14" ht="22.5">
      <c r="B47" s="112" t="s">
        <v>310</v>
      </c>
      <c r="C47" s="139" t="s">
        <v>327</v>
      </c>
      <c r="D47" s="236">
        <v>49113000</v>
      </c>
      <c r="E47" s="124">
        <f t="shared" si="6"/>
        <v>1.1848725695643094E-3</v>
      </c>
      <c r="F47" s="115">
        <v>28540000</v>
      </c>
      <c r="G47" s="124">
        <f t="shared" si="7"/>
        <v>7.7965765543775703E-4</v>
      </c>
      <c r="H47" s="115">
        <v>28836000</v>
      </c>
      <c r="I47" s="115">
        <v>0.1</v>
      </c>
      <c r="J47" s="115">
        <f t="shared" si="8"/>
        <v>296000</v>
      </c>
      <c r="K47" s="115">
        <v>28836000</v>
      </c>
      <c r="L47" s="115">
        <v>0.1</v>
      </c>
      <c r="M47" s="115">
        <v>0</v>
      </c>
      <c r="N47" s="116">
        <v>100</v>
      </c>
    </row>
    <row r="48" spans="2:14">
      <c r="B48" s="112" t="s">
        <v>311</v>
      </c>
      <c r="C48" s="139" t="s">
        <v>312</v>
      </c>
      <c r="D48" s="236">
        <v>34880000</v>
      </c>
      <c r="E48" s="124">
        <f t="shared" si="6"/>
        <v>8.4149522990660541E-4</v>
      </c>
      <c r="F48" s="115">
        <v>46241000</v>
      </c>
      <c r="G48" s="124">
        <f t="shared" si="7"/>
        <v>1.2632147738296188E-3</v>
      </c>
      <c r="H48" s="115">
        <v>46711000</v>
      </c>
      <c r="I48" s="115">
        <v>0.1</v>
      </c>
      <c r="J48" s="115">
        <f t="shared" si="8"/>
        <v>470000</v>
      </c>
      <c r="K48" s="115">
        <v>46711000</v>
      </c>
      <c r="L48" s="115">
        <v>0.1</v>
      </c>
      <c r="M48" s="115">
        <v>0</v>
      </c>
      <c r="N48" s="116">
        <v>100</v>
      </c>
    </row>
    <row r="49" spans="2:14" ht="22.5">
      <c r="B49" s="112" t="s">
        <v>313</v>
      </c>
      <c r="C49" s="139" t="s">
        <v>328</v>
      </c>
      <c r="D49" s="236">
        <v>3523912000</v>
      </c>
      <c r="E49" s="124">
        <f t="shared" si="6"/>
        <v>8.5015915671176764E-2</v>
      </c>
      <c r="F49" s="115">
        <v>3534260000</v>
      </c>
      <c r="G49" s="124">
        <f t="shared" si="7"/>
        <v>9.6549154355551753E-2</v>
      </c>
      <c r="H49" s="115">
        <v>3534260000</v>
      </c>
      <c r="I49" s="115">
        <v>7.5</v>
      </c>
      <c r="J49" s="115">
        <f t="shared" si="8"/>
        <v>0</v>
      </c>
      <c r="K49" s="115">
        <v>3534260000</v>
      </c>
      <c r="L49" s="115">
        <v>7.5</v>
      </c>
      <c r="M49" s="115">
        <v>0</v>
      </c>
      <c r="N49" s="116">
        <v>100</v>
      </c>
    </row>
    <row r="50" spans="2:14">
      <c r="B50" s="112" t="s">
        <v>314</v>
      </c>
      <c r="C50" s="139" t="s">
        <v>329</v>
      </c>
      <c r="D50" s="236">
        <v>232579000</v>
      </c>
      <c r="E50" s="124">
        <f t="shared" si="6"/>
        <v>5.6110699276504692E-3</v>
      </c>
      <c r="F50" s="115">
        <v>243332000</v>
      </c>
      <c r="G50" s="124">
        <f t="shared" si="7"/>
        <v>6.6473600775396038E-3</v>
      </c>
      <c r="H50" s="115">
        <v>245860000</v>
      </c>
      <c r="I50" s="115">
        <v>0.5</v>
      </c>
      <c r="J50" s="115">
        <f t="shared" si="8"/>
        <v>2528000</v>
      </c>
      <c r="K50" s="115">
        <v>245860000</v>
      </c>
      <c r="L50" s="115">
        <v>0.5</v>
      </c>
      <c r="M50" s="115">
        <v>0</v>
      </c>
      <c r="N50" s="116">
        <v>100</v>
      </c>
    </row>
    <row r="51" spans="2:14" ht="22.5">
      <c r="B51" s="112" t="s">
        <v>315</v>
      </c>
      <c r="C51" s="139" t="s">
        <v>330</v>
      </c>
      <c r="D51" s="236">
        <v>28449000</v>
      </c>
      <c r="E51" s="124">
        <f t="shared" si="6"/>
        <v>6.8634454689257504E-4</v>
      </c>
      <c r="F51" s="115">
        <v>27185000</v>
      </c>
      <c r="G51" s="124">
        <f t="shared" si="7"/>
        <v>7.4264167354854327E-4</v>
      </c>
      <c r="H51" s="115">
        <v>27437000</v>
      </c>
      <c r="I51" s="115">
        <v>0.1</v>
      </c>
      <c r="J51" s="115">
        <f t="shared" si="8"/>
        <v>252000</v>
      </c>
      <c r="K51" s="115">
        <v>27437000</v>
      </c>
      <c r="L51" s="115">
        <v>0.1</v>
      </c>
      <c r="M51" s="115">
        <v>0</v>
      </c>
      <c r="N51" s="116">
        <v>100</v>
      </c>
    </row>
    <row r="52" spans="2:14" ht="22.5">
      <c r="B52" s="112" t="s">
        <v>316</v>
      </c>
      <c r="C52" s="139" t="s">
        <v>331</v>
      </c>
      <c r="D52" s="236">
        <v>200957000</v>
      </c>
      <c r="E52" s="124">
        <f t="shared" si="6"/>
        <v>4.8481753703079611E-3</v>
      </c>
      <c r="F52" s="115">
        <v>168019000</v>
      </c>
      <c r="G52" s="124">
        <f t="shared" si="7"/>
        <v>4.5899544361946917E-3</v>
      </c>
      <c r="H52" s="115">
        <v>168019000</v>
      </c>
      <c r="I52" s="115">
        <v>0.4</v>
      </c>
      <c r="J52" s="115">
        <f t="shared" si="8"/>
        <v>0</v>
      </c>
      <c r="K52" s="115">
        <v>168019000</v>
      </c>
      <c r="L52" s="115">
        <v>0.4</v>
      </c>
      <c r="M52" s="115">
        <v>0</v>
      </c>
      <c r="N52" s="116">
        <v>100</v>
      </c>
    </row>
    <row r="53" spans="2:14">
      <c r="B53" s="112" t="s">
        <v>317</v>
      </c>
      <c r="C53" s="139" t="s">
        <v>318</v>
      </c>
      <c r="D53" s="236">
        <v>3100000</v>
      </c>
      <c r="E53" s="124">
        <f t="shared" si="6"/>
        <v>7.4788853575415037E-5</v>
      </c>
      <c r="F53" s="115">
        <v>6350000</v>
      </c>
      <c r="G53" s="124">
        <f t="shared" si="7"/>
        <v>1.734697306247287E-4</v>
      </c>
      <c r="H53" s="115">
        <v>4979000</v>
      </c>
      <c r="I53" s="115">
        <v>0</v>
      </c>
      <c r="J53" s="115">
        <v>-1371000</v>
      </c>
      <c r="K53" s="115">
        <v>3128938</v>
      </c>
      <c r="L53" s="115">
        <v>0</v>
      </c>
      <c r="M53" s="115">
        <v>1850062</v>
      </c>
      <c r="N53" s="116">
        <v>62.8</v>
      </c>
    </row>
    <row r="54" spans="2:14">
      <c r="B54" s="112"/>
      <c r="C54" s="146" t="s">
        <v>62</v>
      </c>
      <c r="D54" s="239">
        <f t="shared" ref="D54" si="9">SUM(D38:D53)</f>
        <v>41450027000</v>
      </c>
      <c r="E54" s="124">
        <f>D54/D$54</f>
        <v>1</v>
      </c>
      <c r="F54" s="147">
        <f>SUM(F38:F53)</f>
        <v>36605810000</v>
      </c>
      <c r="G54" s="124">
        <f t="shared" si="7"/>
        <v>1</v>
      </c>
      <c r="H54" s="147">
        <f>SUM(H38:H53)</f>
        <v>46219801000</v>
      </c>
      <c r="I54" s="147"/>
      <c r="J54" s="147">
        <f>SUM(J38:J53)</f>
        <v>9613991000</v>
      </c>
      <c r="K54" s="147">
        <f>SUM(K38:K53)</f>
        <v>46217950938</v>
      </c>
      <c r="L54" s="147"/>
      <c r="M54" s="147">
        <v>1850062</v>
      </c>
      <c r="N54" s="244">
        <f>K54/H54</f>
        <v>0.99995997252346458</v>
      </c>
    </row>
  </sheetData>
  <mergeCells count="19"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.7" right="0.7" top="0.75" bottom="0.75" header="0.3" footer="0.3"/>
  <pageSetup scale="45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"/>
  <sheetViews>
    <sheetView tabSelected="1" workbookViewId="0">
      <selection activeCell="S18" sqref="S18"/>
    </sheetView>
  </sheetViews>
  <sheetFormatPr defaultRowHeight="11.25"/>
  <cols>
    <col min="1" max="1" width="3.7109375" style="92" customWidth="1"/>
    <col min="2" max="2" width="12.7109375" style="92" customWidth="1"/>
    <col min="3" max="3" width="40.42578125" style="221" customWidth="1"/>
    <col min="4" max="4" width="9.28515625" style="92" customWidth="1"/>
    <col min="5" max="5" width="6" style="92" customWidth="1"/>
    <col min="6" max="6" width="13.7109375" style="92" customWidth="1"/>
    <col min="7" max="7" width="7.42578125" style="92" customWidth="1"/>
    <col min="8" max="8" width="14.42578125" style="92" customWidth="1"/>
    <col min="9" max="9" width="8.140625" style="92" customWidth="1"/>
    <col min="10" max="10" width="13.7109375" style="92" customWidth="1"/>
    <col min="11" max="11" width="16" style="92" customWidth="1"/>
    <col min="12" max="12" width="9.140625" style="92" customWidth="1"/>
    <col min="13" max="13" width="13.28515625" style="92" customWidth="1"/>
    <col min="14" max="14" width="8.7109375" style="92" customWidth="1"/>
    <col min="15" max="15" width="10.85546875" style="92" bestFit="1" customWidth="1"/>
    <col min="16" max="16" width="14" style="92" bestFit="1" customWidth="1"/>
    <col min="17" max="17" width="14.5703125" style="92" bestFit="1" customWidth="1"/>
    <col min="18" max="18" width="9.140625" style="92"/>
    <col min="19" max="19" width="15.28515625" style="92" bestFit="1" customWidth="1"/>
    <col min="20" max="16384" width="9.140625" style="92"/>
  </cols>
  <sheetData>
    <row r="1" spans="1:27">
      <c r="A1" s="213"/>
      <c r="B1" s="214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27">
      <c r="A2" s="213"/>
      <c r="B2" s="318" t="s">
        <v>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27">
      <c r="A3" s="213"/>
      <c r="B3" s="325" t="s">
        <v>1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</row>
    <row r="4" spans="1:27">
      <c r="A4" s="213"/>
      <c r="B4" s="326" t="s">
        <v>2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</row>
    <row r="5" spans="1:27" ht="12" thickBot="1">
      <c r="A5" s="327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1:27" ht="12.75" thickTop="1" thickBot="1">
      <c r="A6" s="327"/>
      <c r="B6" s="290" t="s">
        <v>3</v>
      </c>
      <c r="C6" s="291" t="s">
        <v>4</v>
      </c>
      <c r="D6" s="291"/>
      <c r="E6" s="291"/>
      <c r="F6" s="292" t="s">
        <v>5</v>
      </c>
      <c r="G6" s="292"/>
      <c r="H6" s="293" t="s">
        <v>6</v>
      </c>
      <c r="I6" s="293"/>
      <c r="J6" s="293"/>
      <c r="K6" s="293"/>
      <c r="L6" s="293"/>
      <c r="M6" s="293"/>
      <c r="N6" s="293"/>
    </row>
    <row r="7" spans="1:27" ht="12" thickTop="1">
      <c r="A7" s="213"/>
      <c r="B7" s="290"/>
      <c r="C7" s="291"/>
      <c r="D7" s="291"/>
      <c r="E7" s="291"/>
      <c r="F7" s="292"/>
      <c r="G7" s="292"/>
      <c r="H7" s="293"/>
      <c r="I7" s="293"/>
      <c r="J7" s="293"/>
      <c r="K7" s="293"/>
      <c r="L7" s="293"/>
      <c r="M7" s="293"/>
      <c r="N7" s="293"/>
    </row>
    <row r="8" spans="1:27">
      <c r="A8" s="213"/>
      <c r="B8" s="94" t="s">
        <v>7</v>
      </c>
      <c r="C8" s="296" t="s">
        <v>333</v>
      </c>
      <c r="D8" s="296"/>
      <c r="E8" s="296"/>
      <c r="F8" s="297" t="s">
        <v>9</v>
      </c>
      <c r="G8" s="297"/>
      <c r="H8" s="298" t="s">
        <v>334</v>
      </c>
      <c r="I8" s="298"/>
      <c r="J8" s="298"/>
      <c r="K8" s="298"/>
      <c r="L8" s="298"/>
      <c r="M8" s="298"/>
      <c r="N8" s="298"/>
    </row>
    <row r="9" spans="1:27" ht="12" thickBot="1">
      <c r="A9" s="213"/>
      <c r="B9" s="299" t="s">
        <v>11</v>
      </c>
      <c r="C9" s="299"/>
      <c r="D9" s="300" t="s">
        <v>12</v>
      </c>
      <c r="E9" s="300"/>
      <c r="F9" s="300"/>
      <c r="G9" s="300"/>
      <c r="H9" s="300"/>
      <c r="I9" s="300"/>
      <c r="J9" s="300"/>
      <c r="K9" s="300"/>
      <c r="L9" s="300"/>
      <c r="M9" s="300"/>
      <c r="N9" s="300"/>
    </row>
    <row r="10" spans="1:27" ht="12.75" thickTop="1" thickBot="1">
      <c r="A10" s="213"/>
      <c r="B10" s="299"/>
      <c r="C10" s="299"/>
      <c r="D10" s="95" t="s">
        <v>13</v>
      </c>
      <c r="E10" s="96">
        <v>2023</v>
      </c>
      <c r="F10" s="301" t="s">
        <v>14</v>
      </c>
      <c r="G10" s="301"/>
      <c r="H10" s="301" t="s">
        <v>14</v>
      </c>
      <c r="I10" s="301"/>
      <c r="J10" s="97" t="s">
        <v>14</v>
      </c>
      <c r="K10" s="301" t="s">
        <v>14</v>
      </c>
      <c r="L10" s="301"/>
      <c r="M10" s="302" t="s">
        <v>15</v>
      </c>
      <c r="N10" s="303" t="s">
        <v>16</v>
      </c>
    </row>
    <row r="11" spans="1:27" ht="43.5" customHeight="1" thickTop="1" thickBot="1">
      <c r="A11" s="213"/>
      <c r="B11" s="299"/>
      <c r="C11" s="299"/>
      <c r="D11" s="98" t="s">
        <v>17</v>
      </c>
      <c r="E11" s="99" t="s">
        <v>18</v>
      </c>
      <c r="F11" s="100" t="s">
        <v>19</v>
      </c>
      <c r="G11" s="101" t="s">
        <v>18</v>
      </c>
      <c r="H11" s="100" t="s">
        <v>20</v>
      </c>
      <c r="I11" s="101" t="s">
        <v>18</v>
      </c>
      <c r="J11" s="102" t="s">
        <v>21</v>
      </c>
      <c r="K11" s="100" t="s">
        <v>22</v>
      </c>
      <c r="L11" s="101" t="s">
        <v>18</v>
      </c>
      <c r="M11" s="302"/>
      <c r="N11" s="303"/>
    </row>
    <row r="12" spans="1:27" ht="12.75" thickTop="1" thickBot="1">
      <c r="A12" s="213"/>
      <c r="B12" s="299"/>
      <c r="C12" s="299"/>
      <c r="D12" s="103" t="s">
        <v>23</v>
      </c>
      <c r="E12" s="103" t="s">
        <v>24</v>
      </c>
      <c r="F12" s="103" t="s">
        <v>25</v>
      </c>
      <c r="G12" s="103" t="s">
        <v>26</v>
      </c>
      <c r="H12" s="103" t="s">
        <v>27</v>
      </c>
      <c r="I12" s="103" t="s">
        <v>28</v>
      </c>
      <c r="J12" s="103" t="s">
        <v>29</v>
      </c>
      <c r="K12" s="103" t="s">
        <v>30</v>
      </c>
      <c r="L12" s="103" t="s">
        <v>31</v>
      </c>
      <c r="M12" s="103" t="s">
        <v>32</v>
      </c>
      <c r="N12" s="104" t="s">
        <v>33</v>
      </c>
    </row>
    <row r="13" spans="1:27" ht="12" thickTop="1">
      <c r="A13" s="213"/>
      <c r="B13" s="321" t="s">
        <v>34</v>
      </c>
      <c r="C13" s="321"/>
      <c r="D13" s="191"/>
      <c r="E13" s="190"/>
      <c r="F13" s="191"/>
      <c r="G13" s="190"/>
      <c r="H13" s="191"/>
      <c r="I13" s="190"/>
      <c r="J13" s="192"/>
      <c r="K13" s="191"/>
      <c r="L13" s="190"/>
      <c r="M13" s="191"/>
      <c r="N13" s="193"/>
    </row>
    <row r="14" spans="1:27">
      <c r="A14" s="213"/>
      <c r="B14" s="194" t="s">
        <v>35</v>
      </c>
      <c r="C14" s="215" t="s">
        <v>36</v>
      </c>
      <c r="D14" s="191"/>
      <c r="E14" s="190"/>
      <c r="F14" s="191"/>
      <c r="G14" s="190"/>
      <c r="H14" s="191"/>
      <c r="I14" s="190"/>
      <c r="J14" s="195"/>
      <c r="K14" s="191"/>
      <c r="L14" s="190"/>
      <c r="M14" s="191"/>
      <c r="N14" s="193"/>
    </row>
    <row r="15" spans="1:27" ht="15">
      <c r="A15" s="213"/>
      <c r="B15" s="112" t="s">
        <v>37</v>
      </c>
      <c r="C15" s="139" t="s">
        <v>38</v>
      </c>
      <c r="D15" s="114">
        <v>0</v>
      </c>
      <c r="E15" s="115"/>
      <c r="F15" s="216">
        <f>1571629*1000</f>
        <v>1571629000</v>
      </c>
      <c r="G15" s="124">
        <f>F15/F$30</f>
        <v>0.44516153519546553</v>
      </c>
      <c r="H15" s="115">
        <v>1707037760</v>
      </c>
      <c r="I15" s="124">
        <f>H15/H$30</f>
        <v>0.46536340280281935</v>
      </c>
      <c r="J15" s="115">
        <v>1341252447</v>
      </c>
      <c r="K15" s="115">
        <v>1697564892</v>
      </c>
      <c r="L15" s="124">
        <f>K15/K$30</f>
        <v>0.51977891235121498</v>
      </c>
      <c r="M15" s="115">
        <f>H15-K15</f>
        <v>9472868</v>
      </c>
      <c r="N15" s="117">
        <f>K15/H15</f>
        <v>0.99445069803259656</v>
      </c>
      <c r="P15" s="205"/>
      <c r="Q15" s="205"/>
      <c r="S15" s="205"/>
      <c r="U15" s="205"/>
      <c r="V15" s="205">
        <v>0</v>
      </c>
      <c r="W15" s="205">
        <v>0</v>
      </c>
      <c r="X15" s="205">
        <v>0</v>
      </c>
      <c r="Y15" s="205">
        <v>0</v>
      </c>
      <c r="Z15" s="205">
        <v>0</v>
      </c>
      <c r="AA15" s="205"/>
    </row>
    <row r="16" spans="1:27" ht="15">
      <c r="A16" s="213"/>
      <c r="B16" s="112" t="s">
        <v>39</v>
      </c>
      <c r="C16" s="139" t="s">
        <v>40</v>
      </c>
      <c r="D16" s="114">
        <v>0</v>
      </c>
      <c r="E16" s="115"/>
      <c r="F16" s="216">
        <f>268251*1000</f>
        <v>268251000</v>
      </c>
      <c r="G16" s="124">
        <f t="shared" ref="G16:G30" si="0">F16/F$30</f>
        <v>7.59816896848549E-2</v>
      </c>
      <c r="H16" s="115">
        <v>275280460</v>
      </c>
      <c r="I16" s="124">
        <f t="shared" ref="I16:I30" si="1">H16/H$30</f>
        <v>7.5045470341983181E-2</v>
      </c>
      <c r="J16" s="115">
        <v>214122554</v>
      </c>
      <c r="K16" s="115">
        <v>273405121</v>
      </c>
      <c r="L16" s="124">
        <f t="shared" ref="L16:L30" si="2">K16/K$30</f>
        <v>8.3714158495115917E-2</v>
      </c>
      <c r="M16" s="115">
        <f t="shared" ref="M16:M30" si="3">H16-K16</f>
        <v>1875339</v>
      </c>
      <c r="N16" s="117">
        <f t="shared" ref="N16:N29" si="4">K16/H16</f>
        <v>0.9931875331797978</v>
      </c>
      <c r="P16" s="205"/>
    </row>
    <row r="17" spans="1:17" ht="15">
      <c r="A17" s="213"/>
      <c r="B17" s="112" t="s">
        <v>41</v>
      </c>
      <c r="C17" s="139" t="s">
        <v>42</v>
      </c>
      <c r="D17" s="114">
        <v>0</v>
      </c>
      <c r="E17" s="115"/>
      <c r="F17" s="216">
        <f>431229*1000</f>
        <v>431229000</v>
      </c>
      <c r="G17" s="124">
        <f t="shared" si="0"/>
        <v>0.12214496147678963</v>
      </c>
      <c r="H17" s="115">
        <v>466365014</v>
      </c>
      <c r="I17" s="124">
        <f t="shared" si="1"/>
        <v>0.12713790810533943</v>
      </c>
      <c r="J17" s="115">
        <v>423249867</v>
      </c>
      <c r="K17" s="115">
        <v>390752693.70999998</v>
      </c>
      <c r="L17" s="124">
        <f t="shared" si="2"/>
        <v>0.11964491672280134</v>
      </c>
      <c r="M17" s="115">
        <f t="shared" si="3"/>
        <v>75612320.290000021</v>
      </c>
      <c r="N17" s="117">
        <f t="shared" si="4"/>
        <v>0.83786879800121539</v>
      </c>
      <c r="P17" s="205"/>
    </row>
    <row r="18" spans="1:17">
      <c r="A18" s="213"/>
      <c r="B18" s="112" t="s">
        <v>43</v>
      </c>
      <c r="C18" s="139" t="s">
        <v>44</v>
      </c>
      <c r="D18" s="114">
        <v>0</v>
      </c>
      <c r="E18" s="115"/>
      <c r="F18" s="115">
        <v>0</v>
      </c>
      <c r="G18" s="124">
        <f t="shared" si="0"/>
        <v>0</v>
      </c>
      <c r="H18" s="115">
        <v>0</v>
      </c>
      <c r="I18" s="124">
        <f t="shared" si="1"/>
        <v>0</v>
      </c>
      <c r="J18" s="115">
        <v>0</v>
      </c>
      <c r="K18" s="115">
        <v>0</v>
      </c>
      <c r="L18" s="124">
        <f t="shared" si="2"/>
        <v>0</v>
      </c>
      <c r="M18" s="115">
        <f t="shared" si="3"/>
        <v>0</v>
      </c>
      <c r="N18" s="117" t="s">
        <v>267</v>
      </c>
    </row>
    <row r="19" spans="1:17">
      <c r="A19" s="213"/>
      <c r="B19" s="112" t="s">
        <v>45</v>
      </c>
      <c r="C19" s="139" t="s">
        <v>46</v>
      </c>
      <c r="D19" s="114">
        <v>0</v>
      </c>
      <c r="E19" s="115"/>
      <c r="F19" s="115">
        <v>0</v>
      </c>
      <c r="G19" s="124">
        <f t="shared" si="0"/>
        <v>0</v>
      </c>
      <c r="H19" s="115">
        <v>0</v>
      </c>
      <c r="I19" s="124">
        <f t="shared" si="1"/>
        <v>0</v>
      </c>
      <c r="J19" s="115">
        <v>0</v>
      </c>
      <c r="K19" s="115">
        <v>0</v>
      </c>
      <c r="L19" s="124">
        <f t="shared" si="2"/>
        <v>0</v>
      </c>
      <c r="M19" s="115">
        <f t="shared" si="3"/>
        <v>0</v>
      </c>
      <c r="N19" s="117" t="s">
        <v>267</v>
      </c>
    </row>
    <row r="20" spans="1:17">
      <c r="A20" s="213"/>
      <c r="B20" s="112" t="s">
        <v>47</v>
      </c>
      <c r="C20" s="139" t="s">
        <v>48</v>
      </c>
      <c r="D20" s="114">
        <v>0</v>
      </c>
      <c r="E20" s="115"/>
      <c r="F20" s="115">
        <v>0</v>
      </c>
      <c r="G20" s="124">
        <f t="shared" si="0"/>
        <v>0</v>
      </c>
      <c r="H20" s="115">
        <v>0</v>
      </c>
      <c r="I20" s="124">
        <f t="shared" si="1"/>
        <v>0</v>
      </c>
      <c r="J20" s="115">
        <v>0</v>
      </c>
      <c r="K20" s="115">
        <v>0</v>
      </c>
      <c r="L20" s="124">
        <f t="shared" si="2"/>
        <v>0</v>
      </c>
      <c r="M20" s="115">
        <f t="shared" si="3"/>
        <v>0</v>
      </c>
      <c r="N20" s="117" t="s">
        <v>267</v>
      </c>
    </row>
    <row r="21" spans="1:17" ht="15">
      <c r="A21" s="213"/>
      <c r="B21" s="112" t="s">
        <v>49</v>
      </c>
      <c r="C21" s="139" t="s">
        <v>50</v>
      </c>
      <c r="D21" s="114">
        <v>0</v>
      </c>
      <c r="E21" s="115"/>
      <c r="F21" s="217">
        <f>290891*1000</f>
        <v>290891000</v>
      </c>
      <c r="G21" s="124">
        <f t="shared" si="0"/>
        <v>8.2394435413538539E-2</v>
      </c>
      <c r="H21" s="115">
        <v>281019986</v>
      </c>
      <c r="I21" s="124">
        <f t="shared" si="1"/>
        <v>7.6610148881862253E-2</v>
      </c>
      <c r="J21" s="115">
        <v>281019986</v>
      </c>
      <c r="K21" s="115">
        <v>259820787</v>
      </c>
      <c r="L21" s="124">
        <f t="shared" si="2"/>
        <v>7.9554759119686541E-2</v>
      </c>
      <c r="M21" s="115">
        <f t="shared" si="3"/>
        <v>21199199</v>
      </c>
      <c r="N21" s="117">
        <f t="shared" si="4"/>
        <v>0.92456337607247618</v>
      </c>
      <c r="P21" s="205"/>
    </row>
    <row r="22" spans="1:17">
      <c r="A22" s="213"/>
      <c r="B22" s="118"/>
      <c r="C22" s="144" t="s">
        <v>51</v>
      </c>
      <c r="D22" s="120">
        <v>0</v>
      </c>
      <c r="E22" s="121"/>
      <c r="F22" s="226">
        <f>SUM(F15:F21)</f>
        <v>2562000000</v>
      </c>
      <c r="G22" s="145">
        <f t="shared" si="0"/>
        <v>0.72568262177064857</v>
      </c>
      <c r="H22" s="121">
        <v>2729703220</v>
      </c>
      <c r="I22" s="145">
        <f t="shared" si="1"/>
        <v>0.74415693013200424</v>
      </c>
      <c r="J22" s="121">
        <v>2259644854</v>
      </c>
      <c r="K22" s="121">
        <f>SUM(K15:K21)</f>
        <v>2621543493.71</v>
      </c>
      <c r="L22" s="145">
        <f t="shared" si="2"/>
        <v>0.80269274668881885</v>
      </c>
      <c r="M22" s="121">
        <f t="shared" si="3"/>
        <v>108159726.28999996</v>
      </c>
      <c r="N22" s="122">
        <f t="shared" si="4"/>
        <v>0.96037674517231952</v>
      </c>
      <c r="P22" s="149"/>
    </row>
    <row r="23" spans="1:17">
      <c r="A23" s="213"/>
      <c r="B23" s="112" t="s">
        <v>52</v>
      </c>
      <c r="C23" s="139" t="s">
        <v>53</v>
      </c>
      <c r="D23" s="114">
        <v>0</v>
      </c>
      <c r="E23" s="115"/>
      <c r="F23" s="115">
        <v>0</v>
      </c>
      <c r="G23" s="124">
        <f t="shared" si="0"/>
        <v>0</v>
      </c>
      <c r="H23" s="115">
        <v>0</v>
      </c>
      <c r="I23" s="124">
        <f t="shared" si="1"/>
        <v>0</v>
      </c>
      <c r="J23" s="115">
        <v>0</v>
      </c>
      <c r="K23" s="115">
        <v>0</v>
      </c>
      <c r="L23" s="124">
        <f t="shared" si="2"/>
        <v>0</v>
      </c>
      <c r="M23" s="115">
        <f t="shared" si="3"/>
        <v>0</v>
      </c>
      <c r="N23" s="117" t="s">
        <v>267</v>
      </c>
    </row>
    <row r="24" spans="1:17">
      <c r="A24" s="213"/>
      <c r="B24" s="112" t="s">
        <v>54</v>
      </c>
      <c r="C24" s="139" t="s">
        <v>55</v>
      </c>
      <c r="D24" s="114">
        <v>0</v>
      </c>
      <c r="E24" s="115"/>
      <c r="F24" s="115">
        <f>568469*1000</f>
        <v>568469000</v>
      </c>
      <c r="G24" s="124">
        <f t="shared" si="0"/>
        <v>0.16101798372964046</v>
      </c>
      <c r="H24" s="115">
        <v>376079000</v>
      </c>
      <c r="I24" s="124">
        <f t="shared" si="1"/>
        <v>0.10252462321787274</v>
      </c>
      <c r="J24" s="115">
        <v>376079000</v>
      </c>
      <c r="K24" s="115">
        <v>185219429</v>
      </c>
      <c r="L24" s="124">
        <f t="shared" si="2"/>
        <v>5.6712502600420822E-2</v>
      </c>
      <c r="M24" s="115">
        <f t="shared" si="3"/>
        <v>190859571</v>
      </c>
      <c r="N24" s="117">
        <f t="shared" si="4"/>
        <v>0.49250138667673549</v>
      </c>
    </row>
    <row r="25" spans="1:17" ht="22.5">
      <c r="A25" s="213"/>
      <c r="B25" s="118"/>
      <c r="C25" s="144" t="s">
        <v>56</v>
      </c>
      <c r="D25" s="120">
        <v>0</v>
      </c>
      <c r="E25" s="121"/>
      <c r="F25" s="121">
        <f>F23+F24</f>
        <v>568469000</v>
      </c>
      <c r="G25" s="145">
        <f t="shared" si="0"/>
        <v>0.16101798372964046</v>
      </c>
      <c r="H25" s="121">
        <v>376079000</v>
      </c>
      <c r="I25" s="145">
        <f t="shared" si="1"/>
        <v>0.10252462321787274</v>
      </c>
      <c r="J25" s="121">
        <v>376079000</v>
      </c>
      <c r="K25" s="121">
        <v>185219429</v>
      </c>
      <c r="L25" s="145">
        <f t="shared" si="2"/>
        <v>5.6712502600420822E-2</v>
      </c>
      <c r="M25" s="121">
        <f t="shared" si="3"/>
        <v>190859571</v>
      </c>
      <c r="N25" s="122">
        <f t="shared" si="4"/>
        <v>0.49250138667673549</v>
      </c>
      <c r="P25" s="150"/>
    </row>
    <row r="26" spans="1:17">
      <c r="A26" s="213"/>
      <c r="B26" s="112" t="s">
        <v>52</v>
      </c>
      <c r="C26" s="139" t="s">
        <v>53</v>
      </c>
      <c r="D26" s="114">
        <v>0</v>
      </c>
      <c r="E26" s="115"/>
      <c r="F26" s="115">
        <v>0</v>
      </c>
      <c r="G26" s="124">
        <f t="shared" si="0"/>
        <v>0</v>
      </c>
      <c r="H26" s="115">
        <v>4998710</v>
      </c>
      <c r="I26" s="124">
        <f t="shared" si="1"/>
        <v>1.3627212881480025E-3</v>
      </c>
      <c r="J26" s="115">
        <v>4998710</v>
      </c>
      <c r="K26" s="115">
        <v>12683860</v>
      </c>
      <c r="L26" s="124">
        <f t="shared" si="2"/>
        <v>3.8836824361086525E-3</v>
      </c>
      <c r="M26" s="115">
        <f t="shared" si="3"/>
        <v>-7685150</v>
      </c>
      <c r="N26" s="117">
        <f t="shared" si="4"/>
        <v>2.537426656077268</v>
      </c>
    </row>
    <row r="27" spans="1:17">
      <c r="A27" s="213"/>
      <c r="B27" s="112" t="s">
        <v>54</v>
      </c>
      <c r="C27" s="139" t="s">
        <v>55</v>
      </c>
      <c r="D27" s="114">
        <v>0</v>
      </c>
      <c r="E27" s="115"/>
      <c r="F27" s="115">
        <f>400000*1000</f>
        <v>400000000</v>
      </c>
      <c r="G27" s="124">
        <f t="shared" si="0"/>
        <v>0.11329939449971095</v>
      </c>
      <c r="H27" s="115">
        <v>371080290</v>
      </c>
      <c r="I27" s="124">
        <f t="shared" si="1"/>
        <v>0.10116190192972474</v>
      </c>
      <c r="J27" s="115">
        <v>557401290</v>
      </c>
      <c r="K27" s="115">
        <v>407572310</v>
      </c>
      <c r="L27" s="124">
        <f t="shared" si="2"/>
        <v>0.12479493007579956</v>
      </c>
      <c r="M27" s="115">
        <f t="shared" si="3"/>
        <v>-36492020</v>
      </c>
      <c r="N27" s="117">
        <f t="shared" si="4"/>
        <v>1.0983399576409731</v>
      </c>
      <c r="P27" s="149"/>
    </row>
    <row r="28" spans="1:17" ht="22.5">
      <c r="A28" s="213"/>
      <c r="B28" s="118"/>
      <c r="C28" s="144" t="s">
        <v>57</v>
      </c>
      <c r="D28" s="120">
        <v>0</v>
      </c>
      <c r="E28" s="121"/>
      <c r="F28" s="121">
        <f>F26+F27</f>
        <v>400000000</v>
      </c>
      <c r="G28" s="145">
        <f t="shared" si="0"/>
        <v>0.11329939449971095</v>
      </c>
      <c r="H28" s="121">
        <v>562400000</v>
      </c>
      <c r="I28" s="145">
        <f t="shared" si="1"/>
        <v>0.15331844665012306</v>
      </c>
      <c r="J28" s="121">
        <v>562400000</v>
      </c>
      <c r="K28" s="121">
        <v>459173520</v>
      </c>
      <c r="L28" s="145">
        <f t="shared" si="2"/>
        <v>0.14059475071076039</v>
      </c>
      <c r="M28" s="121">
        <f t="shared" si="3"/>
        <v>103226480</v>
      </c>
      <c r="N28" s="122">
        <f t="shared" si="4"/>
        <v>0.81645362731152205</v>
      </c>
      <c r="P28" s="149"/>
    </row>
    <row r="29" spans="1:17">
      <c r="A29" s="213"/>
      <c r="B29" s="125"/>
      <c r="C29" s="135" t="s">
        <v>58</v>
      </c>
      <c r="D29" s="127">
        <v>0</v>
      </c>
      <c r="E29" s="128"/>
      <c r="F29" s="128">
        <f>F28+F25</f>
        <v>968469000</v>
      </c>
      <c r="G29" s="124">
        <f t="shared" si="0"/>
        <v>0.27431737822935137</v>
      </c>
      <c r="H29" s="128">
        <v>938479000</v>
      </c>
      <c r="I29" s="124">
        <f t="shared" si="1"/>
        <v>0.25584306986799582</v>
      </c>
      <c r="J29" s="128">
        <v>938479000</v>
      </c>
      <c r="K29" s="128">
        <f>SUM(K25+K28)</f>
        <v>644392949</v>
      </c>
      <c r="L29" s="124">
        <f t="shared" si="2"/>
        <v>0.19730725331118121</v>
      </c>
      <c r="M29" s="128">
        <f t="shared" si="3"/>
        <v>294086051</v>
      </c>
      <c r="N29" s="117">
        <f t="shared" si="4"/>
        <v>0.6866354484223941</v>
      </c>
      <c r="Q29" s="149"/>
    </row>
    <row r="30" spans="1:17">
      <c r="A30" s="213"/>
      <c r="B30" s="125"/>
      <c r="C30" s="135" t="s">
        <v>59</v>
      </c>
      <c r="D30" s="228">
        <v>0</v>
      </c>
      <c r="E30" s="229"/>
      <c r="F30" s="229">
        <f>F29+F22</f>
        <v>3530469000</v>
      </c>
      <c r="G30" s="230">
        <f t="shared" si="0"/>
        <v>1</v>
      </c>
      <c r="H30" s="229">
        <f>H22+H29</f>
        <v>3668182220</v>
      </c>
      <c r="I30" s="230">
        <f t="shared" si="1"/>
        <v>1</v>
      </c>
      <c r="J30" s="229">
        <f>J22+J29</f>
        <v>3198123854</v>
      </c>
      <c r="K30" s="229">
        <f>K22+K29</f>
        <v>3265936442.71</v>
      </c>
      <c r="L30" s="230">
        <f t="shared" si="2"/>
        <v>1</v>
      </c>
      <c r="M30" s="229">
        <f t="shared" si="3"/>
        <v>402245777.28999996</v>
      </c>
      <c r="N30" s="231">
        <f>K30/H30</f>
        <v>0.89034193146217255</v>
      </c>
    </row>
    <row r="31" spans="1:17" ht="22.5">
      <c r="A31" s="213"/>
      <c r="B31" s="118"/>
      <c r="C31" s="144" t="s">
        <v>60</v>
      </c>
      <c r="D31" s="120">
        <v>0</v>
      </c>
      <c r="E31" s="121"/>
      <c r="F31" s="121"/>
      <c r="G31" s="121"/>
      <c r="H31" s="121"/>
      <c r="I31" s="121"/>
      <c r="J31" s="121"/>
      <c r="K31" s="120">
        <v>2539951</v>
      </c>
      <c r="L31" s="121"/>
      <c r="M31" s="121"/>
      <c r="N31" s="123"/>
    </row>
    <row r="32" spans="1:17" ht="22.5">
      <c r="A32" s="213"/>
      <c r="B32" s="118"/>
      <c r="C32" s="144" t="s">
        <v>61</v>
      </c>
      <c r="D32" s="120">
        <v>0</v>
      </c>
      <c r="E32" s="121"/>
      <c r="F32" s="121"/>
      <c r="G32" s="121"/>
      <c r="H32" s="121"/>
      <c r="I32" s="121"/>
      <c r="J32" s="121"/>
      <c r="K32" s="120">
        <v>676760</v>
      </c>
      <c r="L32" s="121"/>
      <c r="M32" s="121"/>
      <c r="N32" s="123"/>
    </row>
    <row r="33" spans="1:19" ht="12" thickBot="1">
      <c r="A33" s="213"/>
      <c r="B33" s="125"/>
      <c r="C33" s="135" t="s">
        <v>62</v>
      </c>
      <c r="D33" s="127">
        <v>0</v>
      </c>
      <c r="E33" s="128"/>
      <c r="F33" s="128"/>
      <c r="G33" s="128"/>
      <c r="H33" s="128"/>
      <c r="I33" s="128"/>
      <c r="J33" s="128"/>
      <c r="K33" s="127">
        <f>SUM(K30+K31+K32)</f>
        <v>3269153153.71</v>
      </c>
      <c r="L33" s="128"/>
      <c r="M33" s="128"/>
      <c r="N33" s="129"/>
    </row>
    <row r="34" spans="1:19" ht="12" thickTop="1">
      <c r="A34" s="213"/>
      <c r="B34" s="323" t="s">
        <v>63</v>
      </c>
      <c r="C34" s="323"/>
      <c r="D34" s="199"/>
      <c r="E34" s="197"/>
      <c r="F34" s="199"/>
      <c r="G34" s="197"/>
      <c r="H34" s="199"/>
      <c r="I34" s="197"/>
      <c r="J34" s="198"/>
      <c r="K34" s="199"/>
      <c r="L34" s="197"/>
      <c r="M34" s="199"/>
      <c r="N34" s="200"/>
    </row>
    <row r="35" spans="1:19">
      <c r="A35" s="213"/>
      <c r="B35" s="194" t="s">
        <v>64</v>
      </c>
      <c r="C35" s="215" t="s">
        <v>36</v>
      </c>
      <c r="D35" s="191"/>
      <c r="E35" s="190"/>
      <c r="F35" s="191"/>
      <c r="G35" s="190"/>
      <c r="H35" s="191"/>
      <c r="I35" s="190"/>
      <c r="J35" s="195"/>
      <c r="K35" s="191"/>
      <c r="L35" s="190"/>
      <c r="M35" s="191"/>
      <c r="N35" s="193"/>
    </row>
    <row r="36" spans="1:19">
      <c r="A36" s="213"/>
      <c r="B36" s="112"/>
      <c r="C36" s="135" t="s">
        <v>65</v>
      </c>
      <c r="D36" s="127">
        <v>0</v>
      </c>
      <c r="E36" s="128">
        <v>0</v>
      </c>
      <c r="F36" s="128">
        <v>2562000000</v>
      </c>
      <c r="G36" s="136">
        <f>F36/F93</f>
        <v>0.72568262177064857</v>
      </c>
      <c r="H36" s="128">
        <f>SUM(H38:H45)</f>
        <v>2729703220</v>
      </c>
      <c r="I36" s="136">
        <f>H36/H93</f>
        <v>0.74415693013200424</v>
      </c>
      <c r="J36" s="128">
        <v>2259644854</v>
      </c>
      <c r="K36" s="127">
        <f>SUM(K38:K45)</f>
        <v>2621543491.75</v>
      </c>
      <c r="L36" s="136">
        <f>K36/K93</f>
        <v>0.80190293022725778</v>
      </c>
      <c r="M36" s="128">
        <f>H36-K36</f>
        <v>108159728.25</v>
      </c>
      <c r="N36" s="130">
        <f>K36/H36</f>
        <v>0.96037674445429277</v>
      </c>
    </row>
    <row r="37" spans="1:19">
      <c r="A37" s="213"/>
      <c r="B37" s="112" t="s">
        <v>66</v>
      </c>
      <c r="C37" s="139" t="s">
        <v>67</v>
      </c>
      <c r="D37" s="114"/>
      <c r="E37" s="115"/>
      <c r="F37" s="115"/>
      <c r="G37" s="115"/>
      <c r="H37" s="115"/>
      <c r="I37" s="115"/>
      <c r="J37" s="115"/>
      <c r="K37" s="114"/>
      <c r="L37" s="115"/>
      <c r="M37" s="115"/>
      <c r="N37" s="116"/>
    </row>
    <row r="38" spans="1:19">
      <c r="A38" s="213"/>
      <c r="B38" s="112" t="s">
        <v>335</v>
      </c>
      <c r="C38" s="139" t="s">
        <v>336</v>
      </c>
      <c r="D38" s="114">
        <v>0</v>
      </c>
      <c r="E38" s="115">
        <v>0</v>
      </c>
      <c r="F38" s="115">
        <v>0</v>
      </c>
      <c r="G38" s="115">
        <v>0</v>
      </c>
      <c r="H38" s="115">
        <v>2208761869</v>
      </c>
      <c r="I38" s="124">
        <f t="shared" ref="I38:I46" si="5">H38/H$93</f>
        <v>0.60214071617194631</v>
      </c>
      <c r="J38" s="115">
        <v>1749832154</v>
      </c>
      <c r="K38" s="222">
        <v>2188894482.3499999</v>
      </c>
      <c r="L38" s="227">
        <f t="shared" ref="L38:L46" si="6">K38/K$93</f>
        <v>0.66956009117476489</v>
      </c>
      <c r="M38" s="115">
        <f>H38-K38</f>
        <v>19867386.650000095</v>
      </c>
      <c r="N38" s="117">
        <f>K38/H38</f>
        <v>0.99100519303196999</v>
      </c>
      <c r="S38" s="149"/>
    </row>
    <row r="39" spans="1:19" ht="15">
      <c r="A39" s="213"/>
      <c r="B39" s="112" t="s">
        <v>337</v>
      </c>
      <c r="C39" s="139" t="s">
        <v>338</v>
      </c>
      <c r="D39" s="114">
        <v>0</v>
      </c>
      <c r="E39" s="115">
        <v>0</v>
      </c>
      <c r="F39" s="115">
        <v>0</v>
      </c>
      <c r="G39" s="115">
        <v>0</v>
      </c>
      <c r="H39" s="115">
        <v>297911000</v>
      </c>
      <c r="I39" s="124">
        <f t="shared" si="5"/>
        <v>8.1214885775221929E-2</v>
      </c>
      <c r="J39" s="115">
        <v>297911000</v>
      </c>
      <c r="K39" s="114">
        <v>266790437.40000001</v>
      </c>
      <c r="L39" s="227">
        <f t="shared" si="6"/>
        <v>8.1608424266445045E-2</v>
      </c>
      <c r="M39" s="115">
        <f t="shared" ref="M39:M45" si="7">H39-K39</f>
        <v>31120562.599999994</v>
      </c>
      <c r="N39" s="117">
        <f t="shared" ref="N39:N82" si="8">K39/H39</f>
        <v>0.8955373833124658</v>
      </c>
      <c r="P39" s="225"/>
    </row>
    <row r="40" spans="1:19">
      <c r="A40" s="213"/>
      <c r="B40" s="112" t="s">
        <v>339</v>
      </c>
      <c r="C40" s="139" t="s">
        <v>340</v>
      </c>
      <c r="D40" s="114">
        <v>0</v>
      </c>
      <c r="E40" s="115">
        <v>0</v>
      </c>
      <c r="F40" s="115">
        <v>0</v>
      </c>
      <c r="G40" s="115">
        <v>0</v>
      </c>
      <c r="H40" s="115">
        <v>25774000</v>
      </c>
      <c r="I40" s="124">
        <f t="shared" si="5"/>
        <v>7.0263684992181224E-3</v>
      </c>
      <c r="J40" s="115">
        <v>25774000</v>
      </c>
      <c r="K40" s="114">
        <v>25758641</v>
      </c>
      <c r="L40" s="227">
        <f t="shared" si="6"/>
        <v>7.8793007865695201E-3</v>
      </c>
      <c r="M40" s="115">
        <f t="shared" si="7"/>
        <v>15359</v>
      </c>
      <c r="N40" s="117">
        <f t="shared" si="8"/>
        <v>0.99940408939241099</v>
      </c>
      <c r="P40" s="224"/>
    </row>
    <row r="41" spans="1:19">
      <c r="A41" s="213"/>
      <c r="B41" s="112" t="s">
        <v>341</v>
      </c>
      <c r="C41" s="139" t="s">
        <v>342</v>
      </c>
      <c r="D41" s="114">
        <v>0</v>
      </c>
      <c r="E41" s="115">
        <v>0</v>
      </c>
      <c r="F41" s="115">
        <v>0</v>
      </c>
      <c r="G41" s="115">
        <v>0</v>
      </c>
      <c r="H41" s="115">
        <v>30710972</v>
      </c>
      <c r="I41" s="124">
        <f t="shared" si="5"/>
        <v>8.3722591076732279E-3</v>
      </c>
      <c r="J41" s="115">
        <v>26866925</v>
      </c>
      <c r="K41" s="114">
        <v>24599603</v>
      </c>
      <c r="L41" s="227">
        <f t="shared" si="6"/>
        <v>7.5247630986121482E-3</v>
      </c>
      <c r="M41" s="115">
        <f t="shared" si="7"/>
        <v>6111369</v>
      </c>
      <c r="N41" s="117">
        <f t="shared" si="8"/>
        <v>0.80100372596477898</v>
      </c>
    </row>
    <row r="42" spans="1:19">
      <c r="A42" s="213"/>
      <c r="B42" s="112" t="s">
        <v>343</v>
      </c>
      <c r="C42" s="139" t="s">
        <v>344</v>
      </c>
      <c r="D42" s="114">
        <v>0</v>
      </c>
      <c r="E42" s="115">
        <v>0</v>
      </c>
      <c r="F42" s="115">
        <v>0</v>
      </c>
      <c r="G42" s="115">
        <v>0</v>
      </c>
      <c r="H42" s="115">
        <v>26429478</v>
      </c>
      <c r="I42" s="124">
        <f t="shared" si="5"/>
        <v>7.2050613668805143E-3</v>
      </c>
      <c r="J42" s="115">
        <v>21607024</v>
      </c>
      <c r="K42" s="114">
        <v>17643051</v>
      </c>
      <c r="L42" s="227">
        <f t="shared" si="6"/>
        <v>5.3968260834019212E-3</v>
      </c>
      <c r="M42" s="115">
        <f t="shared" si="7"/>
        <v>8786427</v>
      </c>
      <c r="N42" s="117">
        <f t="shared" si="8"/>
        <v>0.66755200386477553</v>
      </c>
    </row>
    <row r="43" spans="1:19">
      <c r="A43" s="213"/>
      <c r="B43" s="112" t="s">
        <v>345</v>
      </c>
      <c r="C43" s="139" t="s">
        <v>346</v>
      </c>
      <c r="D43" s="114">
        <v>0</v>
      </c>
      <c r="E43" s="115">
        <v>0</v>
      </c>
      <c r="F43" s="115">
        <v>0</v>
      </c>
      <c r="G43" s="115">
        <v>0</v>
      </c>
      <c r="H43" s="115">
        <v>16139901</v>
      </c>
      <c r="I43" s="124">
        <f t="shared" si="5"/>
        <v>4.3999725291727736E-3</v>
      </c>
      <c r="J43" s="115">
        <v>14588010</v>
      </c>
      <c r="K43" s="114">
        <v>7682070</v>
      </c>
      <c r="L43" s="227">
        <f t="shared" si="6"/>
        <v>2.349865437135527E-3</v>
      </c>
      <c r="M43" s="115">
        <f t="shared" si="7"/>
        <v>8457831</v>
      </c>
      <c r="N43" s="117">
        <f t="shared" si="8"/>
        <v>0.47596760351875766</v>
      </c>
      <c r="P43" s="224"/>
    </row>
    <row r="44" spans="1:19">
      <c r="A44" s="213"/>
      <c r="B44" s="112" t="s">
        <v>347</v>
      </c>
      <c r="C44" s="139" t="s">
        <v>348</v>
      </c>
      <c r="D44" s="114">
        <v>0</v>
      </c>
      <c r="E44" s="115">
        <v>0</v>
      </c>
      <c r="F44" s="115">
        <v>0</v>
      </c>
      <c r="G44" s="115">
        <v>0</v>
      </c>
      <c r="H44" s="115">
        <v>111220000</v>
      </c>
      <c r="I44" s="124">
        <f t="shared" si="5"/>
        <v>3.0320194943859687E-2</v>
      </c>
      <c r="J44" s="115">
        <v>111220000</v>
      </c>
      <c r="K44" s="114">
        <v>85846294</v>
      </c>
      <c r="L44" s="227">
        <f t="shared" si="6"/>
        <v>2.6259489848019478E-2</v>
      </c>
      <c r="M44" s="115">
        <f t="shared" si="7"/>
        <v>25373706</v>
      </c>
      <c r="N44" s="117">
        <f t="shared" si="8"/>
        <v>0.77186022298147816</v>
      </c>
    </row>
    <row r="45" spans="1:19">
      <c r="A45" s="213"/>
      <c r="B45" s="112" t="s">
        <v>349</v>
      </c>
      <c r="C45" s="139" t="s">
        <v>350</v>
      </c>
      <c r="D45" s="114">
        <v>0</v>
      </c>
      <c r="E45" s="115">
        <v>0</v>
      </c>
      <c r="F45" s="115">
        <v>0</v>
      </c>
      <c r="G45" s="115">
        <v>0</v>
      </c>
      <c r="H45" s="115">
        <v>12756000</v>
      </c>
      <c r="I45" s="124">
        <f t="shared" si="5"/>
        <v>3.4774717380315965E-3</v>
      </c>
      <c r="J45" s="115">
        <v>11845741</v>
      </c>
      <c r="K45" s="114">
        <v>4328913</v>
      </c>
      <c r="L45" s="227">
        <f t="shared" si="6"/>
        <v>1.3241695323092169E-3</v>
      </c>
      <c r="M45" s="115">
        <f t="shared" si="7"/>
        <v>8427087</v>
      </c>
      <c r="N45" s="117">
        <f t="shared" si="8"/>
        <v>0.33936288805268111</v>
      </c>
      <c r="O45" s="224"/>
    </row>
    <row r="46" spans="1:19">
      <c r="A46" s="213"/>
      <c r="B46" s="112"/>
      <c r="C46" s="135" t="s">
        <v>100</v>
      </c>
      <c r="D46" s="127">
        <v>0</v>
      </c>
      <c r="E46" s="128">
        <v>0</v>
      </c>
      <c r="F46" s="128">
        <f>F70+F82</f>
        <v>968469000</v>
      </c>
      <c r="G46" s="136">
        <f>F46/F93</f>
        <v>0.27431737822935137</v>
      </c>
      <c r="H46" s="128">
        <v>938479000</v>
      </c>
      <c r="I46" s="136">
        <f t="shared" si="5"/>
        <v>0.25584306986799582</v>
      </c>
      <c r="J46" s="128">
        <v>938479000</v>
      </c>
      <c r="K46" s="127">
        <f>SUM(K70+K82)</f>
        <v>644392949</v>
      </c>
      <c r="L46" s="136">
        <f t="shared" si="6"/>
        <v>0.19711311128236744</v>
      </c>
      <c r="M46" s="128">
        <f>H46-K46</f>
        <v>294086051</v>
      </c>
      <c r="N46" s="136">
        <f t="shared" si="8"/>
        <v>0.6866354484223941</v>
      </c>
    </row>
    <row r="47" spans="1:19">
      <c r="A47" s="213"/>
      <c r="B47" s="112" t="s">
        <v>66</v>
      </c>
      <c r="C47" s="139" t="s">
        <v>67</v>
      </c>
      <c r="D47" s="114"/>
      <c r="E47" s="115"/>
      <c r="F47" s="115"/>
      <c r="G47" s="115"/>
      <c r="H47" s="115"/>
      <c r="I47" s="124"/>
      <c r="J47" s="115"/>
      <c r="K47" s="114"/>
      <c r="L47" s="227"/>
      <c r="M47" s="115"/>
      <c r="N47" s="117" t="s">
        <v>267</v>
      </c>
    </row>
    <row r="48" spans="1:19">
      <c r="A48" s="213"/>
      <c r="B48" s="112" t="s">
        <v>351</v>
      </c>
      <c r="C48" s="139" t="s">
        <v>352</v>
      </c>
      <c r="D48" s="114">
        <v>0</v>
      </c>
      <c r="E48" s="115">
        <v>0</v>
      </c>
      <c r="F48" s="115">
        <v>0</v>
      </c>
      <c r="G48" s="115">
        <v>0</v>
      </c>
      <c r="H48" s="115">
        <v>1382760</v>
      </c>
      <c r="I48" s="124">
        <f t="shared" ref="I48:I82" si="9">H48/H$93</f>
        <v>3.7696055350271011E-4</v>
      </c>
      <c r="J48" s="115">
        <v>1382760</v>
      </c>
      <c r="K48" s="114">
        <v>558720</v>
      </c>
      <c r="L48" s="227">
        <f t="shared" ref="L48:L82" si="10">K48/K$93</f>
        <v>1.7090664586971502E-4</v>
      </c>
      <c r="M48" s="115">
        <f>H48-K48</f>
        <v>824040</v>
      </c>
      <c r="N48" s="117">
        <f t="shared" si="8"/>
        <v>0.40406144233272584</v>
      </c>
    </row>
    <row r="49" spans="1:14">
      <c r="A49" s="213"/>
      <c r="B49" s="112" t="s">
        <v>353</v>
      </c>
      <c r="C49" s="139" t="s">
        <v>354</v>
      </c>
      <c r="D49" s="114">
        <v>0</v>
      </c>
      <c r="E49" s="115">
        <v>0</v>
      </c>
      <c r="F49" s="115">
        <v>0</v>
      </c>
      <c r="G49" s="115">
        <v>0</v>
      </c>
      <c r="H49" s="115">
        <v>0</v>
      </c>
      <c r="I49" s="124">
        <f t="shared" si="9"/>
        <v>0</v>
      </c>
      <c r="J49" s="115">
        <v>0</v>
      </c>
      <c r="K49" s="114">
        <v>0</v>
      </c>
      <c r="L49" s="227">
        <f t="shared" si="10"/>
        <v>0</v>
      </c>
      <c r="M49" s="115">
        <f t="shared" ref="M49:M69" si="11">H49-K49</f>
        <v>0</v>
      </c>
      <c r="N49" s="117" t="s">
        <v>267</v>
      </c>
    </row>
    <row r="50" spans="1:14" ht="22.5">
      <c r="A50" s="213"/>
      <c r="B50" s="112" t="s">
        <v>355</v>
      </c>
      <c r="C50" s="139" t="s">
        <v>356</v>
      </c>
      <c r="D50" s="114">
        <v>0</v>
      </c>
      <c r="E50" s="115">
        <v>0</v>
      </c>
      <c r="F50" s="115">
        <v>0</v>
      </c>
      <c r="G50" s="115">
        <v>0</v>
      </c>
      <c r="H50" s="115">
        <v>176610114</v>
      </c>
      <c r="I50" s="124">
        <f t="shared" si="9"/>
        <v>4.8146494205514138E-2</v>
      </c>
      <c r="J50" s="115">
        <v>176610114</v>
      </c>
      <c r="K50" s="114">
        <v>110615916</v>
      </c>
      <c r="L50" s="227">
        <f t="shared" si="10"/>
        <v>3.3836259993138142E-2</v>
      </c>
      <c r="M50" s="115">
        <f t="shared" si="11"/>
        <v>65994198</v>
      </c>
      <c r="N50" s="117">
        <f t="shared" si="8"/>
        <v>0.62632832001909022</v>
      </c>
    </row>
    <row r="51" spans="1:14" ht="22.5">
      <c r="A51" s="213"/>
      <c r="B51" s="112" t="s">
        <v>357</v>
      </c>
      <c r="C51" s="139" t="s">
        <v>358</v>
      </c>
      <c r="D51" s="114">
        <v>0</v>
      </c>
      <c r="E51" s="115">
        <v>0</v>
      </c>
      <c r="F51" s="115">
        <v>0</v>
      </c>
      <c r="G51" s="115">
        <v>0</v>
      </c>
      <c r="H51" s="115">
        <v>280</v>
      </c>
      <c r="I51" s="124">
        <f t="shared" si="9"/>
        <v>7.6332085814428269E-8</v>
      </c>
      <c r="J51" s="115">
        <v>280</v>
      </c>
      <c r="K51" s="114">
        <v>0</v>
      </c>
      <c r="L51" s="227">
        <f t="shared" si="10"/>
        <v>0</v>
      </c>
      <c r="M51" s="115">
        <f t="shared" si="11"/>
        <v>280</v>
      </c>
      <c r="N51" s="117">
        <f t="shared" si="8"/>
        <v>0</v>
      </c>
    </row>
    <row r="52" spans="1:14" ht="22.5">
      <c r="A52" s="213"/>
      <c r="B52" s="112" t="s">
        <v>359</v>
      </c>
      <c r="C52" s="139" t="s">
        <v>360</v>
      </c>
      <c r="D52" s="114">
        <v>0</v>
      </c>
      <c r="E52" s="115">
        <v>0</v>
      </c>
      <c r="F52" s="115">
        <v>0</v>
      </c>
      <c r="G52" s="115">
        <v>0</v>
      </c>
      <c r="H52" s="115">
        <v>179157</v>
      </c>
      <c r="I52" s="124">
        <f t="shared" si="9"/>
        <v>4.8840812493769733E-5</v>
      </c>
      <c r="J52" s="115">
        <v>179157</v>
      </c>
      <c r="K52" s="114">
        <v>179157</v>
      </c>
      <c r="L52" s="227">
        <f t="shared" si="10"/>
        <v>5.4802265811283888E-5</v>
      </c>
      <c r="M52" s="115">
        <f t="shared" si="11"/>
        <v>0</v>
      </c>
      <c r="N52" s="117">
        <f t="shared" si="8"/>
        <v>1</v>
      </c>
    </row>
    <row r="53" spans="1:14" ht="22.5">
      <c r="A53" s="213"/>
      <c r="B53" s="112" t="s">
        <v>361</v>
      </c>
      <c r="C53" s="139" t="s">
        <v>362</v>
      </c>
      <c r="D53" s="114">
        <v>0</v>
      </c>
      <c r="E53" s="115">
        <v>0</v>
      </c>
      <c r="F53" s="115">
        <v>0</v>
      </c>
      <c r="G53" s="115">
        <v>0</v>
      </c>
      <c r="H53" s="115">
        <v>812257</v>
      </c>
      <c r="I53" s="124">
        <f t="shared" si="9"/>
        <v>2.2143311081203594E-4</v>
      </c>
      <c r="J53" s="115">
        <v>812257</v>
      </c>
      <c r="K53" s="114">
        <v>812257</v>
      </c>
      <c r="L53" s="227">
        <f t="shared" si="10"/>
        <v>2.4846098126825083E-4</v>
      </c>
      <c r="M53" s="115">
        <f t="shared" si="11"/>
        <v>0</v>
      </c>
      <c r="N53" s="117">
        <f t="shared" si="8"/>
        <v>1</v>
      </c>
    </row>
    <row r="54" spans="1:14" ht="22.5">
      <c r="A54" s="213"/>
      <c r="B54" s="112" t="s">
        <v>363</v>
      </c>
      <c r="C54" s="139" t="s">
        <v>364</v>
      </c>
      <c r="D54" s="114">
        <v>0</v>
      </c>
      <c r="E54" s="115">
        <v>0</v>
      </c>
      <c r="F54" s="115">
        <v>0</v>
      </c>
      <c r="G54" s="115">
        <v>0</v>
      </c>
      <c r="H54" s="115">
        <v>587380</v>
      </c>
      <c r="I54" s="124">
        <f t="shared" si="9"/>
        <v>1.6012835916313884E-4</v>
      </c>
      <c r="J54" s="115">
        <v>587380</v>
      </c>
      <c r="K54" s="114">
        <v>587380</v>
      </c>
      <c r="L54" s="227">
        <f t="shared" si="10"/>
        <v>1.7967344224469002E-4</v>
      </c>
      <c r="M54" s="115">
        <f t="shared" si="11"/>
        <v>0</v>
      </c>
      <c r="N54" s="117">
        <f t="shared" si="8"/>
        <v>1</v>
      </c>
    </row>
    <row r="55" spans="1:14" ht="22.5">
      <c r="A55" s="213"/>
      <c r="B55" s="112" t="s">
        <v>365</v>
      </c>
      <c r="C55" s="139" t="s">
        <v>366</v>
      </c>
      <c r="D55" s="114">
        <v>0</v>
      </c>
      <c r="E55" s="115">
        <v>0</v>
      </c>
      <c r="F55" s="115">
        <v>0</v>
      </c>
      <c r="G55" s="115">
        <v>0</v>
      </c>
      <c r="H55" s="115">
        <v>23680080</v>
      </c>
      <c r="I55" s="124">
        <f t="shared" si="9"/>
        <v>6.4555353523304522E-3</v>
      </c>
      <c r="J55" s="115">
        <v>23680080</v>
      </c>
      <c r="K55" s="114">
        <v>23518883</v>
      </c>
      <c r="L55" s="227">
        <f t="shared" si="10"/>
        <v>7.1941820735471453E-3</v>
      </c>
      <c r="M55" s="115">
        <f t="shared" si="11"/>
        <v>161197</v>
      </c>
      <c r="N55" s="117">
        <f t="shared" si="8"/>
        <v>0.99319271725433356</v>
      </c>
    </row>
    <row r="56" spans="1:14" ht="22.5">
      <c r="A56" s="213"/>
      <c r="B56" s="112" t="s">
        <v>367</v>
      </c>
      <c r="C56" s="139" t="s">
        <v>368</v>
      </c>
      <c r="D56" s="114">
        <v>0</v>
      </c>
      <c r="E56" s="115">
        <v>0</v>
      </c>
      <c r="F56" s="115">
        <v>0</v>
      </c>
      <c r="G56" s="115">
        <v>0</v>
      </c>
      <c r="H56" s="115">
        <v>0</v>
      </c>
      <c r="I56" s="124">
        <f t="shared" si="9"/>
        <v>0</v>
      </c>
      <c r="J56" s="115">
        <v>0</v>
      </c>
      <c r="K56" s="114">
        <v>0</v>
      </c>
      <c r="L56" s="227">
        <f t="shared" si="10"/>
        <v>0</v>
      </c>
      <c r="M56" s="115">
        <f t="shared" si="11"/>
        <v>0</v>
      </c>
      <c r="N56" s="117" t="s">
        <v>267</v>
      </c>
    </row>
    <row r="57" spans="1:14" ht="22.5">
      <c r="A57" s="213"/>
      <c r="B57" s="112" t="s">
        <v>369</v>
      </c>
      <c r="C57" s="139" t="s">
        <v>370</v>
      </c>
      <c r="D57" s="114">
        <v>0</v>
      </c>
      <c r="E57" s="115">
        <v>0</v>
      </c>
      <c r="F57" s="115">
        <v>0</v>
      </c>
      <c r="G57" s="115">
        <v>0</v>
      </c>
      <c r="H57" s="115">
        <v>3000000</v>
      </c>
      <c r="I57" s="124">
        <f t="shared" si="9"/>
        <v>8.1784377658316004E-4</v>
      </c>
      <c r="J57" s="115">
        <v>3000000</v>
      </c>
      <c r="K57" s="114">
        <v>1773132</v>
      </c>
      <c r="L57" s="227">
        <f t="shared" si="10"/>
        <v>5.423826653856306E-4</v>
      </c>
      <c r="M57" s="115">
        <f t="shared" si="11"/>
        <v>1226868</v>
      </c>
      <c r="N57" s="117">
        <f t="shared" si="8"/>
        <v>0.59104400000000001</v>
      </c>
    </row>
    <row r="58" spans="1:14">
      <c r="A58" s="213"/>
      <c r="B58" s="112" t="s">
        <v>371</v>
      </c>
      <c r="C58" s="139" t="s">
        <v>372</v>
      </c>
      <c r="D58" s="114">
        <v>0</v>
      </c>
      <c r="E58" s="115">
        <v>0</v>
      </c>
      <c r="F58" s="115">
        <v>0</v>
      </c>
      <c r="G58" s="115">
        <v>0</v>
      </c>
      <c r="H58" s="115">
        <v>53500000</v>
      </c>
      <c r="I58" s="124">
        <f t="shared" si="9"/>
        <v>1.4584880682399687E-2</v>
      </c>
      <c r="J58" s="115">
        <v>53500000</v>
      </c>
      <c r="K58" s="114">
        <v>43444744</v>
      </c>
      <c r="L58" s="227">
        <f t="shared" si="10"/>
        <v>1.3289296029690053E-2</v>
      </c>
      <c r="M58" s="115">
        <f t="shared" si="11"/>
        <v>10055256</v>
      </c>
      <c r="N58" s="117">
        <f t="shared" si="8"/>
        <v>0.81205128971962615</v>
      </c>
    </row>
    <row r="59" spans="1:14" ht="22.5">
      <c r="A59" s="213"/>
      <c r="B59" s="112" t="s">
        <v>373</v>
      </c>
      <c r="C59" s="139" t="s">
        <v>374</v>
      </c>
      <c r="D59" s="114">
        <v>0</v>
      </c>
      <c r="E59" s="115">
        <v>0</v>
      </c>
      <c r="F59" s="115">
        <v>0</v>
      </c>
      <c r="G59" s="115">
        <v>0</v>
      </c>
      <c r="H59" s="115">
        <v>8000000</v>
      </c>
      <c r="I59" s="124">
        <f t="shared" si="9"/>
        <v>2.1809167375550936E-3</v>
      </c>
      <c r="J59" s="115">
        <v>8000000</v>
      </c>
      <c r="K59" s="114">
        <v>3729240</v>
      </c>
      <c r="L59" s="227">
        <f t="shared" si="10"/>
        <v>1.1407357890234394E-3</v>
      </c>
      <c r="M59" s="115">
        <f t="shared" si="11"/>
        <v>4270760</v>
      </c>
      <c r="N59" s="117">
        <f t="shared" si="8"/>
        <v>0.46615499999999999</v>
      </c>
    </row>
    <row r="60" spans="1:14" ht="22.5">
      <c r="A60" s="213"/>
      <c r="B60" s="112" t="s">
        <v>375</v>
      </c>
      <c r="C60" s="139" t="s">
        <v>376</v>
      </c>
      <c r="D60" s="114">
        <v>0</v>
      </c>
      <c r="E60" s="115">
        <v>0</v>
      </c>
      <c r="F60" s="115">
        <v>0</v>
      </c>
      <c r="G60" s="115">
        <v>0</v>
      </c>
      <c r="H60" s="115">
        <v>0</v>
      </c>
      <c r="I60" s="124">
        <f t="shared" si="9"/>
        <v>0</v>
      </c>
      <c r="J60" s="115">
        <v>0</v>
      </c>
      <c r="K60" s="114">
        <v>0</v>
      </c>
      <c r="L60" s="227">
        <f t="shared" si="10"/>
        <v>0</v>
      </c>
      <c r="M60" s="115">
        <f t="shared" si="11"/>
        <v>0</v>
      </c>
      <c r="N60" s="117" t="s">
        <v>267</v>
      </c>
    </row>
    <row r="61" spans="1:14" ht="22.5">
      <c r="A61" s="213"/>
      <c r="B61" s="112" t="s">
        <v>377</v>
      </c>
      <c r="C61" s="139" t="s">
        <v>378</v>
      </c>
      <c r="D61" s="114">
        <v>0</v>
      </c>
      <c r="E61" s="115">
        <v>0</v>
      </c>
      <c r="F61" s="115">
        <v>0</v>
      </c>
      <c r="G61" s="115">
        <v>0</v>
      </c>
      <c r="H61" s="115">
        <v>0</v>
      </c>
      <c r="I61" s="124">
        <f t="shared" si="9"/>
        <v>0</v>
      </c>
      <c r="J61" s="115">
        <v>0</v>
      </c>
      <c r="K61" s="114">
        <v>0</v>
      </c>
      <c r="L61" s="227">
        <f t="shared" si="10"/>
        <v>0</v>
      </c>
      <c r="M61" s="115">
        <f t="shared" si="11"/>
        <v>0</v>
      </c>
      <c r="N61" s="117" t="s">
        <v>267</v>
      </c>
    </row>
    <row r="62" spans="1:14">
      <c r="A62" s="213"/>
      <c r="B62" s="112" t="s">
        <v>379</v>
      </c>
      <c r="C62" s="139" t="s">
        <v>380</v>
      </c>
      <c r="D62" s="114">
        <v>0</v>
      </c>
      <c r="E62" s="115">
        <v>0</v>
      </c>
      <c r="F62" s="115">
        <v>0</v>
      </c>
      <c r="G62" s="115">
        <v>0</v>
      </c>
      <c r="H62" s="115">
        <v>45000000</v>
      </c>
      <c r="I62" s="124">
        <f t="shared" si="9"/>
        <v>1.2267656648747401E-2</v>
      </c>
      <c r="J62" s="115">
        <v>45000000</v>
      </c>
      <c r="K62" s="114">
        <v>0</v>
      </c>
      <c r="L62" s="227">
        <f t="shared" si="10"/>
        <v>0</v>
      </c>
      <c r="M62" s="115">
        <f t="shared" si="11"/>
        <v>45000000</v>
      </c>
      <c r="N62" s="117">
        <f t="shared" si="8"/>
        <v>0</v>
      </c>
    </row>
    <row r="63" spans="1:14">
      <c r="A63" s="213"/>
      <c r="B63" s="112" t="s">
        <v>381</v>
      </c>
      <c r="C63" s="139" t="s">
        <v>382</v>
      </c>
      <c r="D63" s="114">
        <v>0</v>
      </c>
      <c r="E63" s="115">
        <v>0</v>
      </c>
      <c r="F63" s="115">
        <v>0</v>
      </c>
      <c r="G63" s="115">
        <v>0</v>
      </c>
      <c r="H63" s="115">
        <v>43196400</v>
      </c>
      <c r="I63" s="124">
        <f t="shared" si="9"/>
        <v>1.1775968970265605E-2</v>
      </c>
      <c r="J63" s="115">
        <v>43196400</v>
      </c>
      <c r="K63" s="114">
        <v>0</v>
      </c>
      <c r="L63" s="227">
        <f t="shared" si="10"/>
        <v>0</v>
      </c>
      <c r="M63" s="115">
        <f t="shared" si="11"/>
        <v>43196400</v>
      </c>
      <c r="N63" s="117">
        <f t="shared" si="8"/>
        <v>0</v>
      </c>
    </row>
    <row r="64" spans="1:14">
      <c r="A64" s="213"/>
      <c r="B64" s="112" t="s">
        <v>383</v>
      </c>
      <c r="C64" s="139" t="s">
        <v>384</v>
      </c>
      <c r="D64" s="114">
        <v>0</v>
      </c>
      <c r="E64" s="115">
        <v>0</v>
      </c>
      <c r="F64" s="115">
        <v>0</v>
      </c>
      <c r="G64" s="115">
        <v>0</v>
      </c>
      <c r="H64" s="115">
        <v>0</v>
      </c>
      <c r="I64" s="124">
        <f t="shared" si="9"/>
        <v>0</v>
      </c>
      <c r="J64" s="115">
        <v>0</v>
      </c>
      <c r="K64" s="114">
        <v>0</v>
      </c>
      <c r="L64" s="227">
        <f t="shared" si="10"/>
        <v>0</v>
      </c>
      <c r="M64" s="115">
        <f t="shared" si="11"/>
        <v>0</v>
      </c>
      <c r="N64" s="117" t="s">
        <v>267</v>
      </c>
    </row>
    <row r="65" spans="1:14" ht="22.5">
      <c r="A65" s="213"/>
      <c r="B65" s="112" t="s">
        <v>385</v>
      </c>
      <c r="C65" s="139" t="s">
        <v>386</v>
      </c>
      <c r="D65" s="114">
        <v>0</v>
      </c>
      <c r="E65" s="115">
        <v>0</v>
      </c>
      <c r="F65" s="115">
        <v>0</v>
      </c>
      <c r="G65" s="115">
        <v>0</v>
      </c>
      <c r="H65" s="115">
        <v>18700836</v>
      </c>
      <c r="I65" s="124">
        <f t="shared" si="9"/>
        <v>5.0981207798341055E-3</v>
      </c>
      <c r="J65" s="115">
        <v>18700836</v>
      </c>
      <c r="K65" s="114">
        <v>0</v>
      </c>
      <c r="L65" s="227">
        <f t="shared" si="10"/>
        <v>0</v>
      </c>
      <c r="M65" s="115">
        <f t="shared" si="11"/>
        <v>18700836</v>
      </c>
      <c r="N65" s="117">
        <f t="shared" si="8"/>
        <v>0</v>
      </c>
    </row>
    <row r="66" spans="1:14">
      <c r="A66" s="213"/>
      <c r="B66" s="112" t="s">
        <v>387</v>
      </c>
      <c r="C66" s="139" t="s">
        <v>388</v>
      </c>
      <c r="D66" s="114">
        <v>0</v>
      </c>
      <c r="E66" s="115">
        <v>0</v>
      </c>
      <c r="F66" s="115">
        <v>0</v>
      </c>
      <c r="G66" s="115">
        <v>0</v>
      </c>
      <c r="H66" s="115">
        <v>0</v>
      </c>
      <c r="I66" s="124">
        <f t="shared" si="9"/>
        <v>0</v>
      </c>
      <c r="J66" s="115">
        <v>0</v>
      </c>
      <c r="K66" s="114">
        <v>0</v>
      </c>
      <c r="L66" s="227">
        <f t="shared" si="10"/>
        <v>0</v>
      </c>
      <c r="M66" s="115">
        <f t="shared" si="11"/>
        <v>0</v>
      </c>
      <c r="N66" s="117" t="s">
        <v>267</v>
      </c>
    </row>
    <row r="67" spans="1:14">
      <c r="A67" s="213"/>
      <c r="B67" s="112" t="s">
        <v>389</v>
      </c>
      <c r="C67" s="139" t="s">
        <v>390</v>
      </c>
      <c r="D67" s="114">
        <v>0</v>
      </c>
      <c r="E67" s="115">
        <v>0</v>
      </c>
      <c r="F67" s="115">
        <v>0</v>
      </c>
      <c r="G67" s="115">
        <v>0</v>
      </c>
      <c r="H67" s="115">
        <v>0</v>
      </c>
      <c r="I67" s="124">
        <f t="shared" si="9"/>
        <v>0</v>
      </c>
      <c r="J67" s="115">
        <v>0</v>
      </c>
      <c r="K67" s="114">
        <v>0</v>
      </c>
      <c r="L67" s="227">
        <f t="shared" si="10"/>
        <v>0</v>
      </c>
      <c r="M67" s="115">
        <f t="shared" si="11"/>
        <v>0</v>
      </c>
      <c r="N67" s="117" t="s">
        <v>267</v>
      </c>
    </row>
    <row r="68" spans="1:14">
      <c r="A68" s="213"/>
      <c r="B68" s="112" t="s">
        <v>391</v>
      </c>
      <c r="C68" s="139" t="s">
        <v>392</v>
      </c>
      <c r="D68" s="114">
        <v>0</v>
      </c>
      <c r="E68" s="115">
        <v>0</v>
      </c>
      <c r="F68" s="115">
        <v>0</v>
      </c>
      <c r="G68" s="115">
        <v>0</v>
      </c>
      <c r="H68" s="115">
        <v>0</v>
      </c>
      <c r="I68" s="124">
        <f t="shared" si="9"/>
        <v>0</v>
      </c>
      <c r="J68" s="115">
        <v>0</v>
      </c>
      <c r="K68" s="114">
        <v>0</v>
      </c>
      <c r="L68" s="227">
        <f t="shared" si="10"/>
        <v>0</v>
      </c>
      <c r="M68" s="115">
        <f t="shared" si="11"/>
        <v>0</v>
      </c>
      <c r="N68" s="117" t="s">
        <v>267</v>
      </c>
    </row>
    <row r="69" spans="1:14">
      <c r="A69" s="213"/>
      <c r="B69" s="112" t="s">
        <v>393</v>
      </c>
      <c r="C69" s="139" t="s">
        <v>394</v>
      </c>
      <c r="D69" s="114">
        <v>0</v>
      </c>
      <c r="E69" s="115">
        <v>0</v>
      </c>
      <c r="F69" s="115">
        <v>0</v>
      </c>
      <c r="G69" s="115">
        <v>0</v>
      </c>
      <c r="H69" s="115">
        <v>1429736</v>
      </c>
      <c r="I69" s="124">
        <f t="shared" si="9"/>
        <v>3.8976689658563364E-4</v>
      </c>
      <c r="J69" s="115">
        <v>1429736</v>
      </c>
      <c r="K69" s="114">
        <v>0</v>
      </c>
      <c r="L69" s="227">
        <f t="shared" si="10"/>
        <v>0</v>
      </c>
      <c r="M69" s="115">
        <f t="shared" si="11"/>
        <v>1429736</v>
      </c>
      <c r="N69" s="117">
        <f t="shared" si="8"/>
        <v>0</v>
      </c>
    </row>
    <row r="70" spans="1:14" ht="22.5">
      <c r="A70" s="213"/>
      <c r="B70" s="112"/>
      <c r="C70" s="144" t="s">
        <v>56</v>
      </c>
      <c r="D70" s="120">
        <v>0</v>
      </c>
      <c r="E70" s="121">
        <v>0</v>
      </c>
      <c r="F70" s="121">
        <v>568469000</v>
      </c>
      <c r="G70" s="145">
        <f>F70/F93</f>
        <v>0.16101798372964046</v>
      </c>
      <c r="H70" s="121">
        <v>376079000</v>
      </c>
      <c r="I70" s="124">
        <f t="shared" si="9"/>
        <v>0.10252462321787274</v>
      </c>
      <c r="J70" s="121">
        <v>376079000</v>
      </c>
      <c r="K70" s="120">
        <v>185219429</v>
      </c>
      <c r="L70" s="227">
        <f t="shared" si="10"/>
        <v>5.6656699885978351E-2</v>
      </c>
      <c r="M70" s="121">
        <v>190859571</v>
      </c>
      <c r="N70" s="117">
        <f t="shared" si="8"/>
        <v>0.49250138667673549</v>
      </c>
    </row>
    <row r="71" spans="1:14">
      <c r="A71" s="213"/>
      <c r="B71" s="112" t="s">
        <v>66</v>
      </c>
      <c r="C71" s="139" t="s">
        <v>67</v>
      </c>
      <c r="D71" s="114"/>
      <c r="E71" s="115"/>
      <c r="F71" s="115"/>
      <c r="G71" s="115"/>
      <c r="H71" s="115"/>
      <c r="I71" s="124">
        <f t="shared" si="9"/>
        <v>0</v>
      </c>
      <c r="J71" s="115"/>
      <c r="K71" s="114"/>
      <c r="L71" s="227">
        <f t="shared" si="10"/>
        <v>0</v>
      </c>
      <c r="M71" s="115"/>
      <c r="N71" s="117" t="s">
        <v>267</v>
      </c>
    </row>
    <row r="72" spans="1:14">
      <c r="A72" s="213"/>
      <c r="B72" s="112" t="s">
        <v>395</v>
      </c>
      <c r="C72" s="139" t="s">
        <v>396</v>
      </c>
      <c r="D72" s="114">
        <v>0</v>
      </c>
      <c r="E72" s="115">
        <v>0</v>
      </c>
      <c r="F72" s="115">
        <v>0</v>
      </c>
      <c r="G72" s="115">
        <v>0</v>
      </c>
      <c r="H72" s="115">
        <v>159322410</v>
      </c>
      <c r="I72" s="124">
        <f t="shared" si="9"/>
        <v>4.3433613829576875E-2</v>
      </c>
      <c r="J72" s="115">
        <v>159322410</v>
      </c>
      <c r="K72" s="114">
        <v>193899760</v>
      </c>
      <c r="L72" s="227">
        <f t="shared" si="10"/>
        <v>5.9311922996389488E-2</v>
      </c>
      <c r="M72" s="115">
        <f>H72-K72</f>
        <v>-34577350</v>
      </c>
      <c r="N72" s="117">
        <f t="shared" si="8"/>
        <v>1.2170275355488283</v>
      </c>
    </row>
    <row r="73" spans="1:14" ht="22.5">
      <c r="A73" s="213"/>
      <c r="B73" s="112" t="s">
        <v>397</v>
      </c>
      <c r="C73" s="139" t="s">
        <v>398</v>
      </c>
      <c r="D73" s="114">
        <v>0</v>
      </c>
      <c r="E73" s="115">
        <v>0</v>
      </c>
      <c r="F73" s="115">
        <v>0</v>
      </c>
      <c r="G73" s="115">
        <v>0</v>
      </c>
      <c r="H73" s="115">
        <v>30746760</v>
      </c>
      <c r="I73" s="124">
        <f t="shared" si="9"/>
        <v>8.3820154386986812E-3</v>
      </c>
      <c r="J73" s="115">
        <v>30746760</v>
      </c>
      <c r="K73" s="218">
        <v>36127430</v>
      </c>
      <c r="L73" s="227">
        <f t="shared" si="10"/>
        <v>1.1051005665078963E-2</v>
      </c>
      <c r="M73" s="115">
        <f t="shared" ref="M73:M81" si="12">H73-K73</f>
        <v>-5380670</v>
      </c>
      <c r="N73" s="117">
        <f t="shared" si="8"/>
        <v>1.1749995771912227</v>
      </c>
    </row>
    <row r="74" spans="1:14">
      <c r="A74" s="213"/>
      <c r="B74" s="112" t="s">
        <v>399</v>
      </c>
      <c r="C74" s="139" t="s">
        <v>400</v>
      </c>
      <c r="D74" s="114">
        <v>0</v>
      </c>
      <c r="E74" s="115">
        <v>0</v>
      </c>
      <c r="F74" s="115">
        <v>0</v>
      </c>
      <c r="G74" s="115">
        <v>0</v>
      </c>
      <c r="H74" s="115">
        <v>187268459</v>
      </c>
      <c r="I74" s="124">
        <f t="shared" si="9"/>
        <v>5.1052114581156223E-2</v>
      </c>
      <c r="J74" s="115">
        <v>187268459</v>
      </c>
      <c r="K74" s="114">
        <v>0</v>
      </c>
      <c r="L74" s="227">
        <f t="shared" si="10"/>
        <v>0</v>
      </c>
      <c r="M74" s="115">
        <f t="shared" si="12"/>
        <v>187268459</v>
      </c>
      <c r="N74" s="117">
        <f t="shared" si="8"/>
        <v>0</v>
      </c>
    </row>
    <row r="75" spans="1:14">
      <c r="A75" s="213"/>
      <c r="B75" s="112" t="s">
        <v>401</v>
      </c>
      <c r="C75" s="139" t="s">
        <v>402</v>
      </c>
      <c r="D75" s="114">
        <v>0</v>
      </c>
      <c r="E75" s="115">
        <v>0</v>
      </c>
      <c r="F75" s="115">
        <v>0</v>
      </c>
      <c r="G75" s="115">
        <v>0</v>
      </c>
      <c r="H75" s="115">
        <v>172995014</v>
      </c>
      <c r="I75" s="124">
        <f t="shared" si="9"/>
        <v>4.7160965193272217E-2</v>
      </c>
      <c r="J75" s="115">
        <v>172995014</v>
      </c>
      <c r="K75" s="115">
        <v>221044400</v>
      </c>
      <c r="L75" s="227">
        <f t="shared" si="10"/>
        <v>6.7615186483898262E-2</v>
      </c>
      <c r="M75" s="115">
        <f t="shared" si="12"/>
        <v>-48049386</v>
      </c>
      <c r="N75" s="117">
        <f t="shared" si="8"/>
        <v>1.2777501205901807</v>
      </c>
    </row>
    <row r="76" spans="1:14">
      <c r="A76" s="213"/>
      <c r="B76" s="112" t="s">
        <v>403</v>
      </c>
      <c r="C76" s="139" t="s">
        <v>404</v>
      </c>
      <c r="D76" s="114">
        <v>0</v>
      </c>
      <c r="E76" s="115">
        <v>0</v>
      </c>
      <c r="F76" s="115">
        <v>0</v>
      </c>
      <c r="G76" s="115">
        <v>0</v>
      </c>
      <c r="H76" s="115">
        <v>3117632</v>
      </c>
      <c r="I76" s="124">
        <f t="shared" si="9"/>
        <v>8.4991197629217011E-4</v>
      </c>
      <c r="J76" s="115">
        <v>3117632</v>
      </c>
      <c r="K76" s="218">
        <v>136760</v>
      </c>
      <c r="L76" s="227">
        <f t="shared" si="10"/>
        <v>4.1833463790704156E-5</v>
      </c>
      <c r="M76" s="115">
        <f t="shared" si="12"/>
        <v>2980872</v>
      </c>
      <c r="N76" s="117">
        <f t="shared" si="8"/>
        <v>4.3866626978424653E-2</v>
      </c>
    </row>
    <row r="77" spans="1:14">
      <c r="A77" s="213"/>
      <c r="B77" s="112" t="s">
        <v>405</v>
      </c>
      <c r="C77" s="139" t="s">
        <v>406</v>
      </c>
      <c r="D77" s="114">
        <v>0</v>
      </c>
      <c r="E77" s="115">
        <v>0</v>
      </c>
      <c r="F77" s="115">
        <v>0</v>
      </c>
      <c r="G77" s="115">
        <v>0</v>
      </c>
      <c r="H77" s="115">
        <v>2653171</v>
      </c>
      <c r="I77" s="124">
        <f t="shared" si="9"/>
        <v>7.2329313018697314E-4</v>
      </c>
      <c r="J77" s="115">
        <v>2653171</v>
      </c>
      <c r="K77" s="114">
        <v>0</v>
      </c>
      <c r="L77" s="227">
        <f t="shared" si="10"/>
        <v>0</v>
      </c>
      <c r="M77" s="115">
        <f t="shared" si="12"/>
        <v>2653171</v>
      </c>
      <c r="N77" s="117">
        <f t="shared" si="8"/>
        <v>0</v>
      </c>
    </row>
    <row r="78" spans="1:14">
      <c r="A78" s="213"/>
      <c r="B78" s="112" t="s">
        <v>407</v>
      </c>
      <c r="C78" s="139" t="s">
        <v>408</v>
      </c>
      <c r="D78" s="114">
        <v>0</v>
      </c>
      <c r="E78" s="115">
        <v>0</v>
      </c>
      <c r="F78" s="115">
        <v>0</v>
      </c>
      <c r="G78" s="115">
        <v>0</v>
      </c>
      <c r="H78" s="115">
        <v>1297844</v>
      </c>
      <c r="I78" s="124">
        <f t="shared" si="9"/>
        <v>3.5381121279193158E-4</v>
      </c>
      <c r="J78" s="115">
        <v>1297844</v>
      </c>
      <c r="K78" s="114">
        <v>0</v>
      </c>
      <c r="L78" s="227">
        <f t="shared" si="10"/>
        <v>0</v>
      </c>
      <c r="M78" s="115">
        <f t="shared" si="12"/>
        <v>1297844</v>
      </c>
      <c r="N78" s="117">
        <f t="shared" si="8"/>
        <v>0</v>
      </c>
    </row>
    <row r="79" spans="1:14">
      <c r="A79" s="213"/>
      <c r="B79" s="112" t="s">
        <v>335</v>
      </c>
      <c r="C79" s="139" t="s">
        <v>336</v>
      </c>
      <c r="D79" s="114">
        <v>0</v>
      </c>
      <c r="E79" s="115">
        <v>0</v>
      </c>
      <c r="F79" s="115">
        <v>0</v>
      </c>
      <c r="G79" s="115">
        <v>0</v>
      </c>
      <c r="H79" s="115">
        <v>0</v>
      </c>
      <c r="I79" s="124">
        <f t="shared" si="9"/>
        <v>0</v>
      </c>
      <c r="J79" s="115">
        <v>0</v>
      </c>
      <c r="K79" s="114">
        <v>5312010</v>
      </c>
      <c r="L79" s="227">
        <f t="shared" si="10"/>
        <v>1.6248886954581632E-3</v>
      </c>
      <c r="M79" s="115">
        <f t="shared" si="12"/>
        <v>-5312010</v>
      </c>
      <c r="N79" s="117"/>
    </row>
    <row r="80" spans="1:14">
      <c r="A80" s="213"/>
      <c r="B80" s="112" t="s">
        <v>409</v>
      </c>
      <c r="C80" s="139" t="s">
        <v>410</v>
      </c>
      <c r="D80" s="114">
        <v>0</v>
      </c>
      <c r="E80" s="115">
        <v>0</v>
      </c>
      <c r="F80" s="115">
        <v>0</v>
      </c>
      <c r="G80" s="115">
        <v>0</v>
      </c>
      <c r="H80" s="115">
        <v>4998410</v>
      </c>
      <c r="I80" s="124">
        <f t="shared" si="9"/>
        <v>1.3626395037703444E-3</v>
      </c>
      <c r="J80" s="115">
        <v>4998410</v>
      </c>
      <c r="K80" s="114">
        <v>2653160</v>
      </c>
      <c r="L80" s="227">
        <f t="shared" si="10"/>
        <v>8.115740917735057E-4</v>
      </c>
      <c r="M80" s="115">
        <f t="shared" si="12"/>
        <v>2345250</v>
      </c>
      <c r="N80" s="117">
        <f t="shared" si="8"/>
        <v>0.53080079465269958</v>
      </c>
    </row>
    <row r="81" spans="1:14" ht="22.5">
      <c r="A81" s="213"/>
      <c r="B81" s="112" t="s">
        <v>411</v>
      </c>
      <c r="C81" s="139" t="s">
        <v>412</v>
      </c>
      <c r="D81" s="114">
        <v>0</v>
      </c>
      <c r="E81" s="115">
        <v>0</v>
      </c>
      <c r="F81" s="115">
        <v>0</v>
      </c>
      <c r="G81" s="115">
        <v>0</v>
      </c>
      <c r="H81" s="115">
        <v>300</v>
      </c>
      <c r="I81" s="124">
        <f t="shared" si="9"/>
        <v>8.1784377658316009E-8</v>
      </c>
      <c r="J81" s="115">
        <v>300</v>
      </c>
      <c r="K81" s="114">
        <v>0</v>
      </c>
      <c r="L81" s="227">
        <f t="shared" si="10"/>
        <v>0</v>
      </c>
      <c r="M81" s="115">
        <f t="shared" si="12"/>
        <v>300</v>
      </c>
      <c r="N81" s="117">
        <f t="shared" si="8"/>
        <v>0</v>
      </c>
    </row>
    <row r="82" spans="1:14" ht="22.5">
      <c r="A82" s="213"/>
      <c r="B82" s="112"/>
      <c r="C82" s="144" t="s">
        <v>57</v>
      </c>
      <c r="D82" s="120">
        <v>0</v>
      </c>
      <c r="E82" s="121">
        <v>0</v>
      </c>
      <c r="F82" s="121">
        <v>400000000</v>
      </c>
      <c r="G82" s="145">
        <f>F82/F93</f>
        <v>0.11329939449971095</v>
      </c>
      <c r="H82" s="121">
        <v>562400000</v>
      </c>
      <c r="I82" s="124">
        <f t="shared" si="9"/>
        <v>0.15331844665012306</v>
      </c>
      <c r="J82" s="121">
        <v>562400000</v>
      </c>
      <c r="K82" s="120">
        <f>SUM(K72:K81)</f>
        <v>459173520</v>
      </c>
      <c r="L82" s="227">
        <f t="shared" si="10"/>
        <v>0.14045641139638909</v>
      </c>
      <c r="M82" s="121">
        <f>H82-K82</f>
        <v>103226480</v>
      </c>
      <c r="N82" s="122">
        <f t="shared" si="8"/>
        <v>0.81645362731152205</v>
      </c>
    </row>
    <row r="83" spans="1:14" ht="20.25" customHeight="1">
      <c r="A83" s="213"/>
      <c r="B83" s="112"/>
      <c r="C83" s="144" t="s">
        <v>59</v>
      </c>
      <c r="D83" s="120"/>
      <c r="E83" s="121"/>
      <c r="F83" s="121"/>
      <c r="G83" s="145"/>
      <c r="H83" s="121">
        <f>H36+H46</f>
        <v>3668182220</v>
      </c>
      <c r="I83" s="121"/>
      <c r="J83" s="121"/>
      <c r="K83" s="121">
        <f t="shared" ref="K83" si="13">K36+K46</f>
        <v>3265936440.75</v>
      </c>
      <c r="L83" s="121"/>
      <c r="M83" s="121"/>
      <c r="N83" s="145">
        <f>K83/H83</f>
        <v>0.89034193092784797</v>
      </c>
    </row>
    <row r="84" spans="1:14" ht="22.5">
      <c r="A84" s="213"/>
      <c r="B84" s="112"/>
      <c r="C84" s="135" t="s">
        <v>167</v>
      </c>
      <c r="D84" s="127">
        <v>0</v>
      </c>
      <c r="E84" s="128">
        <v>0</v>
      </c>
      <c r="F84" s="128"/>
      <c r="G84" s="128"/>
      <c r="H84" s="128"/>
      <c r="I84" s="128"/>
      <c r="J84" s="128"/>
      <c r="K84" s="127">
        <v>3216711</v>
      </c>
      <c r="L84" s="128">
        <v>100</v>
      </c>
      <c r="M84" s="128"/>
      <c r="N84" s="129"/>
    </row>
    <row r="85" spans="1:14" ht="22.5">
      <c r="A85" s="213"/>
      <c r="B85" s="112"/>
      <c r="C85" s="135" t="s">
        <v>168</v>
      </c>
      <c r="D85" s="127">
        <v>0</v>
      </c>
      <c r="E85" s="128">
        <v>0</v>
      </c>
      <c r="F85" s="128"/>
      <c r="G85" s="128"/>
      <c r="H85" s="128"/>
      <c r="I85" s="128"/>
      <c r="J85" s="128"/>
      <c r="K85" s="127">
        <v>2539951</v>
      </c>
      <c r="L85" s="128">
        <v>79</v>
      </c>
      <c r="M85" s="128"/>
      <c r="N85" s="129"/>
    </row>
    <row r="86" spans="1:14">
      <c r="A86" s="213"/>
      <c r="B86" s="112" t="s">
        <v>66</v>
      </c>
      <c r="C86" s="139" t="s">
        <v>67</v>
      </c>
      <c r="D86" s="114"/>
      <c r="E86" s="115"/>
      <c r="F86" s="115"/>
      <c r="G86" s="115"/>
      <c r="H86" s="115"/>
      <c r="I86" s="115"/>
      <c r="J86" s="115"/>
      <c r="K86" s="114"/>
      <c r="L86" s="115"/>
      <c r="M86" s="115"/>
      <c r="N86" s="116"/>
    </row>
    <row r="87" spans="1:14">
      <c r="A87" s="213"/>
      <c r="B87" s="112" t="s">
        <v>413</v>
      </c>
      <c r="C87" s="139" t="s">
        <v>414</v>
      </c>
      <c r="D87" s="114">
        <v>0</v>
      </c>
      <c r="E87" s="115">
        <v>0</v>
      </c>
      <c r="F87" s="115"/>
      <c r="G87" s="115"/>
      <c r="H87" s="115"/>
      <c r="I87" s="115"/>
      <c r="J87" s="115"/>
      <c r="K87" s="114">
        <v>990496</v>
      </c>
      <c r="L87" s="115">
        <v>30.8</v>
      </c>
      <c r="M87" s="115"/>
      <c r="N87" s="116"/>
    </row>
    <row r="88" spans="1:14">
      <c r="A88" s="213"/>
      <c r="B88" s="112" t="s">
        <v>335</v>
      </c>
      <c r="C88" s="139" t="s">
        <v>336</v>
      </c>
      <c r="D88" s="114">
        <v>0</v>
      </c>
      <c r="E88" s="115">
        <v>0</v>
      </c>
      <c r="F88" s="115"/>
      <c r="G88" s="115"/>
      <c r="H88" s="115"/>
      <c r="I88" s="115"/>
      <c r="J88" s="115"/>
      <c r="K88" s="114">
        <v>1549455</v>
      </c>
      <c r="L88" s="115">
        <v>48.2</v>
      </c>
      <c r="M88" s="115"/>
      <c r="N88" s="116"/>
    </row>
    <row r="89" spans="1:14" ht="22.5">
      <c r="A89" s="213"/>
      <c r="B89" s="112"/>
      <c r="C89" s="135" t="s">
        <v>169</v>
      </c>
      <c r="D89" s="127">
        <v>0</v>
      </c>
      <c r="E89" s="128">
        <v>0</v>
      </c>
      <c r="F89" s="128"/>
      <c r="G89" s="128"/>
      <c r="H89" s="128"/>
      <c r="I89" s="128"/>
      <c r="J89" s="128"/>
      <c r="K89" s="127">
        <v>676760</v>
      </c>
      <c r="L89" s="128">
        <v>21</v>
      </c>
      <c r="M89" s="128"/>
      <c r="N89" s="129"/>
    </row>
    <row r="90" spans="1:14">
      <c r="A90" s="213"/>
      <c r="B90" s="112" t="s">
        <v>66</v>
      </c>
      <c r="C90" s="139" t="s">
        <v>67</v>
      </c>
      <c r="D90" s="114"/>
      <c r="E90" s="115"/>
      <c r="F90" s="115"/>
      <c r="G90" s="115"/>
      <c r="H90" s="115"/>
      <c r="I90" s="115"/>
      <c r="J90" s="115"/>
      <c r="K90" s="114"/>
      <c r="L90" s="115"/>
      <c r="M90" s="115"/>
      <c r="N90" s="116"/>
    </row>
    <row r="91" spans="1:14">
      <c r="A91" s="213"/>
      <c r="B91" s="112" t="s">
        <v>413</v>
      </c>
      <c r="C91" s="139" t="s">
        <v>414</v>
      </c>
      <c r="D91" s="114">
        <v>0</v>
      </c>
      <c r="E91" s="115">
        <v>0</v>
      </c>
      <c r="F91" s="115"/>
      <c r="G91" s="115"/>
      <c r="H91" s="115"/>
      <c r="I91" s="115"/>
      <c r="J91" s="115"/>
      <c r="K91" s="114">
        <v>137720</v>
      </c>
      <c r="L91" s="115">
        <v>4.3</v>
      </c>
      <c r="M91" s="115"/>
      <c r="N91" s="116"/>
    </row>
    <row r="92" spans="1:14">
      <c r="A92" s="213"/>
      <c r="B92" s="112" t="s">
        <v>238</v>
      </c>
      <c r="C92" s="139" t="s">
        <v>239</v>
      </c>
      <c r="D92" s="114">
        <v>0</v>
      </c>
      <c r="E92" s="115">
        <v>0</v>
      </c>
      <c r="F92" s="115"/>
      <c r="G92" s="115"/>
      <c r="H92" s="115"/>
      <c r="I92" s="115"/>
      <c r="J92" s="115"/>
      <c r="K92" s="114">
        <v>539040</v>
      </c>
      <c r="L92" s="115">
        <v>16.8</v>
      </c>
      <c r="M92" s="115"/>
      <c r="N92" s="116"/>
    </row>
    <row r="93" spans="1:14" ht="12" thickBot="1">
      <c r="A93" s="213"/>
      <c r="B93" s="112"/>
      <c r="C93" s="146" t="s">
        <v>62</v>
      </c>
      <c r="D93" s="219">
        <v>0</v>
      </c>
      <c r="E93" s="147"/>
      <c r="F93" s="147">
        <f>F36+F46</f>
        <v>3530469000</v>
      </c>
      <c r="G93" s="147"/>
      <c r="H93" s="219">
        <f t="shared" ref="H93:J93" si="14">SUM(H36+H46+H84)</f>
        <v>3668182220</v>
      </c>
      <c r="I93" s="219"/>
      <c r="J93" s="219">
        <f t="shared" si="14"/>
        <v>3198123854</v>
      </c>
      <c r="K93" s="219">
        <f>SUM(K36+K46+K84)</f>
        <v>3269153151.75</v>
      </c>
      <c r="L93" s="147"/>
      <c r="M93" s="147">
        <v>441129881.29000002</v>
      </c>
      <c r="N93" s="220">
        <f>SUM(K93/H93)*100</f>
        <v>89.121885328532017</v>
      </c>
    </row>
    <row r="94" spans="1:14" ht="12" thickTop="1">
      <c r="A94" s="213"/>
      <c r="B94" s="324"/>
      <c r="C94" s="324"/>
      <c r="D94" s="324"/>
      <c r="E94" s="324"/>
      <c r="F94" s="324"/>
      <c r="G94" s="324"/>
      <c r="H94" s="324"/>
      <c r="I94" s="324"/>
      <c r="J94" s="324"/>
      <c r="K94" s="324"/>
      <c r="L94" s="324"/>
      <c r="M94" s="324"/>
      <c r="N94" s="324"/>
    </row>
    <row r="98" spans="8:10">
      <c r="H98" s="222"/>
      <c r="J98" s="223"/>
    </row>
    <row r="100" spans="8:10">
      <c r="H100" s="149"/>
    </row>
    <row r="101" spans="8:10">
      <c r="H101" s="224"/>
    </row>
  </sheetData>
  <mergeCells count="21">
    <mergeCell ref="B2:N2"/>
    <mergeCell ref="B3:N3"/>
    <mergeCell ref="B4:N4"/>
    <mergeCell ref="A5:A6"/>
    <mergeCell ref="B6:B7"/>
    <mergeCell ref="C6:E7"/>
    <mergeCell ref="F6:G7"/>
    <mergeCell ref="H6:N7"/>
    <mergeCell ref="B13:C13"/>
    <mergeCell ref="B34:C34"/>
    <mergeCell ref="B94:N9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  <pageSetup scale="4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Arti dhe Kultura</vt:lpstr>
      <vt:lpstr>Trashegima dhe muzete</vt:lpstr>
      <vt:lpstr>Strehimi</vt:lpstr>
      <vt:lpstr>Tregu i punes</vt:lpstr>
      <vt:lpstr>Sigurimi shoqeror</vt:lpstr>
      <vt:lpstr>Arsimi profesional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2025-05-06T09:58:50Z</dcterms:created>
  <dcterms:modified xsi:type="dcterms:W3CDTF">2025-05-14T14:13:59Z</dcterms:modified>
</cp:coreProperties>
</file>