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720" yWindow="390" windowWidth="22755" windowHeight="9690"/>
  </bookViews>
  <sheets>
    <sheet name="Permbledhja e Kerkesave shtese " sheetId="1" r:id="rId1"/>
    <sheet name="Kerkesat shtese ligji i SK" sheetId="2" r:id="rId2"/>
  </sheets>
  <calcPr calcId="144525"/>
</workbook>
</file>

<file path=xl/calcChain.xml><?xml version="1.0" encoding="utf-8"?>
<calcChain xmlns="http://schemas.openxmlformats.org/spreadsheetml/2006/main">
  <c r="R138" i="1" l="1"/>
  <c r="Q138" i="1"/>
  <c r="P138" i="1"/>
  <c r="O138" i="1"/>
  <c r="Q137" i="1"/>
  <c r="P137" i="1"/>
  <c r="O137" i="1"/>
  <c r="Q136" i="1"/>
  <c r="P136" i="1"/>
  <c r="O136" i="1"/>
  <c r="R135" i="1"/>
  <c r="Q135" i="1"/>
  <c r="P135" i="1"/>
  <c r="O135" i="1"/>
  <c r="R134" i="1"/>
  <c r="Q134" i="1"/>
  <c r="P134" i="1"/>
  <c r="O134" i="1"/>
  <c r="R133" i="1"/>
  <c r="Q133" i="1"/>
  <c r="P133" i="1"/>
  <c r="O133" i="1"/>
  <c r="R132" i="1"/>
  <c r="Q132" i="1"/>
  <c r="P132" i="1"/>
  <c r="O132" i="1"/>
  <c r="R131" i="1"/>
  <c r="Q131" i="1"/>
  <c r="P131" i="1"/>
  <c r="O131" i="1"/>
  <c r="Q130" i="1"/>
  <c r="P130" i="1"/>
  <c r="O130" i="1"/>
  <c r="Q129" i="1"/>
  <c r="P129" i="1"/>
  <c r="O129" i="1"/>
  <c r="Q128" i="1"/>
  <c r="P128" i="1"/>
  <c r="O128" i="1"/>
  <c r="Q127" i="1"/>
  <c r="P127" i="1"/>
  <c r="O127" i="1"/>
  <c r="Q126" i="1"/>
  <c r="P126" i="1"/>
  <c r="O126" i="1"/>
  <c r="Q125" i="1"/>
  <c r="P125" i="1"/>
  <c r="O125" i="1"/>
  <c r="Q124" i="1"/>
  <c r="P124" i="1"/>
  <c r="O124" i="1"/>
  <c r="Q123" i="1"/>
  <c r="P123" i="1"/>
  <c r="O123" i="1"/>
  <c r="Q122" i="1"/>
  <c r="P122" i="1"/>
  <c r="O122" i="1"/>
  <c r="Q121" i="1"/>
  <c r="P121" i="1"/>
  <c r="O121" i="1"/>
  <c r="Q120" i="1"/>
  <c r="P120" i="1"/>
  <c r="O120" i="1"/>
  <c r="Q119" i="1"/>
  <c r="P119" i="1"/>
  <c r="O119" i="1"/>
  <c r="Q118" i="1"/>
  <c r="P118" i="1"/>
  <c r="O118" i="1"/>
  <c r="Q117" i="1"/>
  <c r="P117" i="1"/>
  <c r="Q116" i="1"/>
  <c r="P116" i="1"/>
  <c r="Q115" i="1"/>
  <c r="P115" i="1"/>
  <c r="R114" i="1"/>
  <c r="Q114" i="1"/>
  <c r="P114" i="1"/>
  <c r="O114" i="1"/>
  <c r="R113" i="1"/>
  <c r="Q113" i="1"/>
  <c r="P113" i="1"/>
  <c r="O113" i="1"/>
  <c r="Q112" i="1"/>
  <c r="P112" i="1"/>
  <c r="O112" i="1"/>
  <c r="R111" i="1"/>
  <c r="Q111" i="1"/>
  <c r="P111" i="1"/>
  <c r="O111" i="1"/>
  <c r="R110" i="1"/>
  <c r="Q110" i="1"/>
  <c r="P110" i="1"/>
  <c r="O110" i="1"/>
  <c r="R109" i="1"/>
  <c r="Q109" i="1"/>
  <c r="P109" i="1"/>
  <c r="O109" i="1"/>
  <c r="R108" i="1"/>
  <c r="Q108" i="1"/>
  <c r="P108" i="1"/>
  <c r="O108" i="1"/>
  <c r="R107" i="1"/>
  <c r="Q107" i="1"/>
  <c r="P107" i="1"/>
  <c r="O107" i="1"/>
  <c r="R106" i="1"/>
  <c r="Q106" i="1"/>
  <c r="P106" i="1"/>
  <c r="O106" i="1"/>
  <c r="H126" i="1"/>
  <c r="R126" i="1" s="1"/>
  <c r="H125" i="1"/>
  <c r="R125" i="1" s="1"/>
  <c r="H124" i="1"/>
  <c r="R124" i="1" s="1"/>
  <c r="H123" i="1"/>
  <c r="R123" i="1" s="1"/>
  <c r="H122" i="1"/>
  <c r="R122" i="1" s="1"/>
  <c r="H121" i="1"/>
  <c r="R121" i="1" s="1"/>
  <c r="H120" i="1"/>
  <c r="R120" i="1" s="1"/>
  <c r="H119" i="1"/>
  <c r="R119" i="1" s="1"/>
  <c r="H118" i="1"/>
  <c r="R118" i="1" s="1"/>
  <c r="E117" i="1"/>
  <c r="H117" i="1" s="1"/>
  <c r="R117" i="1" s="1"/>
  <c r="E116" i="1"/>
  <c r="H116" i="1" s="1"/>
  <c r="R116" i="1" s="1"/>
  <c r="E115" i="1"/>
  <c r="H115" i="1" s="1"/>
  <c r="R115" i="1" s="1"/>
  <c r="H112" i="1"/>
  <c r="R112" i="1" s="1"/>
  <c r="H137" i="1"/>
  <c r="R137" i="1" s="1"/>
  <c r="H136" i="1"/>
  <c r="R136" i="1" s="1"/>
  <c r="H130" i="1"/>
  <c r="R130" i="1" s="1"/>
  <c r="H129" i="1"/>
  <c r="R129" i="1" s="1"/>
  <c r="H128" i="1"/>
  <c r="R128" i="1" s="1"/>
  <c r="H127" i="1"/>
  <c r="R127" i="1" s="1"/>
  <c r="H140" i="1"/>
  <c r="H141" i="1"/>
  <c r="H142" i="1"/>
  <c r="H143" i="1"/>
  <c r="H144" i="1"/>
  <c r="H145" i="1"/>
  <c r="H146" i="1"/>
  <c r="H147" i="1"/>
  <c r="H148" i="1"/>
  <c r="E149" i="1"/>
  <c r="H149" i="1" s="1"/>
  <c r="H150" i="1"/>
  <c r="H151" i="1"/>
  <c r="H152" i="1"/>
  <c r="H153" i="1"/>
  <c r="H154" i="1"/>
  <c r="H155" i="1"/>
  <c r="H156" i="1"/>
  <c r="H157" i="1"/>
  <c r="H159" i="1"/>
  <c r="H165" i="1"/>
  <c r="H168" i="1"/>
  <c r="H171" i="1"/>
  <c r="H177" i="1"/>
  <c r="H183" i="1"/>
  <c r="H187" i="1"/>
  <c r="H190" i="1"/>
  <c r="H193" i="1"/>
  <c r="H197" i="1"/>
  <c r="H198" i="1"/>
  <c r="H199" i="1"/>
  <c r="H200" i="1"/>
  <c r="F201" i="1"/>
  <c r="H201" i="1"/>
  <c r="F202" i="1"/>
  <c r="H202" i="1" s="1"/>
  <c r="H203" i="1"/>
  <c r="H204" i="1"/>
  <c r="H205" i="1"/>
  <c r="H206" i="1"/>
  <c r="H207" i="1"/>
  <c r="H208" i="1"/>
  <c r="H209" i="1"/>
  <c r="H210" i="1"/>
  <c r="H211" i="1"/>
  <c r="H213" i="1"/>
  <c r="H216" i="1"/>
  <c r="H217" i="1"/>
  <c r="H218" i="1"/>
  <c r="H219" i="1"/>
  <c r="H220" i="1"/>
  <c r="H221" i="1"/>
  <c r="O115" i="1" l="1"/>
  <c r="O116" i="1"/>
  <c r="O117" i="1"/>
  <c r="H11" i="2"/>
  <c r="H10" i="2"/>
  <c r="H9" i="2"/>
  <c r="Q372" i="1" l="1"/>
  <c r="P372" i="1"/>
  <c r="O372" i="1"/>
  <c r="Q371" i="1"/>
  <c r="P371" i="1"/>
  <c r="O371" i="1"/>
  <c r="Q370" i="1"/>
  <c r="P370" i="1"/>
  <c r="O370" i="1"/>
  <c r="M370" i="1"/>
  <c r="R370" i="1" s="1"/>
  <c r="H372" i="1"/>
  <c r="H371" i="1"/>
  <c r="H370" i="1"/>
  <c r="R368" i="1"/>
  <c r="Q368" i="1"/>
  <c r="P368" i="1"/>
  <c r="O368" i="1"/>
  <c r="R367" i="1"/>
  <c r="Q367" i="1"/>
  <c r="P367" i="1"/>
  <c r="O367" i="1"/>
  <c r="Q366" i="1"/>
  <c r="P366" i="1"/>
  <c r="O366" i="1"/>
  <c r="H366" i="1"/>
  <c r="R366" i="1" s="1"/>
  <c r="Q352" i="1"/>
  <c r="P352" i="1"/>
  <c r="O352" i="1"/>
  <c r="Q351" i="1"/>
  <c r="P351" i="1"/>
  <c r="O351" i="1"/>
  <c r="Q350" i="1"/>
  <c r="P350" i="1"/>
  <c r="O350" i="1"/>
  <c r="H352" i="1"/>
  <c r="R352" i="1" s="1"/>
  <c r="H351" i="1"/>
  <c r="R351" i="1" s="1"/>
  <c r="H350" i="1"/>
  <c r="R350" i="1" s="1"/>
  <c r="Q296" i="1"/>
  <c r="P296" i="1"/>
  <c r="O296" i="1"/>
  <c r="Q295" i="1"/>
  <c r="P295" i="1"/>
  <c r="O295" i="1"/>
  <c r="R295" i="1" s="1"/>
  <c r="Q294" i="1"/>
  <c r="P294" i="1"/>
  <c r="O294" i="1"/>
  <c r="M296" i="1"/>
  <c r="M295" i="1"/>
  <c r="M294" i="1"/>
  <c r="Q278" i="1"/>
  <c r="P278" i="1"/>
  <c r="O278" i="1"/>
  <c r="Q277" i="1"/>
  <c r="P277" i="1"/>
  <c r="O277" i="1"/>
  <c r="Q276" i="1"/>
  <c r="P276" i="1"/>
  <c r="O276" i="1"/>
  <c r="M276" i="1"/>
  <c r="H278" i="1"/>
  <c r="H277" i="1"/>
  <c r="H276" i="1"/>
  <c r="Q233" i="1"/>
  <c r="P233" i="1"/>
  <c r="O233" i="1"/>
  <c r="Q232" i="1"/>
  <c r="P232" i="1"/>
  <c r="O232" i="1"/>
  <c r="Q231" i="1"/>
  <c r="P231" i="1"/>
  <c r="O231" i="1"/>
  <c r="Q230" i="1"/>
  <c r="P230" i="1"/>
  <c r="O230" i="1"/>
  <c r="Q229" i="1"/>
  <c r="P229" i="1"/>
  <c r="O229" i="1"/>
  <c r="Q228" i="1"/>
  <c r="P228" i="1"/>
  <c r="O228" i="1"/>
  <c r="Q227" i="1"/>
  <c r="P227" i="1"/>
  <c r="O227" i="1"/>
  <c r="R227" i="1" s="1"/>
  <c r="Q226" i="1"/>
  <c r="P226" i="1"/>
  <c r="O226" i="1"/>
  <c r="Q225" i="1"/>
  <c r="P225" i="1"/>
  <c r="O225" i="1"/>
  <c r="Q224" i="1"/>
  <c r="P224" i="1"/>
  <c r="O224" i="1"/>
  <c r="Q223" i="1"/>
  <c r="P223" i="1"/>
  <c r="O223" i="1"/>
  <c r="R223" i="1" s="1"/>
  <c r="Q222" i="1"/>
  <c r="P222" i="1"/>
  <c r="O222" i="1"/>
  <c r="Q221" i="1"/>
  <c r="P221" i="1"/>
  <c r="O221" i="1"/>
  <c r="Q220" i="1"/>
  <c r="P220" i="1"/>
  <c r="O220" i="1"/>
  <c r="Q219" i="1"/>
  <c r="P219" i="1"/>
  <c r="O219" i="1"/>
  <c r="Q218" i="1"/>
  <c r="P218" i="1"/>
  <c r="O218" i="1"/>
  <c r="Q217" i="1"/>
  <c r="P217" i="1"/>
  <c r="O217" i="1"/>
  <c r="Q216" i="1"/>
  <c r="P216" i="1"/>
  <c r="O216" i="1"/>
  <c r="Q215" i="1"/>
  <c r="P215" i="1"/>
  <c r="O215" i="1"/>
  <c r="Q214" i="1"/>
  <c r="P214" i="1"/>
  <c r="O214" i="1"/>
  <c r="Q213" i="1"/>
  <c r="P213" i="1"/>
  <c r="O213" i="1"/>
  <c r="M215" i="1"/>
  <c r="M214" i="1"/>
  <c r="M213" i="1"/>
  <c r="H233" i="1"/>
  <c r="H232" i="1"/>
  <c r="H231" i="1"/>
  <c r="Q41" i="1"/>
  <c r="P41" i="1"/>
  <c r="O41" i="1"/>
  <c r="Q40" i="1"/>
  <c r="P40" i="1"/>
  <c r="O40" i="1"/>
  <c r="Q39" i="1"/>
  <c r="P39" i="1"/>
  <c r="O39" i="1"/>
  <c r="Q38" i="1"/>
  <c r="P38" i="1"/>
  <c r="O38" i="1"/>
  <c r="Q37" i="1"/>
  <c r="P37" i="1"/>
  <c r="O37" i="1"/>
  <c r="Q36" i="1"/>
  <c r="P36" i="1"/>
  <c r="O36" i="1"/>
  <c r="Q35" i="1"/>
  <c r="P35" i="1"/>
  <c r="O35" i="1"/>
  <c r="Q34" i="1"/>
  <c r="P34" i="1"/>
  <c r="O34" i="1"/>
  <c r="P33" i="1"/>
  <c r="O33" i="1"/>
  <c r="Q32" i="1"/>
  <c r="P32" i="1"/>
  <c r="O32" i="1"/>
  <c r="Q31" i="1"/>
  <c r="P31" i="1"/>
  <c r="O31" i="1"/>
  <c r="Q30" i="1"/>
  <c r="P30" i="1"/>
  <c r="O30" i="1"/>
  <c r="Q29" i="1"/>
  <c r="P29" i="1"/>
  <c r="O29" i="1"/>
  <c r="Q28" i="1"/>
  <c r="P28" i="1"/>
  <c r="O28" i="1"/>
  <c r="Q27" i="1"/>
  <c r="P27" i="1"/>
  <c r="O27" i="1"/>
  <c r="Q26" i="1"/>
  <c r="P26" i="1"/>
  <c r="O26" i="1"/>
  <c r="P25" i="1"/>
  <c r="O25" i="1"/>
  <c r="P24" i="1"/>
  <c r="O24" i="1"/>
  <c r="Q23" i="1"/>
  <c r="P23" i="1"/>
  <c r="O23" i="1"/>
  <c r="Q22" i="1"/>
  <c r="P22" i="1"/>
  <c r="O22" i="1"/>
  <c r="Q21" i="1"/>
  <c r="P21" i="1"/>
  <c r="O21" i="1"/>
  <c r="M39" i="1"/>
  <c r="L33" i="1"/>
  <c r="M33" i="1" s="1"/>
  <c r="M29" i="1"/>
  <c r="M28" i="1"/>
  <c r="M27" i="1"/>
  <c r="H36" i="1"/>
  <c r="G33" i="1"/>
  <c r="H33" i="1" s="1"/>
  <c r="H32" i="1"/>
  <c r="H31" i="1"/>
  <c r="H30" i="1"/>
  <c r="H29" i="1"/>
  <c r="H28" i="1"/>
  <c r="H27" i="1"/>
  <c r="G26" i="1"/>
  <c r="H26" i="1" s="1"/>
  <c r="G25" i="1"/>
  <c r="G24" i="1"/>
  <c r="H24" i="1" s="1"/>
  <c r="H23" i="1"/>
  <c r="H22" i="1"/>
  <c r="H21" i="1"/>
  <c r="Q19" i="1"/>
  <c r="P19" i="1"/>
  <c r="O19" i="1"/>
  <c r="Q18" i="1"/>
  <c r="P18" i="1"/>
  <c r="O18" i="1"/>
  <c r="Q17" i="1"/>
  <c r="P17" i="1"/>
  <c r="O17" i="1"/>
  <c r="H19" i="1"/>
  <c r="H18" i="1"/>
  <c r="H17" i="1"/>
  <c r="Q15" i="1"/>
  <c r="P15" i="1"/>
  <c r="O15" i="1"/>
  <c r="Q14" i="1"/>
  <c r="P14" i="1"/>
  <c r="O14" i="1"/>
  <c r="Q13" i="1"/>
  <c r="P13" i="1"/>
  <c r="O13" i="1"/>
  <c r="Q12" i="1"/>
  <c r="P12" i="1"/>
  <c r="O12" i="1"/>
  <c r="Q11" i="1"/>
  <c r="P11" i="1"/>
  <c r="O11" i="1"/>
  <c r="Q10" i="1"/>
  <c r="P10" i="1"/>
  <c r="O10" i="1"/>
  <c r="O6" i="1"/>
  <c r="M12" i="1"/>
  <c r="M11" i="1"/>
  <c r="M10" i="1"/>
  <c r="H15" i="1"/>
  <c r="H14" i="1"/>
  <c r="H13" i="1"/>
  <c r="H12" i="1"/>
  <c r="H11" i="1"/>
  <c r="H10" i="1"/>
  <c r="Q8" i="1"/>
  <c r="P8" i="1"/>
  <c r="O8" i="1"/>
  <c r="Q7" i="1"/>
  <c r="P7" i="1"/>
  <c r="O7" i="1"/>
  <c r="Q6" i="1"/>
  <c r="P6" i="1"/>
  <c r="R6" i="1" s="1"/>
  <c r="M7" i="1"/>
  <c r="M6" i="1"/>
  <c r="R28" i="1" l="1"/>
  <c r="R216" i="1"/>
  <c r="R220" i="1"/>
  <c r="R224" i="1"/>
  <c r="R228" i="1"/>
  <c r="R232" i="1"/>
  <c r="R296" i="1"/>
  <c r="R13" i="1"/>
  <c r="R222" i="1"/>
  <c r="R36" i="1"/>
  <c r="R40" i="1"/>
  <c r="R213" i="1"/>
  <c r="R217" i="1"/>
  <c r="R221" i="1"/>
  <c r="R14" i="1"/>
  <c r="R214" i="1"/>
  <c r="R218" i="1"/>
  <c r="R225" i="1"/>
  <c r="R229" i="1"/>
  <c r="R233" i="1"/>
  <c r="R276" i="1"/>
  <c r="R10" i="1"/>
  <c r="R231" i="1"/>
  <c r="R278" i="1"/>
  <c r="H25" i="1"/>
  <c r="R7" i="1"/>
  <c r="Q25" i="1"/>
  <c r="Q33" i="1"/>
  <c r="R33" i="1" s="1"/>
  <c r="R15" i="1"/>
  <c r="Q24" i="1"/>
  <c r="R31" i="1"/>
  <c r="R215" i="1"/>
  <c r="R219" i="1"/>
  <c r="R226" i="1"/>
  <c r="R230" i="1"/>
  <c r="R277" i="1"/>
  <c r="R294" i="1"/>
  <c r="R371" i="1"/>
  <c r="R372" i="1"/>
  <c r="R41" i="1"/>
  <c r="R24" i="1"/>
  <c r="R34" i="1"/>
  <c r="R8" i="1"/>
  <c r="R11" i="1"/>
  <c r="R17" i="1"/>
  <c r="R21" i="1"/>
  <c r="R25" i="1"/>
  <c r="R29" i="1"/>
  <c r="R30" i="1"/>
  <c r="R37" i="1"/>
  <c r="R19" i="1"/>
  <c r="R23" i="1"/>
  <c r="R27" i="1"/>
  <c r="R32" i="1"/>
  <c r="R35" i="1"/>
  <c r="R39" i="1"/>
  <c r="R12" i="1"/>
  <c r="R18" i="1"/>
  <c r="R22" i="1"/>
  <c r="R26" i="1"/>
  <c r="R38" i="1"/>
  <c r="B13" i="2"/>
  <c r="Q292" i="1"/>
  <c r="P292" i="1"/>
  <c r="O292" i="1"/>
  <c r="Q291" i="1"/>
  <c r="P291" i="1"/>
  <c r="O291" i="1"/>
  <c r="Q290" i="1"/>
  <c r="P290" i="1"/>
  <c r="O290" i="1"/>
  <c r="Q289" i="1"/>
  <c r="P289" i="1"/>
  <c r="O289" i="1"/>
  <c r="Q288" i="1"/>
  <c r="P288" i="1"/>
  <c r="O288" i="1"/>
  <c r="Q287" i="1"/>
  <c r="P287" i="1"/>
  <c r="O287" i="1"/>
  <c r="Q286" i="1"/>
  <c r="P286" i="1"/>
  <c r="O286" i="1"/>
  <c r="Q285" i="1"/>
  <c r="P285" i="1"/>
  <c r="O285" i="1"/>
  <c r="Q284" i="1"/>
  <c r="P284" i="1"/>
  <c r="O284" i="1"/>
  <c r="H292" i="1"/>
  <c r="H291" i="1"/>
  <c r="H290" i="1"/>
  <c r="H289" i="1"/>
  <c r="H288" i="1"/>
  <c r="H287" i="1"/>
  <c r="H285" i="1"/>
  <c r="H286" i="1"/>
  <c r="H284" i="1"/>
  <c r="R287" i="1" l="1"/>
  <c r="R285" i="1"/>
  <c r="R289" i="1"/>
  <c r="R284" i="1"/>
  <c r="R288" i="1"/>
  <c r="R292" i="1"/>
  <c r="R291" i="1"/>
  <c r="R290" i="1"/>
  <c r="R286" i="1"/>
  <c r="L343" i="1"/>
  <c r="K343" i="1"/>
  <c r="J343" i="1"/>
  <c r="K339" i="1"/>
  <c r="J339" i="1"/>
  <c r="L325" i="1"/>
  <c r="I325" i="1"/>
  <c r="F325" i="1"/>
  <c r="F375" i="1" s="1"/>
  <c r="E325" i="1"/>
  <c r="D325" i="1"/>
  <c r="L339" i="1"/>
  <c r="F339" i="1"/>
  <c r="E339" i="1"/>
  <c r="F343" i="1"/>
  <c r="G343" i="1"/>
  <c r="E343" i="1"/>
  <c r="E373" i="1" s="1"/>
  <c r="H13" i="2"/>
  <c r="P347" i="1"/>
  <c r="O347" i="1"/>
  <c r="M347" i="1"/>
  <c r="G347" i="1"/>
  <c r="Q347" i="1" s="1"/>
  <c r="Q346" i="1"/>
  <c r="P346" i="1"/>
  <c r="O346" i="1"/>
  <c r="R346" i="1" s="1"/>
  <c r="M346" i="1"/>
  <c r="H346" i="1"/>
  <c r="Q345" i="1"/>
  <c r="P345" i="1"/>
  <c r="O345" i="1"/>
  <c r="M345" i="1"/>
  <c r="H345" i="1"/>
  <c r="Q344" i="1"/>
  <c r="Q343" i="1" s="1"/>
  <c r="P344" i="1"/>
  <c r="O344" i="1"/>
  <c r="M344" i="1"/>
  <c r="H344" i="1"/>
  <c r="H343" i="1" s="1"/>
  <c r="Q342" i="1"/>
  <c r="P342" i="1"/>
  <c r="R342" i="1" s="1"/>
  <c r="O342" i="1"/>
  <c r="M342" i="1"/>
  <c r="H342" i="1"/>
  <c r="P341" i="1"/>
  <c r="O341" i="1"/>
  <c r="M341" i="1"/>
  <c r="G341" i="1"/>
  <c r="G339" i="1" s="1"/>
  <c r="Q340" i="1"/>
  <c r="P340" i="1"/>
  <c r="O340" i="1"/>
  <c r="R340" i="1" s="1"/>
  <c r="M340" i="1"/>
  <c r="H340" i="1"/>
  <c r="Q338" i="1"/>
  <c r="P338" i="1"/>
  <c r="O338" i="1"/>
  <c r="M338" i="1"/>
  <c r="H338" i="1"/>
  <c r="Q337" i="1"/>
  <c r="P337" i="1"/>
  <c r="O337" i="1"/>
  <c r="M337" i="1"/>
  <c r="H337" i="1"/>
  <c r="Q336" i="1"/>
  <c r="K336" i="1"/>
  <c r="P336" i="1" s="1"/>
  <c r="J336" i="1"/>
  <c r="O336" i="1" s="1"/>
  <c r="H336" i="1"/>
  <c r="Q335" i="1"/>
  <c r="P335" i="1"/>
  <c r="O335" i="1"/>
  <c r="M335" i="1"/>
  <c r="H335" i="1"/>
  <c r="P334" i="1"/>
  <c r="O334" i="1"/>
  <c r="M334" i="1"/>
  <c r="G334" i="1"/>
  <c r="Q334" i="1" s="1"/>
  <c r="Q333" i="1"/>
  <c r="P333" i="1"/>
  <c r="O333" i="1"/>
  <c r="R333" i="1" s="1"/>
  <c r="M333" i="1"/>
  <c r="H333" i="1"/>
  <c r="Q332" i="1"/>
  <c r="P332" i="1"/>
  <c r="O332" i="1"/>
  <c r="M332" i="1"/>
  <c r="Q329" i="1"/>
  <c r="P329" i="1"/>
  <c r="O329" i="1"/>
  <c r="M329" i="1"/>
  <c r="H329" i="1"/>
  <c r="Q328" i="1"/>
  <c r="O328" i="1"/>
  <c r="M328" i="1"/>
  <c r="K328" i="1"/>
  <c r="P328" i="1" s="1"/>
  <c r="H328" i="1"/>
  <c r="Q327" i="1"/>
  <c r="P327" i="1"/>
  <c r="O327" i="1"/>
  <c r="M327" i="1"/>
  <c r="H327" i="1"/>
  <c r="Q326" i="1"/>
  <c r="P326" i="1"/>
  <c r="O326" i="1"/>
  <c r="O325" i="1" s="1"/>
  <c r="M326" i="1"/>
  <c r="P324" i="1"/>
  <c r="O324" i="1"/>
  <c r="L324" i="1"/>
  <c r="Q324" i="1" s="1"/>
  <c r="H324" i="1"/>
  <c r="Q323" i="1"/>
  <c r="P323" i="1"/>
  <c r="O323" i="1"/>
  <c r="R323" i="1" s="1"/>
  <c r="M323" i="1"/>
  <c r="H323" i="1"/>
  <c r="Q322" i="1"/>
  <c r="P322" i="1"/>
  <c r="O322" i="1"/>
  <c r="H322" i="1"/>
  <c r="Q321" i="1"/>
  <c r="P321" i="1"/>
  <c r="O321" i="1"/>
  <c r="M321" i="1"/>
  <c r="H321" i="1"/>
  <c r="Q300" i="1"/>
  <c r="P300" i="1"/>
  <c r="O300" i="1"/>
  <c r="Q299" i="1"/>
  <c r="P299" i="1"/>
  <c r="O299" i="1"/>
  <c r="Q298" i="1"/>
  <c r="P298" i="1"/>
  <c r="O298" i="1"/>
  <c r="H300" i="1"/>
  <c r="H299" i="1"/>
  <c r="H298" i="1"/>
  <c r="Q274" i="1"/>
  <c r="P274" i="1"/>
  <c r="O274" i="1"/>
  <c r="Q273" i="1"/>
  <c r="P273" i="1"/>
  <c r="O273" i="1"/>
  <c r="Q272" i="1"/>
  <c r="P272" i="1"/>
  <c r="O272" i="1"/>
  <c r="R272" i="1" s="1"/>
  <c r="M274" i="1"/>
  <c r="M273" i="1"/>
  <c r="M272" i="1"/>
  <c r="H274" i="1"/>
  <c r="H273" i="1"/>
  <c r="H272" i="1"/>
  <c r="Q254" i="1"/>
  <c r="P254" i="1"/>
  <c r="O254" i="1"/>
  <c r="Q253" i="1"/>
  <c r="P253" i="1"/>
  <c r="O253" i="1"/>
  <c r="R253" i="1" s="1"/>
  <c r="P252" i="1"/>
  <c r="O252" i="1"/>
  <c r="H254" i="1"/>
  <c r="D254" i="1"/>
  <c r="H253" i="1"/>
  <c r="D253" i="1"/>
  <c r="G252" i="1"/>
  <c r="H252" i="1" s="1"/>
  <c r="D252" i="1"/>
  <c r="Q250" i="1"/>
  <c r="P250" i="1"/>
  <c r="O250" i="1"/>
  <c r="Q249" i="1"/>
  <c r="P249" i="1"/>
  <c r="O249" i="1"/>
  <c r="R249" i="1" s="1"/>
  <c r="Q248" i="1"/>
  <c r="P248" i="1"/>
  <c r="O248" i="1"/>
  <c r="M250" i="1"/>
  <c r="M249" i="1"/>
  <c r="M248" i="1"/>
  <c r="H250" i="1"/>
  <c r="H249" i="1"/>
  <c r="H248" i="1"/>
  <c r="Q237" i="1"/>
  <c r="P237" i="1"/>
  <c r="O237" i="1"/>
  <c r="Q236" i="1"/>
  <c r="P236" i="1"/>
  <c r="O236" i="1"/>
  <c r="Q235" i="1"/>
  <c r="P235" i="1"/>
  <c r="O235" i="1"/>
  <c r="M237" i="1"/>
  <c r="M236" i="1"/>
  <c r="M235" i="1"/>
  <c r="H237" i="1"/>
  <c r="H236" i="1"/>
  <c r="H235" i="1"/>
  <c r="Q211" i="1"/>
  <c r="P211" i="1"/>
  <c r="O211" i="1"/>
  <c r="Q210" i="1"/>
  <c r="P210" i="1"/>
  <c r="O210" i="1"/>
  <c r="Q209" i="1"/>
  <c r="P209" i="1"/>
  <c r="O209" i="1"/>
  <c r="Q208" i="1"/>
  <c r="P208" i="1"/>
  <c r="O208" i="1"/>
  <c r="Q207" i="1"/>
  <c r="P207" i="1"/>
  <c r="O207" i="1"/>
  <c r="Q206" i="1"/>
  <c r="P206" i="1"/>
  <c r="O206" i="1"/>
  <c r="Q205" i="1"/>
  <c r="P205" i="1"/>
  <c r="O205" i="1"/>
  <c r="Q204" i="1"/>
  <c r="P204" i="1"/>
  <c r="O204" i="1"/>
  <c r="Q203" i="1"/>
  <c r="P203" i="1"/>
  <c r="O203" i="1"/>
  <c r="Q202" i="1"/>
  <c r="O202" i="1"/>
  <c r="Q201" i="1"/>
  <c r="O201" i="1"/>
  <c r="Q200" i="1"/>
  <c r="P200" i="1"/>
  <c r="O200" i="1"/>
  <c r="Q199" i="1"/>
  <c r="P199" i="1"/>
  <c r="O199" i="1"/>
  <c r="Q198" i="1"/>
  <c r="P198" i="1"/>
  <c r="O198" i="1"/>
  <c r="Q197" i="1"/>
  <c r="P197" i="1"/>
  <c r="O197" i="1"/>
  <c r="M211" i="1"/>
  <c r="M210" i="1"/>
  <c r="M209" i="1"/>
  <c r="M208" i="1"/>
  <c r="M207" i="1"/>
  <c r="M206" i="1"/>
  <c r="M205" i="1"/>
  <c r="M204" i="1"/>
  <c r="M203" i="1"/>
  <c r="M202" i="1"/>
  <c r="M201" i="1"/>
  <c r="M200" i="1"/>
  <c r="M199" i="1"/>
  <c r="M198" i="1"/>
  <c r="M197" i="1"/>
  <c r="Q157" i="1"/>
  <c r="P157" i="1"/>
  <c r="O157" i="1"/>
  <c r="Q156" i="1"/>
  <c r="P156" i="1"/>
  <c r="O156" i="1"/>
  <c r="Q155" i="1"/>
  <c r="P155" i="1"/>
  <c r="O155" i="1"/>
  <c r="Q154" i="1"/>
  <c r="P154" i="1"/>
  <c r="O154" i="1"/>
  <c r="Q153" i="1"/>
  <c r="P153" i="1"/>
  <c r="O153" i="1"/>
  <c r="Q152" i="1"/>
  <c r="P152" i="1"/>
  <c r="O152" i="1"/>
  <c r="Q151" i="1"/>
  <c r="P151" i="1"/>
  <c r="O151" i="1"/>
  <c r="Q150" i="1"/>
  <c r="P150" i="1"/>
  <c r="O150" i="1"/>
  <c r="Q149" i="1"/>
  <c r="P149" i="1"/>
  <c r="O149" i="1"/>
  <c r="Q148" i="1"/>
  <c r="P148" i="1"/>
  <c r="O148" i="1"/>
  <c r="Q147" i="1"/>
  <c r="P147" i="1"/>
  <c r="O147" i="1"/>
  <c r="Q146" i="1"/>
  <c r="P146" i="1"/>
  <c r="O146" i="1"/>
  <c r="Q145" i="1"/>
  <c r="P145" i="1"/>
  <c r="O145" i="1"/>
  <c r="Q144" i="1"/>
  <c r="P144" i="1"/>
  <c r="O144" i="1"/>
  <c r="Q143" i="1"/>
  <c r="P143" i="1"/>
  <c r="O143" i="1"/>
  <c r="Q142" i="1"/>
  <c r="P142" i="1"/>
  <c r="O142" i="1"/>
  <c r="Q141" i="1"/>
  <c r="P141" i="1"/>
  <c r="O141" i="1"/>
  <c r="Q140" i="1"/>
  <c r="P140" i="1"/>
  <c r="O140" i="1"/>
  <c r="M157" i="1"/>
  <c r="M156" i="1"/>
  <c r="M155" i="1"/>
  <c r="M154" i="1"/>
  <c r="M153" i="1"/>
  <c r="M152" i="1"/>
  <c r="M151" i="1"/>
  <c r="M150" i="1"/>
  <c r="M149" i="1"/>
  <c r="M148" i="1"/>
  <c r="M147" i="1"/>
  <c r="M146" i="1"/>
  <c r="M145" i="1"/>
  <c r="M144" i="1"/>
  <c r="M143" i="1"/>
  <c r="M142" i="1"/>
  <c r="M141" i="1"/>
  <c r="M140" i="1"/>
  <c r="Q69" i="1"/>
  <c r="P69" i="1"/>
  <c r="O69" i="1"/>
  <c r="Q68" i="1"/>
  <c r="P68" i="1"/>
  <c r="O68" i="1"/>
  <c r="Q67" i="1"/>
  <c r="P67" i="1"/>
  <c r="O67" i="1"/>
  <c r="Q66" i="1"/>
  <c r="P66" i="1"/>
  <c r="O66" i="1"/>
  <c r="Q65" i="1"/>
  <c r="P65" i="1"/>
  <c r="O65" i="1"/>
  <c r="Q64" i="1"/>
  <c r="P64" i="1"/>
  <c r="O64" i="1"/>
  <c r="Q63" i="1"/>
  <c r="P63" i="1"/>
  <c r="O63" i="1"/>
  <c r="Q62" i="1"/>
  <c r="P62" i="1"/>
  <c r="O62" i="1"/>
  <c r="Q61" i="1"/>
  <c r="P61" i="1"/>
  <c r="O61" i="1"/>
  <c r="Q60" i="1"/>
  <c r="P60" i="1"/>
  <c r="O60" i="1"/>
  <c r="Q59" i="1"/>
  <c r="P59" i="1"/>
  <c r="O59" i="1"/>
  <c r="Q58" i="1"/>
  <c r="P58" i="1"/>
  <c r="O58" i="1"/>
  <c r="Q57" i="1"/>
  <c r="P57" i="1"/>
  <c r="O57" i="1"/>
  <c r="Q56" i="1"/>
  <c r="P56" i="1"/>
  <c r="O56" i="1"/>
  <c r="Q55" i="1"/>
  <c r="P55" i="1"/>
  <c r="O55" i="1"/>
  <c r="Q54" i="1"/>
  <c r="P54" i="1"/>
  <c r="O54" i="1"/>
  <c r="Q53" i="1"/>
  <c r="P53" i="1"/>
  <c r="O53" i="1"/>
  <c r="Q52" i="1"/>
  <c r="P52" i="1"/>
  <c r="O52" i="1"/>
  <c r="Q51" i="1"/>
  <c r="P51" i="1"/>
  <c r="O51" i="1"/>
  <c r="Q50" i="1"/>
  <c r="P50" i="1"/>
  <c r="O50" i="1"/>
  <c r="Q49" i="1"/>
  <c r="P49" i="1"/>
  <c r="O49" i="1"/>
  <c r="P48" i="1"/>
  <c r="O48" i="1"/>
  <c r="Q47" i="1"/>
  <c r="P47" i="1"/>
  <c r="O47" i="1"/>
  <c r="P46" i="1"/>
  <c r="O46" i="1"/>
  <c r="Q45" i="1"/>
  <c r="P45" i="1"/>
  <c r="O45" i="1"/>
  <c r="Q44" i="1"/>
  <c r="P44" i="1"/>
  <c r="O44" i="1"/>
  <c r="Q43" i="1"/>
  <c r="P43" i="1"/>
  <c r="O43" i="1"/>
  <c r="O74" i="1"/>
  <c r="P74" i="1"/>
  <c r="Q74" i="1"/>
  <c r="O75" i="1"/>
  <c r="P75" i="1"/>
  <c r="Q75" i="1"/>
  <c r="O76" i="1"/>
  <c r="P76" i="1"/>
  <c r="Q76" i="1"/>
  <c r="O77" i="1"/>
  <c r="P77" i="1"/>
  <c r="Q77" i="1"/>
  <c r="O78" i="1"/>
  <c r="P78" i="1"/>
  <c r="Q78" i="1"/>
  <c r="O79" i="1"/>
  <c r="P79" i="1"/>
  <c r="Q79" i="1"/>
  <c r="O80" i="1"/>
  <c r="P80" i="1"/>
  <c r="Q80" i="1"/>
  <c r="O81" i="1"/>
  <c r="P81" i="1"/>
  <c r="Q81" i="1"/>
  <c r="O82" i="1"/>
  <c r="P82" i="1"/>
  <c r="Q82" i="1"/>
  <c r="O83" i="1"/>
  <c r="P83" i="1"/>
  <c r="Q83" i="1"/>
  <c r="O84" i="1"/>
  <c r="P84" i="1"/>
  <c r="Q84" i="1"/>
  <c r="O85" i="1"/>
  <c r="P85" i="1"/>
  <c r="Q85" i="1"/>
  <c r="O86" i="1"/>
  <c r="P86" i="1"/>
  <c r="Q86" i="1"/>
  <c r="O87" i="1"/>
  <c r="P87" i="1"/>
  <c r="Q87" i="1"/>
  <c r="O88" i="1"/>
  <c r="P88" i="1"/>
  <c r="Q88" i="1"/>
  <c r="O90" i="1"/>
  <c r="P90" i="1"/>
  <c r="Q90" i="1"/>
  <c r="O91" i="1"/>
  <c r="P91" i="1"/>
  <c r="Q91" i="1"/>
  <c r="R91" i="1"/>
  <c r="O92" i="1"/>
  <c r="P92" i="1"/>
  <c r="Q92" i="1"/>
  <c r="R92" i="1"/>
  <c r="O93" i="1"/>
  <c r="P93" i="1"/>
  <c r="Q93" i="1"/>
  <c r="O94" i="1"/>
  <c r="P94" i="1"/>
  <c r="Q94" i="1"/>
  <c r="R94" i="1"/>
  <c r="O95" i="1"/>
  <c r="P95" i="1"/>
  <c r="Q95" i="1"/>
  <c r="R95" i="1"/>
  <c r="O96" i="1"/>
  <c r="P96" i="1"/>
  <c r="Q96" i="1"/>
  <c r="O97" i="1"/>
  <c r="P97" i="1"/>
  <c r="Q97" i="1"/>
  <c r="R97" i="1"/>
  <c r="O98" i="1"/>
  <c r="P98" i="1"/>
  <c r="Q98" i="1"/>
  <c r="R98" i="1"/>
  <c r="O99" i="1"/>
  <c r="P99" i="1"/>
  <c r="Q99" i="1"/>
  <c r="O100" i="1"/>
  <c r="P100" i="1"/>
  <c r="Q100" i="1"/>
  <c r="R100" i="1"/>
  <c r="O101" i="1"/>
  <c r="P101" i="1"/>
  <c r="Q101" i="1"/>
  <c r="R101" i="1"/>
  <c r="O102" i="1"/>
  <c r="P102" i="1"/>
  <c r="Q102" i="1"/>
  <c r="O103" i="1"/>
  <c r="P103" i="1"/>
  <c r="Q103" i="1"/>
  <c r="R103" i="1"/>
  <c r="O104" i="1"/>
  <c r="P104" i="1"/>
  <c r="Q104" i="1"/>
  <c r="R104" i="1"/>
  <c r="P159" i="1"/>
  <c r="Q159" i="1"/>
  <c r="O165" i="1"/>
  <c r="Q165" i="1"/>
  <c r="O168" i="1"/>
  <c r="P168" i="1"/>
  <c r="Q168" i="1"/>
  <c r="O171" i="1"/>
  <c r="P171" i="1"/>
  <c r="Q171" i="1"/>
  <c r="P177" i="1"/>
  <c r="R177" i="1"/>
  <c r="P180" i="1"/>
  <c r="R180" i="1" s="1"/>
  <c r="Q180" i="1"/>
  <c r="O183" i="1"/>
  <c r="R183" i="1" s="1"/>
  <c r="O187" i="1"/>
  <c r="P187" i="1"/>
  <c r="Q187" i="1"/>
  <c r="O190" i="1"/>
  <c r="P190" i="1"/>
  <c r="Q190" i="1"/>
  <c r="M69" i="1"/>
  <c r="M68" i="1"/>
  <c r="M67" i="1"/>
  <c r="M66" i="1"/>
  <c r="M65" i="1"/>
  <c r="M64" i="1"/>
  <c r="M63" i="1"/>
  <c r="M62" i="1"/>
  <c r="M61" i="1"/>
  <c r="M60" i="1"/>
  <c r="M59" i="1"/>
  <c r="M58" i="1"/>
  <c r="M57" i="1"/>
  <c r="M56" i="1"/>
  <c r="M55" i="1"/>
  <c r="M54" i="1"/>
  <c r="M53" i="1"/>
  <c r="M52" i="1"/>
  <c r="M51" i="1"/>
  <c r="M50" i="1"/>
  <c r="M49" i="1"/>
  <c r="L48" i="1"/>
  <c r="M47" i="1"/>
  <c r="L46" i="1"/>
  <c r="Q46" i="1" s="1"/>
  <c r="M45" i="1"/>
  <c r="M44" i="1"/>
  <c r="M43" i="1"/>
  <c r="R141" i="1" l="1"/>
  <c r="R145" i="1"/>
  <c r="R149" i="1"/>
  <c r="R153" i="1"/>
  <c r="R250" i="1"/>
  <c r="P325" i="1"/>
  <c r="P339" i="1"/>
  <c r="Q325" i="1"/>
  <c r="R248" i="1"/>
  <c r="M339" i="1"/>
  <c r="P343" i="1"/>
  <c r="J325" i="1"/>
  <c r="M48" i="1"/>
  <c r="L375" i="1"/>
  <c r="R165" i="1"/>
  <c r="Q48" i="1"/>
  <c r="R50" i="1"/>
  <c r="R54" i="1"/>
  <c r="R58" i="1"/>
  <c r="R62" i="1"/>
  <c r="R66" i="1"/>
  <c r="R142" i="1"/>
  <c r="R146" i="1"/>
  <c r="R150" i="1"/>
  <c r="R154" i="1"/>
  <c r="R197" i="1"/>
  <c r="R328" i="1"/>
  <c r="R335" i="1"/>
  <c r="G325" i="1"/>
  <c r="G374" i="1" s="1"/>
  <c r="K325" i="1"/>
  <c r="M343" i="1"/>
  <c r="R157" i="1"/>
  <c r="R344" i="1"/>
  <c r="D375" i="1"/>
  <c r="D374" i="1"/>
  <c r="L374" i="1"/>
  <c r="O339" i="1"/>
  <c r="O343" i="1"/>
  <c r="R205" i="1"/>
  <c r="R209" i="1"/>
  <c r="R273" i="1"/>
  <c r="R300" i="1"/>
  <c r="R321" i="1"/>
  <c r="R322" i="1"/>
  <c r="R337" i="1"/>
  <c r="R338" i="1"/>
  <c r="Q341" i="1"/>
  <c r="Q339" i="1" s="1"/>
  <c r="G375" i="1"/>
  <c r="R345" i="1"/>
  <c r="E374" i="1"/>
  <c r="E375" i="1"/>
  <c r="K373" i="1"/>
  <c r="R49" i="1"/>
  <c r="R53" i="1"/>
  <c r="R57" i="1"/>
  <c r="R61" i="1"/>
  <c r="R65" i="1"/>
  <c r="R69" i="1"/>
  <c r="R45" i="1"/>
  <c r="R347" i="1"/>
  <c r="H347" i="1"/>
  <c r="H341" i="1"/>
  <c r="H339" i="1" s="1"/>
  <c r="R46" i="1"/>
  <c r="P201" i="1"/>
  <c r="R201" i="1" s="1"/>
  <c r="M46" i="1"/>
  <c r="R204" i="1"/>
  <c r="R208" i="1"/>
  <c r="R237" i="1"/>
  <c r="R254" i="1"/>
  <c r="R299" i="1"/>
  <c r="R336" i="1"/>
  <c r="R187" i="1"/>
  <c r="R44" i="1"/>
  <c r="R48" i="1"/>
  <c r="R52" i="1"/>
  <c r="R56" i="1"/>
  <c r="R60" i="1"/>
  <c r="R64" i="1"/>
  <c r="R68" i="1"/>
  <c r="R140" i="1"/>
  <c r="R144" i="1"/>
  <c r="R148" i="1"/>
  <c r="R152" i="1"/>
  <c r="R156" i="1"/>
  <c r="R199" i="1"/>
  <c r="R203" i="1"/>
  <c r="R207" i="1"/>
  <c r="R211" i="1"/>
  <c r="R236" i="1"/>
  <c r="Q252" i="1"/>
  <c r="R252" i="1" s="1"/>
  <c r="R298" i="1"/>
  <c r="M324" i="1"/>
  <c r="R332" i="1"/>
  <c r="R200" i="1"/>
  <c r="R43" i="1"/>
  <c r="R47" i="1"/>
  <c r="R51" i="1"/>
  <c r="R55" i="1"/>
  <c r="R59" i="1"/>
  <c r="R63" i="1"/>
  <c r="R67" i="1"/>
  <c r="R143" i="1"/>
  <c r="R147" i="1"/>
  <c r="R151" i="1"/>
  <c r="R155" i="1"/>
  <c r="R198" i="1"/>
  <c r="P202" i="1"/>
  <c r="R202" i="1" s="1"/>
  <c r="R206" i="1"/>
  <c r="R210" i="1"/>
  <c r="R235" i="1"/>
  <c r="R274" i="1"/>
  <c r="R326" i="1"/>
  <c r="R327" i="1"/>
  <c r="R329" i="1"/>
  <c r="M336" i="1"/>
  <c r="M325" i="1" s="1"/>
  <c r="R88" i="1"/>
  <c r="R84" i="1"/>
  <c r="R80" i="1"/>
  <c r="R76" i="1"/>
  <c r="R334" i="1"/>
  <c r="H334" i="1"/>
  <c r="H325" i="1" s="1"/>
  <c r="R324" i="1"/>
  <c r="R159" i="1"/>
  <c r="R85" i="1"/>
  <c r="R86" i="1"/>
  <c r="R82" i="1"/>
  <c r="R78" i="1"/>
  <c r="R74" i="1"/>
  <c r="R81" i="1"/>
  <c r="R77" i="1"/>
  <c r="R87" i="1"/>
  <c r="R83" i="1"/>
  <c r="R79" i="1"/>
  <c r="R75" i="1"/>
  <c r="H69" i="1"/>
  <c r="H68" i="1"/>
  <c r="H67" i="1"/>
  <c r="H66" i="1"/>
  <c r="H65" i="1"/>
  <c r="H64" i="1"/>
  <c r="H63" i="1"/>
  <c r="H62" i="1"/>
  <c r="H61" i="1"/>
  <c r="H60" i="1"/>
  <c r="H59" i="1"/>
  <c r="H58" i="1"/>
  <c r="H57" i="1"/>
  <c r="H56" i="1"/>
  <c r="H55" i="1"/>
  <c r="H54" i="1"/>
  <c r="H53" i="1"/>
  <c r="H52" i="1"/>
  <c r="H51" i="1"/>
  <c r="H50" i="1"/>
  <c r="H49" i="1"/>
  <c r="H48" i="1"/>
  <c r="H47" i="1"/>
  <c r="H46" i="1"/>
  <c r="H45" i="1"/>
  <c r="H44" i="1"/>
  <c r="H43" i="1"/>
  <c r="M375" i="1" l="1"/>
  <c r="R325" i="1"/>
  <c r="R343" i="1"/>
  <c r="R341" i="1"/>
  <c r="R339" i="1" s="1"/>
  <c r="K375" i="1"/>
  <c r="K374" i="1"/>
  <c r="J375" i="1"/>
  <c r="J374" i="1"/>
  <c r="P415" i="1"/>
  <c r="O415" i="1"/>
  <c r="H415" i="1"/>
  <c r="P411" i="1"/>
  <c r="O411" i="1"/>
  <c r="H411" i="1"/>
  <c r="Q407" i="1"/>
  <c r="P407" i="1"/>
  <c r="O407" i="1"/>
  <c r="H407" i="1"/>
  <c r="Q403" i="1"/>
  <c r="P403" i="1"/>
  <c r="O403" i="1"/>
  <c r="M403" i="1"/>
  <c r="H403" i="1"/>
  <c r="Q397" i="1"/>
  <c r="P397" i="1"/>
  <c r="O397" i="1"/>
  <c r="Q396" i="1"/>
  <c r="P396" i="1"/>
  <c r="O396" i="1"/>
  <c r="Q395" i="1"/>
  <c r="P395" i="1"/>
  <c r="O395" i="1"/>
  <c r="H397" i="1"/>
  <c r="H396" i="1"/>
  <c r="H395" i="1"/>
  <c r="Q391" i="1"/>
  <c r="P391" i="1"/>
  <c r="O391" i="1"/>
  <c r="P388" i="1"/>
  <c r="R388" i="1" s="1"/>
  <c r="O385" i="1"/>
  <c r="R385" i="1" s="1"/>
  <c r="H391" i="1"/>
  <c r="H388" i="1"/>
  <c r="H385" i="1"/>
  <c r="P381" i="1"/>
  <c r="O381" i="1"/>
  <c r="H381" i="1"/>
  <c r="Q358" i="1"/>
  <c r="R358" i="1" s="1"/>
  <c r="P358" i="1"/>
  <c r="O358" i="1"/>
  <c r="H360" i="1"/>
  <c r="H359" i="1"/>
  <c r="H358" i="1"/>
  <c r="Q313" i="1"/>
  <c r="P313" i="1"/>
  <c r="O313" i="1"/>
  <c r="R313" i="1" s="1"/>
  <c r="M313" i="1"/>
  <c r="H313" i="1"/>
  <c r="Q309" i="1"/>
  <c r="P309" i="1"/>
  <c r="R309" i="1" s="1"/>
  <c r="O309" i="1"/>
  <c r="Q306" i="1"/>
  <c r="P306" i="1"/>
  <c r="O306" i="1"/>
  <c r="M309" i="1"/>
  <c r="M307" i="1"/>
  <c r="M374" i="1" s="1"/>
  <c r="M306" i="1"/>
  <c r="H306" i="1"/>
  <c r="Q282" i="1"/>
  <c r="P282" i="1"/>
  <c r="Q281" i="1"/>
  <c r="R281" i="1" s="1"/>
  <c r="Q280" i="1"/>
  <c r="R280" i="1" s="1"/>
  <c r="H282" i="1"/>
  <c r="H281" i="1"/>
  <c r="H280" i="1"/>
  <c r="Q193" i="1"/>
  <c r="P193" i="1"/>
  <c r="O193" i="1"/>
  <c r="M193" i="1"/>
  <c r="M190" i="1"/>
  <c r="R190" i="1" s="1"/>
  <c r="M187" i="1"/>
  <c r="M180" i="1"/>
  <c r="M171" i="1"/>
  <c r="R171" i="1" s="1"/>
  <c r="M168" i="1"/>
  <c r="R168" i="1" s="1"/>
  <c r="M165" i="1"/>
  <c r="R415" i="1" l="1"/>
  <c r="R282" i="1"/>
  <c r="R381" i="1"/>
  <c r="R396" i="1"/>
  <c r="R407" i="1"/>
  <c r="R411" i="1"/>
  <c r="R359" i="1"/>
  <c r="R306" i="1"/>
  <c r="R360" i="1"/>
  <c r="R391" i="1"/>
  <c r="R397" i="1"/>
  <c r="R395" i="1"/>
  <c r="R403" i="1"/>
  <c r="R193" i="1"/>
  <c r="O362" i="1"/>
  <c r="R364" i="1"/>
  <c r="Q364" i="1"/>
  <c r="P364" i="1"/>
  <c r="O364" i="1"/>
  <c r="R363" i="1"/>
  <c r="Q363" i="1"/>
  <c r="P363" i="1"/>
  <c r="O363" i="1"/>
  <c r="Q362" i="1"/>
  <c r="P362" i="1"/>
  <c r="M362" i="1"/>
  <c r="H362" i="1"/>
  <c r="R356" i="1"/>
  <c r="Q356" i="1"/>
  <c r="P356" i="1"/>
  <c r="O356" i="1"/>
  <c r="R355" i="1"/>
  <c r="Q355" i="1"/>
  <c r="P355" i="1"/>
  <c r="O355" i="1"/>
  <c r="P354" i="1"/>
  <c r="O354" i="1"/>
  <c r="L354" i="1"/>
  <c r="H354" i="1"/>
  <c r="R319" i="1"/>
  <c r="Q319" i="1"/>
  <c r="P319" i="1"/>
  <c r="O319" i="1"/>
  <c r="R318" i="1"/>
  <c r="Q318" i="1"/>
  <c r="P318" i="1"/>
  <c r="O318" i="1"/>
  <c r="Q317" i="1"/>
  <c r="P317" i="1"/>
  <c r="O317" i="1"/>
  <c r="H317" i="1"/>
  <c r="R317" i="1" s="1"/>
  <c r="R267" i="1"/>
  <c r="Q267" i="1"/>
  <c r="P267" i="1"/>
  <c r="O267" i="1"/>
  <c r="R266" i="1"/>
  <c r="Q266" i="1"/>
  <c r="P266" i="1"/>
  <c r="O266" i="1"/>
  <c r="Q265" i="1"/>
  <c r="O265" i="1"/>
  <c r="R264" i="1"/>
  <c r="Q264" i="1"/>
  <c r="P264" i="1"/>
  <c r="O264" i="1"/>
  <c r="R263" i="1"/>
  <c r="Q263" i="1"/>
  <c r="P263" i="1"/>
  <c r="O263" i="1"/>
  <c r="P262" i="1"/>
  <c r="R261" i="1"/>
  <c r="Q261" i="1"/>
  <c r="P261" i="1"/>
  <c r="O261" i="1"/>
  <c r="R260" i="1"/>
  <c r="Q260" i="1"/>
  <c r="P260" i="1"/>
  <c r="O260" i="1"/>
  <c r="P259" i="1"/>
  <c r="O259" i="1"/>
  <c r="M265" i="1"/>
  <c r="J262" i="1"/>
  <c r="M259" i="1"/>
  <c r="F265" i="1"/>
  <c r="G262" i="1"/>
  <c r="G373" i="1" s="1"/>
  <c r="G259" i="1"/>
  <c r="H259" i="1" s="1"/>
  <c r="R259" i="1" s="1"/>
  <c r="R246" i="1"/>
  <c r="Q246" i="1"/>
  <c r="P246" i="1"/>
  <c r="O246" i="1"/>
  <c r="R245" i="1"/>
  <c r="Q245" i="1"/>
  <c r="P245" i="1"/>
  <c r="O245" i="1"/>
  <c r="Q244" i="1"/>
  <c r="P244" i="1"/>
  <c r="O244" i="1"/>
  <c r="H244" i="1"/>
  <c r="R244" i="1" s="1"/>
  <c r="Q242" i="1"/>
  <c r="P242" i="1"/>
  <c r="O242" i="1"/>
  <c r="Q241" i="1"/>
  <c r="P241" i="1"/>
  <c r="O241" i="1"/>
  <c r="Q240" i="1"/>
  <c r="O240" i="1"/>
  <c r="Q239" i="1"/>
  <c r="P239" i="1"/>
  <c r="O239" i="1"/>
  <c r="H242" i="1"/>
  <c r="R242" i="1" s="1"/>
  <c r="H241" i="1"/>
  <c r="R241" i="1" s="1"/>
  <c r="F240" i="1"/>
  <c r="F374" i="1" s="1"/>
  <c r="H239" i="1"/>
  <c r="R239" i="1" s="1"/>
  <c r="H102" i="1"/>
  <c r="R102" i="1" s="1"/>
  <c r="H99" i="1"/>
  <c r="R99" i="1" s="1"/>
  <c r="H96" i="1"/>
  <c r="R96" i="1" s="1"/>
  <c r="H93" i="1"/>
  <c r="R93" i="1" s="1"/>
  <c r="H90" i="1"/>
  <c r="R90" i="1" s="1"/>
  <c r="M77" i="1"/>
  <c r="M74" i="1"/>
  <c r="H86" i="1"/>
  <c r="H83" i="1"/>
  <c r="H80" i="1"/>
  <c r="H79" i="1"/>
  <c r="H78" i="1"/>
  <c r="H77" i="1"/>
  <c r="H74" i="1"/>
  <c r="H262" i="1" l="1"/>
  <c r="Q262" i="1"/>
  <c r="H240" i="1"/>
  <c r="R240" i="1" s="1"/>
  <c r="M262" i="1"/>
  <c r="R262" i="1" s="1"/>
  <c r="J373" i="1"/>
  <c r="R362" i="1"/>
  <c r="O374" i="1"/>
  <c r="O375" i="1"/>
  <c r="M354" i="1"/>
  <c r="R354" i="1" s="1"/>
  <c r="L373" i="1"/>
  <c r="P375" i="1"/>
  <c r="P265" i="1"/>
  <c r="P373" i="1" s="1"/>
  <c r="F373" i="1"/>
  <c r="Q374" i="1"/>
  <c r="Q375" i="1"/>
  <c r="H375" i="1"/>
  <c r="P240" i="1"/>
  <c r="P374" i="1" s="1"/>
  <c r="R374" i="1"/>
  <c r="R375" i="1"/>
  <c r="Q259" i="1"/>
  <c r="H265" i="1"/>
  <c r="R265" i="1" s="1"/>
  <c r="O262" i="1"/>
  <c r="O373" i="1" s="1"/>
  <c r="Q354" i="1"/>
  <c r="D283" i="1"/>
  <c r="M373" i="1" l="1"/>
  <c r="Q373" i="1"/>
  <c r="H374" i="1"/>
  <c r="H373" i="1"/>
  <c r="R373" i="1"/>
  <c r="D73" i="1"/>
  <c r="E422" i="1" l="1"/>
  <c r="D361" i="1"/>
  <c r="D365" i="1"/>
  <c r="D343" i="1" l="1"/>
  <c r="D339" i="1"/>
  <c r="D373" i="1" l="1"/>
  <c r="D139" i="1"/>
  <c r="D196" i="1"/>
  <c r="D251" i="1"/>
  <c r="D255" i="1"/>
  <c r="D279" i="1"/>
  <c r="D297" i="1"/>
  <c r="D301" i="1"/>
  <c r="H422" i="1"/>
  <c r="D422" i="1"/>
  <c r="F422" i="1"/>
  <c r="G422" i="1"/>
  <c r="J422" i="1"/>
  <c r="K422" i="1"/>
  <c r="L422" i="1"/>
  <c r="D423" i="1"/>
  <c r="E423" i="1"/>
  <c r="F423" i="1"/>
  <c r="G423" i="1"/>
  <c r="J423" i="1"/>
  <c r="K423" i="1"/>
  <c r="L423" i="1"/>
  <c r="D424" i="1"/>
  <c r="E424" i="1"/>
  <c r="F424" i="1"/>
  <c r="G424" i="1"/>
  <c r="H424" i="1"/>
  <c r="J424" i="1"/>
  <c r="K424" i="1"/>
  <c r="L424" i="1"/>
  <c r="Q423" i="1" l="1"/>
  <c r="P422" i="1"/>
  <c r="P424" i="1"/>
  <c r="O423" i="1"/>
  <c r="O424" i="1"/>
  <c r="P423" i="1"/>
  <c r="O422" i="1"/>
  <c r="Q424" i="1"/>
  <c r="Q422" i="1"/>
  <c r="M424" i="1"/>
  <c r="M422" i="1"/>
  <c r="D320" i="1"/>
  <c r="R423" i="1"/>
  <c r="H423" i="1"/>
  <c r="M423" i="1"/>
  <c r="R424" i="1" l="1"/>
  <c r="R422" i="1"/>
  <c r="W201" i="1" l="1"/>
  <c r="W200" i="1"/>
  <c r="T201" i="1" l="1"/>
  <c r="W206" i="1"/>
  <c r="U201" i="1"/>
  <c r="V206" i="1" l="1"/>
</calcChain>
</file>

<file path=xl/sharedStrings.xml><?xml version="1.0" encoding="utf-8"?>
<sst xmlns="http://schemas.openxmlformats.org/spreadsheetml/2006/main" count="519" uniqueCount="412">
  <si>
    <t>Kostoja e Politikave Ekzistuese ne krahasim me tavanin(Diferenca Politika Ekzistuese - Tavanin e miratuar)</t>
  </si>
  <si>
    <t>Kostoja e Politikave te Reja</t>
  </si>
  <si>
    <t xml:space="preserve">Kostoja Totale Politika Ekzistuese dhe Politika te Reja </t>
  </si>
  <si>
    <t>Kodi i Programit</t>
  </si>
  <si>
    <t>Programet Buxhetore</t>
  </si>
  <si>
    <t>Viti</t>
  </si>
  <si>
    <t>Nr punonjesve</t>
  </si>
  <si>
    <t>600+601</t>
  </si>
  <si>
    <t>602-606</t>
  </si>
  <si>
    <t>230-231</t>
  </si>
  <si>
    <t>Totali</t>
  </si>
  <si>
    <t>Komente MoFE</t>
  </si>
  <si>
    <t>Sipas grup artikujve</t>
  </si>
  <si>
    <t>01</t>
  </si>
  <si>
    <t>Presidenca</t>
  </si>
  <si>
    <t>Veprimtaria e Presidentit të Republikës</t>
  </si>
  <si>
    <t>02</t>
  </si>
  <si>
    <t>Kuvendi</t>
  </si>
  <si>
    <t>Planifikimi, Menaxhimi dhe Administrimi</t>
  </si>
  <si>
    <t>Veprimtaria ligjvënëse</t>
  </si>
  <si>
    <t>03</t>
  </si>
  <si>
    <t>Kryeministria</t>
  </si>
  <si>
    <t>05</t>
  </si>
  <si>
    <t>Ministria e Bujqësisë dhe Zhvillimit Rural</t>
  </si>
  <si>
    <t>04220</t>
  </si>
  <si>
    <t>Siguria Ushqimore dhe Mbrojtja e Konsumatorit</t>
  </si>
  <si>
    <t>04230</t>
  </si>
  <si>
    <t>Mbështetje për Peshkimin</t>
  </si>
  <si>
    <t>04240</t>
  </si>
  <si>
    <t>Menaxhimi i Infrastrukturës së Kullimit dhe Ujitjes</t>
  </si>
  <si>
    <t>04250</t>
  </si>
  <si>
    <t>Zhvillimi Rural duke mbështetur prodhimin bujqësor, blegtoral, agroindustrinë dhe marketingun</t>
  </si>
  <si>
    <t>04260</t>
  </si>
  <si>
    <t xml:space="preserve">Këshillimi dhe Informacioni Bujqësor </t>
  </si>
  <si>
    <t>05470</t>
  </si>
  <si>
    <t>Menaxhim i Qëndrueshëm i Tokës Bujqësore</t>
  </si>
  <si>
    <t>Ministria e Arsimit, Sportit dhe Rinise</t>
  </si>
  <si>
    <t>Arsimi Baze</t>
  </si>
  <si>
    <t>Arsimi I Mesem</t>
  </si>
  <si>
    <t>Arsimi I Larte</t>
  </si>
  <si>
    <t>Zhvillimi I Sportit</t>
  </si>
  <si>
    <t xml:space="preserve">Trashegimia Kulturore dhe Muzete </t>
  </si>
  <si>
    <t xml:space="preserve">Arti dhe Kultura </t>
  </si>
  <si>
    <t>Ministria e Shendetesise dhe Mbrotjes Sociale</t>
  </si>
  <si>
    <t>Sherbimet te Kujdesit Dytesor</t>
  </si>
  <si>
    <t>MINISTRIA E DREJTESISE</t>
  </si>
  <si>
    <t>01110</t>
  </si>
  <si>
    <t>Planifikim, Menaxhim, Administrim</t>
  </si>
  <si>
    <t>01120</t>
  </si>
  <si>
    <t>Publikimet zyrtare</t>
  </si>
  <si>
    <t>01130</t>
  </si>
  <si>
    <t>Mjekësia ligjore</t>
  </si>
  <si>
    <t>03440</t>
  </si>
  <si>
    <t>Sistemi i burgjeve</t>
  </si>
  <si>
    <t>03350</t>
  </si>
  <si>
    <t>Shërbimi i Përmbarimit Gjyqësor</t>
  </si>
  <si>
    <t xml:space="preserve">01160 </t>
  </si>
  <si>
    <t xml:space="preserve">Shërbimet për çështjet e birësimeve </t>
  </si>
  <si>
    <t>01180</t>
  </si>
  <si>
    <t>Shërbimi i kthimit dhe i kompensimit të pronave</t>
  </si>
  <si>
    <t>03490</t>
  </si>
  <si>
    <t>Shërbimi i provës</t>
  </si>
  <si>
    <t xml:space="preserve">Ministria për Europën dhe Punët e Jashtme </t>
  </si>
  <si>
    <t>Planifikim/Menaxhim/Administrim</t>
  </si>
  <si>
    <t>Mbështetje Diplomatike Jashtë Vendit</t>
  </si>
  <si>
    <t>Aktiviteti diplomatik dhe konsullor i MEPJ</t>
  </si>
  <si>
    <t xml:space="preserve">Ministria e Brendshme </t>
  </si>
  <si>
    <t>Planifikim/Menaxhim/ Administrim</t>
  </si>
  <si>
    <t>03140</t>
  </si>
  <si>
    <t>Policia e Shtetit</t>
  </si>
  <si>
    <t>03150</t>
  </si>
  <si>
    <t>Garda e Republikes</t>
  </si>
  <si>
    <t>01160</t>
  </si>
  <si>
    <t>Prefekturat dhe Fuksionet e Deleguara</t>
  </si>
  <si>
    <t>01170</t>
  </si>
  <si>
    <t>Gjendja Civile</t>
  </si>
  <si>
    <t>Shërbimi Informativ Shtetëror</t>
  </si>
  <si>
    <t>Veprimtaria Informative Shteterore</t>
  </si>
  <si>
    <t>Radio Televizioni Shqiptar</t>
  </si>
  <si>
    <t>08310</t>
  </si>
  <si>
    <t>Sherbimi per Shqiptaret Jashte kufirit e sherbimet ne gjuhe te huaj</t>
  </si>
  <si>
    <t>08520</t>
  </si>
  <si>
    <t>Prodhime filmike ose veprimtari artistike  mbarekombetare</t>
  </si>
  <si>
    <t>08330</t>
  </si>
  <si>
    <t>Orkestra Simfonike RTSH e Kinematografise</t>
  </si>
  <si>
    <t>08340</t>
  </si>
  <si>
    <t>Projekte  Teknike per Futjen e Teknologjive te reja</t>
  </si>
  <si>
    <t>Drejtoria e Pergjithshme e Arkivave</t>
  </si>
  <si>
    <t>Planifikimi, Menaxhimi, Administrimi</t>
  </si>
  <si>
    <t>Kontrolli i Larte i Shtetit</t>
  </si>
  <si>
    <t>Veprimtaria Audituese e KLSH</t>
  </si>
  <si>
    <t>MINISTRIA E TURIZMIT DHE MJEDISIT</t>
  </si>
  <si>
    <t>05320</t>
  </si>
  <si>
    <t>Programe per mbrojtjen e Mjedisit</t>
  </si>
  <si>
    <t>Administrimi i Pyjeve</t>
  </si>
  <si>
    <t>04760</t>
  </si>
  <si>
    <t>Zhvillimi i Turizmit</t>
  </si>
  <si>
    <t>Instituti I Statistikave</t>
  </si>
  <si>
    <t>Veprimtaria  Statistikore</t>
  </si>
  <si>
    <t>SHKOLLA E MAGJISTRATURËS</t>
  </si>
  <si>
    <t>Veprimtaria Arsimore</t>
  </si>
  <si>
    <t>Qendra Kombetare e Kinematografise</t>
  </si>
  <si>
    <t>Mbeshtetja e Veprimtarise  kinematografike</t>
  </si>
  <si>
    <t xml:space="preserve">Avokati i popullit </t>
  </si>
  <si>
    <t>Sherbimi i Avokatures</t>
  </si>
  <si>
    <t>Komisioneri per Mbikeqyrjen e Sherbimit Civil</t>
  </si>
  <si>
    <t>KOMISIONI QENDROR I ZGJDHJEVE</t>
  </si>
  <si>
    <t>Zgjedhjet e pergjithshme dhe lokale</t>
  </si>
  <si>
    <t>Inspektoriati i Lartë i  Deklarimit dhe Kontrollit të Pasurive dhe Konfliktit të Interesit</t>
  </si>
  <si>
    <t>Autoriteti I Konkurrences</t>
  </si>
  <si>
    <t>04120</t>
  </si>
  <si>
    <t>Mbikeqyrja e Tregut dhe Advokacia e Konkurrences</t>
  </si>
  <si>
    <t xml:space="preserve">Institucione te Tjera Qeveritare </t>
  </si>
  <si>
    <t>Agjencia e Prokurimit Publik</t>
  </si>
  <si>
    <t>Komiteti Shteteror i Minoriteteve</t>
  </si>
  <si>
    <t>Inspektoriati Qendror</t>
  </si>
  <si>
    <t>Agjencia per Hapje, Dialog dhe Bashkeqeverisje</t>
  </si>
  <si>
    <t>Agjencia e Zhvillimit te Territorit</t>
  </si>
  <si>
    <t>Agjencia e Auditimit te Fondeve te BE</t>
  </si>
  <si>
    <t>Agjencia Kombetare e Shoqerise se Informacionit</t>
  </si>
  <si>
    <t>Departamenti i Administrates Publike</t>
  </si>
  <si>
    <t>Shkolla Shqiptare e Administrtes Publike</t>
  </si>
  <si>
    <t>Mbështetje për shoqërinë civile</t>
  </si>
  <si>
    <t>Mbështetje financiare dhe asistencë teknike për Shoqërinë Civile</t>
  </si>
  <si>
    <t>Komisioneri per te Drejten e Informimit dhe Mbrojtjen e te Dhenave Personale</t>
  </si>
  <si>
    <t>KOMISIONI I PROKURIMEVE PUBLIKE</t>
  </si>
  <si>
    <t>Komisioneri për Mbrojtjen nga Diskriminimi</t>
  </si>
  <si>
    <t>Instituti i studimeve të krimeve të komunizmit</t>
  </si>
  <si>
    <t>Autoriteti për Informimin mbi Dokumentet e ish-Sigurimit të Shtetit</t>
  </si>
  <si>
    <t>TOTAL</t>
  </si>
  <si>
    <t>REFORMA NE DREJTESI</t>
  </si>
  <si>
    <t>PROKURORIA E PËRGJITHSHME</t>
  </si>
  <si>
    <t>03310</t>
  </si>
  <si>
    <t>Buxheti Gjyqesor</t>
  </si>
  <si>
    <t>GJYKATA KUSHTETUESE</t>
  </si>
  <si>
    <t>03320</t>
  </si>
  <si>
    <t xml:space="preserve">Veprimtaria gjyqësore kushtetuese </t>
  </si>
  <si>
    <t>KOMISIONERI PUBLIK</t>
  </si>
  <si>
    <t>03360</t>
  </si>
  <si>
    <t>Veprimtaria e komisionerit publik</t>
  </si>
  <si>
    <t>KOMISIONI I PAVARUR I KUALIFIKIMIT</t>
  </si>
  <si>
    <t>03330</t>
  </si>
  <si>
    <t>Veprimtaria e rivlerësimit kalimtar të magjistratit</t>
  </si>
  <si>
    <t>KOMISIONI I APELIMIT</t>
  </si>
  <si>
    <t>03340</t>
  </si>
  <si>
    <t>Veprimtaria e apelimit të rivlerësimit kalimtar</t>
  </si>
  <si>
    <t>Drejtoria e Sherbimeve Qeveritare</t>
  </si>
  <si>
    <t>Agjencia e Menaxhimit te Burimeve Ujore</t>
  </si>
  <si>
    <t>Avokatura e Shtetit</t>
  </si>
  <si>
    <t>Agjencia Kombetare e Planifikimit te Territorit</t>
  </si>
  <si>
    <t>KEK (Institucion i ri ne 2019)</t>
  </si>
  <si>
    <t>ASIG</t>
  </si>
  <si>
    <t>ACESK</t>
  </si>
  <si>
    <t>Menaxhimi i Administrates Publike</t>
  </si>
  <si>
    <t>ADISA</t>
  </si>
  <si>
    <t>Mbeshtetjet per Kultet Fetare</t>
  </si>
  <si>
    <t>Agjencia Telegrafike Shqiptare</t>
  </si>
  <si>
    <t>Veprimtaria Telegrafike e ATSH-se</t>
  </si>
  <si>
    <t>MINISTRIA E MBROJTJES</t>
  </si>
  <si>
    <t>Planifikim, Menaxhim dhe  Administrim</t>
  </si>
  <si>
    <t>02120</t>
  </si>
  <si>
    <t>Forcat e Luftimit</t>
  </si>
  <si>
    <t>02150</t>
  </si>
  <si>
    <t>Mbështetja e Luftimit</t>
  </si>
  <si>
    <t>09430</t>
  </si>
  <si>
    <t>Arsimi Ushtarak</t>
  </si>
  <si>
    <t>07340</t>
  </si>
  <si>
    <t>Mbështetje për shëndetësinë</t>
  </si>
  <si>
    <t>10270</t>
  </si>
  <si>
    <t>Mbështetje Sociale për Ushtarakët</t>
  </si>
  <si>
    <t>10910</t>
  </si>
  <si>
    <t>Emergjencat Civile</t>
  </si>
  <si>
    <t>Ndihma Juridike</t>
  </si>
  <si>
    <t>TOTALI</t>
  </si>
  <si>
    <t>06</t>
  </si>
  <si>
    <t>Ministria e Infrastruktures dhe Energjise</t>
  </si>
  <si>
    <t>Transporti Rrugor</t>
  </si>
  <si>
    <t>Transporti Detar</t>
  </si>
  <si>
    <t>Transporti Hekurudhor</t>
  </si>
  <si>
    <t>Transporti Ajror</t>
  </si>
  <si>
    <t>Furnizimi me Uje dhe Kanalizime</t>
  </si>
  <si>
    <t>Menaxhimi I Mbetjeve Urbane</t>
  </si>
  <si>
    <t>Mbeshtetje per Energjine</t>
  </si>
  <si>
    <t>Mbeshtetje per Burimet Natyrore</t>
  </si>
  <si>
    <t>Mbeshtetje per Industrine</t>
  </si>
  <si>
    <t>Planifikimi Urban</t>
  </si>
  <si>
    <t>Sherbimet te Kujdesit Paresor</t>
  </si>
  <si>
    <t>Sherbimet e Shendetit Publik</t>
  </si>
  <si>
    <t>Perkujdesi Social</t>
  </si>
  <si>
    <t>PMA</t>
  </si>
  <si>
    <t>SASPAC (Krijuar ne 2021)</t>
  </si>
  <si>
    <t>AMI (Krijuar ne 2021)</t>
  </si>
  <si>
    <t>Planifikim Menaxhim Administrim</t>
  </si>
  <si>
    <t>Ekzekutimi I Pagesave te Ndryshme</t>
  </si>
  <si>
    <t>Tregu I Punes</t>
  </si>
  <si>
    <t>Fonde për Shkencën</t>
  </si>
  <si>
    <t>Këshilli i Lartë Gjyqësor</t>
  </si>
  <si>
    <t>01140</t>
  </si>
  <si>
    <t>Mbështetje për teknologjinë e sistemit të drejtësisë</t>
  </si>
  <si>
    <t>Keshilli i Lartë i Prokurorisë</t>
  </si>
  <si>
    <t>Veprimtaria e KLP</t>
  </si>
  <si>
    <t>Struktura e Posacme Antikorrupsion</t>
  </si>
  <si>
    <t>03390</t>
  </si>
  <si>
    <t>Veprimtaria e SPAK</t>
  </si>
  <si>
    <t>ILD</t>
  </si>
  <si>
    <t>Veprimtaria mbikqyrese e ILD (ILD)</t>
  </si>
  <si>
    <t>Akademia e Shkencave</t>
  </si>
  <si>
    <t>01520</t>
  </si>
  <si>
    <t>Veprimtaria Akademike</t>
  </si>
  <si>
    <t>Mbeshtetje per Rinine dhe Femijet</t>
  </si>
  <si>
    <t>FONDI SHQIPTAR I ZHVILLIMIT</t>
  </si>
  <si>
    <t>Menaxhimi i te Ardhurave Doganore</t>
  </si>
  <si>
    <t>Lufta kundër Transaksioneve Finaciare Jo-Ligjore</t>
  </si>
  <si>
    <t>Arsimi Profesional</t>
  </si>
  <si>
    <t>Mbeshtetje per Zhvillim Ekonomik</t>
  </si>
  <si>
    <t>Mbeshtetje per Mbikeqyrjen e Tregut, Infras. E Cilesise dhe Pron.Industriale</t>
  </si>
  <si>
    <t>Programi "100 Fshatrat"</t>
  </si>
  <si>
    <t>Programe Zhvillimi</t>
  </si>
  <si>
    <t>Infrastruktura Vendore dhe Rajonale</t>
  </si>
  <si>
    <t xml:space="preserve">Ministria e Financave </t>
  </si>
  <si>
    <t>Ministria e Ekonomise, Kultures dhe Inovacionit</t>
  </si>
  <si>
    <t>Menaxhimi i Shpenzimeve Publike</t>
  </si>
  <si>
    <t xml:space="preserve">Shpenzimet për paga dhe sigurime të aparatit të MF-së do ti përqëndrojmë në një program të vetëm te 01110, tavani i këtij programi nuk mjafton për  mbulimin e këtyre shpenzimeve në vlerën prej 119.2 milion lekë.
Tavanet për shpenzimet e personelit të aparatit të MF-së të detajuara aktualisht në programin 01120, rezultojnë me tepricë në këtë program në vlerën prej 69.2 milion lekë.
Gjithashtu, me tepricë të shpenzimeve të përsonelit në tavanet e PBA 2025-2027 paraqitet dhe Agjencia e Inteligjencës Financiare, pjesë e programit 01160, tepricë në vlerën prej 34 milion lekë.Kërkohet që duke shfrytëzuar mundësinë e rishpërndarjes së tavaneve të shpenzimeve të personelit midis programeve,kërkesa shtesë neto për mbulimin e shpenzimeve për paga dhe sigurime në programin 01110 të jetë 16 milion lekë                                                                                         Shpenzime operative-duke marrë në konsideratë kontratat ekzistuese, detyrimet kontraktuale të lidhura gjatë viteve më parë                                                                                                                          -	Projekti 18BP213 “Lehtësimi i Tregtisë dhe Transportit në Ballkanin Perëndimor”, kërkesa shtesë në vlerën prej 645 milion lekë për vitin 2025. Projekti në vijim nga viti 2024, në formën e kredisë, i financuar nga Banka Ndërkombëtare për Rindërtim dhe Zhvillim në formën e një marrëveshjeje huaje, ratifikuar me ligjin nr. 62/2019. </t>
  </si>
  <si>
    <t xml:space="preserve">20 mln leke per shpenzimet operative te ATK                                                 </t>
  </si>
  <si>
    <t>Per vitin 2026 dhe 2027 kerkohen fonde per sistemi SIFQ mbetet i ekspozuar ndaj rrezikut të sulmeve të sigurisë, problemeve me përputhshmërinë si dhe problematikave të vazhdueshme me performancën, është parashikuar projekti “Përmirësimi i Sistemit Informatik Financiar të Qeverisë (SIFQ)”</t>
  </si>
  <si>
    <t>Projekti “TVSH, Parafinancim, Bashkëfinancim, pagesë TVSH dhe Detyrime doganore”, kërkesa shtesë në vlërën 100 milion lekë. Fondi i parashikuar në këtë projekt, në vlerën prej 100 milion lekë, do të përdoret nga SASPAC, fondet e të cilave i transferohen  institucioneve sipas rastit. 
-	Projekti “Transferta kapitale për IBRD dhe IFC e të tjera”, kërkesa shtesë në vlërën 693 milion lekë për vitin 2025</t>
  </si>
  <si>
    <t>Për shlyerjen e detyrimeve të prapambetura si rezultat i vendimeve gjyqësore Drejtoria e Përgjithshme e Tatimeve                                                                                                                             Projekti 18AV802 “Paisje zyre”, kërkesa shtesë për vitin 2025 në vlerën prej 10 milion lekë                                                 	                           Projekti 18AV815 “Blerje pajisje elektronike dhe kompjuterike”, kërkesa shtesë në vlerën prej 20 milion lekë                                                                                                          	Projekti 18AV908 “Rikonstruksion Drejtoria Rajonale Durrës”, është kërkuar shtesë fondesh në vlerën prej 2.5 milion lekë                                                                                        -	Projekti 18AV910 “Rikonstruksion Drejtorisë Rajonale Berat”, kërkesa shtesë është 10 milion lekë, për rikonstruksion të DRT Berat për përmirësimin e infrastrukturës së godinës</t>
  </si>
  <si>
    <t>Projekti “Blerje pajisje dhe orendi zyrash”, kërkea shtesë në vlerën prej 13 milion lekë për blerje pajisje dhe orendi zyre për shkak të shtimit të strukturës me 16 punonjës, për të cilët kërkohet krijimi i kushteve minimale të punës (tavolina, karrige, rafte) për të ushtruar funksionet e tyre.                                                                                                       Projekti “Ngritja dhe mirëmbajtja e sistemeve software dhe upgrade infrastruktura hostuese”. Ky projekt është paraqitur në kuadër të kërkesave shtesë në vlerën prej 200 milion lekë për vitin 2025, për shkak të fushës së aktivitetit të AIF, e cila administron dhe trajton informacion të klasifikuar dhe rrjedhimisht i nënshtrohet edhe standardeve të sigurisë për informacionin e klasifikuar, për përmirësimin dhe standardizimin e infrastrukturës së TI</t>
  </si>
  <si>
    <t xml:space="preserve">Shpenzime kapitale 2 mln leke per pajisje kompjuterike per 5 punonjesit e rinj te QTATD </t>
  </si>
  <si>
    <t>250 mln leke per permiresimin e sistemit SIFQ</t>
  </si>
  <si>
    <t>Shtesa është paraqitur në programin “Arsimi Bazë”. Kërkesa rezulton 2 miliardë lekë pasi nuk mbulohen shpenzimet e personelit sipas kritereve të përcaktuara në VKM nr. 175/2017, për rreth 23.200 punonjës mësimorë, mësimorë ndihmës, punonjës psiko-socilalë dhe oficerë sigurie që punojnë në arsimin bazë. Në programin arsimit bazë kryejnë praktikën profesionale në arsimin parauniversitar 1800 deri 2 000 mësues praktikantë.  
Kërkesë shtesë prej 200 milionë lekë për vitin 2025 nevojë që lind për të përballuar shpenzimet e nevojshme të transportit për nxënësit dhe mësuesit që banojnë mbi 5 km larg vendbanimit, kosto e cila buron nga rishikimi i masës së rimbursimit bërë me VKM nr.98/2022 “Për një ndryshim në VKM 682/2015.                                                                                                                                   Shpenzime për blerje tekstesh shkollore për vitin 2025, 50 milionë lekë shtesë;             Shpenzime për blerje materialesh didaktike për vitin 2024, 100 milionë lekë shtesë.
Për programin “Arti dhe zejet”, një shtesë prej 100 milionë lekë,
Shërbime për trajnimin e mësuesve në sistemet IT dhe blerje mjetesh didaktike në vlerën 20 milionë lekë.                                                                                                                      kërkesë shtesë për 250 milion lekë, kontribut vjetor i ministrisë së arsimit në programin për ndërtimin dhe rindërtimin e shkollave të arsimit parauniversitar në Njësitë e Vetëqeverisjes Vendore.</t>
  </si>
  <si>
    <t>•	Shtesa është paraqitur në programin “Arsimi i Mesëm”. Kërkesa rezulton në masën 300 milion lekë, pasi nuk mbulohen shpenzimet e personelit sipas kritereve të përcaktuara në VKM nr. 175/2017, për rreth 23200 punonjës mësimorë, mësimorë ndihmës, punonjës psiko-socilalë dhe oficerë sigurie që punojnë në arsimin bazë. 
Në programin arsimit të mesëm të lartë, kryejnë praktikën profesionale në arsimin parauniversitar 300 deri 500 mësues praktikantë.
Gjithashtu, është paraqitur kërkesa për VKM nr.175/2017 punonjësit mësimorë, që punojnë larg vendbanimit, përfitojnë një kompensim në masën, përveç pagës, ndaj kërkohet shtesë fondi në vlerën 50 milion lekë.                                                                                                                               kërkesa për fonde shtesë në vlerën 30 milion lekë për mbulimin e shpenzimet të parashikuara në programin ‘Art, Zeje dhe Sport”, sipas aktiviteteve të miratuara në programin kombëtar për aktivitetet jashtë orarit mësimor.</t>
  </si>
  <si>
    <t>kërkesë shtesë prej 600 milionë lekë në zërin e transfertës korrente për Institucionet e Arsimit të Lartë, për grantin e mësimdhënies dhe për ngritjen e infrastrukturës akademike kërkimore-shkencore.</t>
  </si>
  <si>
    <t>kërkesë shtesë prej 300 milionë lekë shtesë në zërin e transfertave korrente me argumentin për të rritur mbështetjen financiare për federatat olimpike shqiptare si dhe për Komitetin Olimpik Shqiptar.</t>
  </si>
  <si>
    <t>kërkesë shtesë prej 50 milionë lekë për realizimin e marrëveshjeve të  nënshkruara që kanë filluar me ristrukturimin e programeve/profileve të studimit, programe studimi të përbashkëta dhe të dyfishta, si dhe për hapjen e filialeve të Universiteteve më të mira ndërkombëtare në Shqipëri, dhe 50 milionë lekë për pjesëmarrje në Europian Horizon.                                                                          kërkesë shtesë për financim të huaj në masën 200 mln lekë për “Për ngritjen e infrastrukturës akademike kërkimore-shkencore dhe infrastrukturës dixhitale”.</t>
  </si>
  <si>
    <t>•Për programin “Prodhime filmike ose veprimtari artistike mbarëkombëtare”, në kushtet e zgjerimit të platformës të transmetimit prodhimet e RTSH duhet të kenë rritje sasiore e cilësore për prodhimin e projekteve të rëndësishme filmike, radiofonike etj. Me fondet aktuale RTSH nuk arrin të mbulojë të gjitha aktivitetet mbarëkombëtare, për sa më sipër këkrohet shtesë fondi me 40 milion lekë në shpenzime operative për çdo vit të periudhës 2025-2027                                                                                           •Për programin “Orkestra simfonike e RTSH dhe Kinematografisë”, kërkesa për fonde shtesë për shpenzime operative në vlerën 18.4 milion lekë për vitin 2025.Duke qenë se Orkestra Simfonike nuk gjeneron të ardhura aktualisht, bazuar në ligjin Nr. 97/2013 “Për Mediat Audiovizive në Republikën e Shqipërisë” neni 116, buxheti i shtetit duhet të financojë 100% Orkestrën Simfonike të RTSH si dhe kërkesa për fonde shtesë vjen për të përballuar shpenzimet për Stinën Koncertore që bëhen mbi bazën e parashikimit për të ftuar të huaj dhe shqiptarë, sipas preventivëve për çdo koncert me solistë e dirigjentë vendas dhe të huaj.                                                                                                            • Për programin “Projekte teknike për futjen e teknologjive të reja” kërkesa për fonde shtesë në vlerën 70 milion lekë për çdo vit të periudhës 2025-2027 në shpenzime operative dhe lidhet me shërbimin e mirëmbajtjes të rrjetit DVB-T2. Ndërkohë, kërkesa për fonde shtesë në investime për këtë program është 368.5 milion lekë për vitin 2025.Kjo kërkesë për fonde shtesë në investime lidhet me mirëmbajtje dhe profilaktikë e vazhdueshme e sistemeve të kondicionimit dhe UPS dhe dhomën e HeadEnd-it, rinovimi i regjive TV me qëllim përshtatja me zhvillimet teknologjike të kohës, mbështetje e teknologjisë së re në transmetimet satelitore DVB-S2, blerje Regji Lëvizëse (OB-Van), rinovim i sistemit të transmetimit FM etj.                                                                                                                          •	Për programin “Shërbimet për shqiptarët jashtë kufirit”, kërkohen fonde shtesë në vlerën 64.7 milion lekë për vitin 2025.</t>
  </si>
  <si>
    <t>•	Dixhitalizmin e fondeve audio dhe video të para viteve 1990, proces i cili ka nisur dhe në vitin 2023 e për të cilin janë akorduar 10 milionë lekë. Kjo kërkesë vjen edhe për periudhën 2025-2027 në mënyrë që procesi i dixhitalizmit të përfundojë.
•	Pagesat për Illyrian Guard, në vijim të udhëzimit nr.90, datë 27.06.2023 “Për miratimin e tarifave të shërbimeve që u ofrohen subjekteve publike nga shoqëria Illyrian Guard”, për vrojtimin dhe sinjalizimin me kamera, në vlerën 2 milion lekë për çdo vit për periudhën 2025-2027.
•	Në zbatim të pikës 6, të kreut III, të VKM-së nr.393, datë 09.06.2022 kërkohen 5 milion lekë për çdo vit të periudhës 2025-2027, për sigurimin  e aseteve.                                                                                                                •	Për ruajtjen e dokumentave në kushtet dhe ambientet e duhura kërkohet fond shtesë 120 milionë lekë për çdo vit të përiudhës 2025-2026.</t>
  </si>
  <si>
    <t xml:space="preserve">Blerje e 10 stacioneve për monitorimin e cilësisë së ajrit, kërkesa shtesë në investime është 100 milion lekë për vitin 2025.                                                                       “Blerje e 10-pajisjeve portabël për matjen e nivelit të shkarkimeve në ajër”, kërkesa shtesë në vlerën 2.1 milion lekë.                                                                          Blerjen e 10- pajisjeve per matjen e nivelit te zhurmave ne ne instalimet e pajisura me leje mjedisit”, kërkesa në vlerën 14.8 milion lekë. </t>
  </si>
  <si>
    <t xml:space="preserve">Zbatimi i punimeve “Qendra Multifunksionale dhe Stacionet e informimit në Parkun Kombëtar Lumi Vjosa” AKZM, kërkesa në vlerën 170.1 milion lekë për vitn 2025. Projekti synon zhvillimin e Qendrës së vizitorëve dhe dy stacioneve të informimit, me të gjitha facilitetet dhe hapësirat e nevojshme për të përjetuar dhe informuar më mirë mbi zonën e mbrojtur.                                                                                          Sigurimi i Shërbimit të ruajtjes fizike për këto godina është një proçes i domosdoshëm, i cili duhet të realizohet çdo vit, me qëllim sigurimin e vazhdimësisë së punës, pasi mund të rrezikoj mospërmbushjen në kohë dhe me cilësi të aktiviteteve dhe objektivave të miratuar për AdZM-të dhe AKZM-në, si dhe të sjellë dëme materiale dhe monetare                                                          Plani Kombëtar i Pyllëzimit, kërkesa në vlerën 628.6 milion lekë. Për vitin 2025, në artikullin 231 nevojitet fondi 628.674.000 lekë për projektin “Pyllëzimi” për shtimin e bimësisë pyjore, në përputhje me ligjin nr. 10431, datë 9.9.2011 “Për mbrojtjen e mjedisit”, të ndryshuar, ligjin nr. 9587 datë 20.7.2006 “Për mbrojtjen e biodiversitetit”, të ndryshuar, etj. </t>
  </si>
  <si>
    <t>Në artikullin 604 të aparatit të ministrisë nevojitet fondi shtesë 100.000.000 lekë për vitin 2025 për organizmin e panairit IT të turizmit, panairi më i madh botëror që zhvillohet në Berlin për promovimin e turizmit i cili ka si synim kryesor bashkëpunimin e të gjithë komunitetit të turizmit, udhëtimeve dhe mikëpritjes                                                                           Në artikullin 604 nevojitet fondi 150 000 000 lekë me qëllim realizimin e aktiviteteve për evente dhe promovimin e turizmit, të cilat kanë si objektiv kryesor zhvillimin e qëndrueshëm të turizmit gjithëvjetor duke përfshirë aktivitete me karakter turistik, bregdetar, natyror, kulturor dhe aventurë.                                                                              Mirëmbajtje e aplikacionit TEA, kërkesa në vlerën 2.5 milion lekë. Aplikacioni TEA (Tourism Events of Albania), është një nga risitë teknologjike për turizmin kulturor shqiptar, duke e çuar në një nivel më të lartë prezantimin e Shqipërisë turistike në botë.</t>
  </si>
  <si>
    <t>Krijimi i sistemit databazë i "Regjistri i Shkarkimeve dhe transferimit të ndotësve", kërkesa shtesë në vlerën 2 milionë lekë.</t>
  </si>
  <si>
    <t xml:space="preserve">Ngritja e Agjencive Rajonale të Pyjeve vjen në zbatim të Ligjit nr. 57/2023 “Për Pyjet” dhe VKM “Mbi organizimin dhe funksionimin e Agjencisë Kombëtare të Pyjeve”, ku përcaktohet që ajo organizohet në nivel Qendror dhe Rajonal, nëpërmjet Drejtorisë Qendrore dhe 4 (katër) Agjencive Rajonale të Pyjeve (ARP).                              2.	Krijimi i Agjencisë së Parkut Kombëtar- Vjosa, në kuadër të nisjes së punës për përfshirjen e Vjosës në listën e pasurive botërore të mbrojtura nga UNESCO. </t>
  </si>
  <si>
    <t>Për krijimin e Uebit të ri të AKT-së, kërkesa është në vlerën 6 milion lekë (300 mijë lekë për hartimin e projektit dhe 5.7 milion për zbatimin e tij. Qëllimi i këtij propozimi është të advokojë për rikrijimin e faqes së internetit ekzistuese, duke theksuar mangësitë e saj dhe duke propozuar një plan të përmbledhur për rindërtimin e saj si dhe bashkimin me www.albania.al</t>
  </si>
  <si>
    <t>1.	Kërkesën për riparimin e automjeteve të institucionit në mënyrë që të jenë sa më funksionale, ku fondi i kërkuar është 1 milion lekë                                                                 2.	Kërkesën për 250 mijë lekë fondë shtesë për shtimin e materialeve promovuese për promovimin e kulturës së konkurrencës në vend.
3.	Kërkesën për fonde shtesë në vlerën 8.7 milion lekë për blerje pajisjesh kompjuterike, printera dhe rregullimin e dhomës së serverave dhe krijimi i rrjetit LAN.
4.	Kërkesën për fonde shtesë në vlerën 1 milion lekë për mobilimin e zyrave të komisionerëve.</t>
  </si>
  <si>
    <t>	Kërkohet shtesë fondesh në Artikullin 600&amp;601 “Shpenzimet për pagat dhe sigurime shoqërore &amp; shëndetësore”, me rreth 15 % të tavaneve indikative , në shumën 17.150 (në mijë) lekë. 
	Shtesë fondesh në shpenzime kapitale:
-	“Shpenzime për rritjen e aktiveve të qëndrueshme të trupëzuara”, e cila parashikohet të jetë me një shtesë prej 2.000  (në mijë) lekë per vitin 2025, për pajisjen e stafit të ri, me mjetet e punës apo rinovimin e pajisjeve ekzistuese.</t>
  </si>
  <si>
    <t xml:space="preserve">“Shpenzime për rritjen e ativeve të qëndrueshme /Blerje Automejti” parashikohet  të jetë në shumën 6.000  (në mijë) lekë, sipas testimit të tregut për një mjet 4+1 vende me specifika normale. Nevoja për shtimin e 1 ( një)  mjeti të ri transporti është domosdoshmëri. Aktualisht institucioni ka në përdorim 2 automjete, të cilët i përkasin viteve 2007-2009. Nisur nga vitet e përdorimit,  amortizimit të tepërt, kostos së lartë të mirëmbajtjes, kërkesa për zëvendësimin e tyre (dy mjete) me 1 (një)  mjet të ri, do të kishte shumë efektivitet në përdorimin e fondeve publike.  
-	“Dixhitalizimi i Programit të Transparencës”, i cili parashikohet të jetë në vleren 8.000 (në mijë) lekë, pa përfshirë edhe koston e mirëmbajtjes së tij, shërbim i cili do të financohet nga shpenzimet operative të një viti më pas. Platforma parashikohet të financohet me fondet e vitit 2025. </t>
  </si>
  <si>
    <t>•	Kërkesën për fonde shtesë në vlerën 1 milion lekë pasi mendohet marrja e ekspertëve për mendim të specializuar në fusha të caktuara, përcaktim ky i ligjit për mbrojtjen nga diskriminimi.</t>
  </si>
  <si>
    <t>•	Kërkesën për shtesë fondi në paga dhe sigurime në vlerën 2.8 milionë lekë, pasi kërkohet shtesë stafi. Duke patur parasysh përfshirjen e Komisionerit për Mbrojtjen nga Diskriminimi në një sërë veprimtarish që lidhen me detyrat e tij funksionale të parashikuara në ligjin përkatës si dhe në një kompleks aktesh ndërkombëtare të ratifikuara nga Republika e Shqipërisë dhe kombëtare, kërkojnë një specialist në Drejtorinë Juridike dhe një specialist te Drejtoria e Monitorimit, Raportimit dhe Komunikimit.</t>
  </si>
  <si>
    <t xml:space="preserve">Kerkesa per fonde shtese ne zerin e shpenzimeve operative lidhet me: 100 milion leke shtese nevojiten per pagesat e perkthimeve zyrtare, 49 milion leke per mirembajtjen e sistemit te informacionit per permbarimin si dhe 5.7 milion leke per sigurimin e ruajtjes dhe sigurise fizike ne Arkivin Shteteror te Sistemit Gjyqesor.
Kerkesa per fonde shtese ne zerin e shpenzimeve kapitale lidhet me: 251.3 milion leke per implementimin e sistemit te informacionit per permbarimin, 2.5 milion leke per digjitalizimin e dosjeve me figure dhe me ze, si dhe 3 milion leke per blerjen e nje automjeti per specialistet e QPKMR-se.
</t>
  </si>
  <si>
    <t>IML ka paraqitur kerkesen shtese per 33 punonjes, 10 prej te cileve nevojiten me kohe te pjesshme, me nje kosto shtese prej 60 milion lekesh</t>
  </si>
  <si>
    <t xml:space="preserve">Kerkesat shtese nevojiten ne zerin e shpenzimeve operative kryesisht per 360 milion leke per uniformat e stafit ushtarak, 216 milion leke per blerje ushqimi per te burgosurit, 10.7 milion leke per blerje detergjentesh, 54.5 milion leke per blerje materiale gazermimi
Kerkesa per fonde shtese ne zerin e shpenzimeve kapitale lidhet kryesisht me:
298 milion leke per projektin “Përmirësimi i kushteve fizike të jetesës nëpërmjet përmirësimit të përgjithshëm të infrastrukturës në IEVP
89.7 milion lekë për projektin “Rritje e nivelit të sigurisë fizike nëpërmjet vëzhgimit dhe kontrollit me sisteme sigurie, KME dhe Policia”;
90 milion lekë për blerje pajisje të ndryshme për shërbimet mbështetëse në sistemin e burgjeve
</t>
  </si>
  <si>
    <t xml:space="preserve">Kerkohen 66 punonjes shtese per shkak te numrit te larte te dosjeve per permbarues gjyqesor qe sjell mosrespektim te afateve ligjore, me kosto 160.5 milion lekw.
Ne zerin e shpenzimeve kapitale nevojiten 37.5 milion leke shtese per blerje mjetesh transporti.
</t>
  </si>
  <si>
    <t>Kerkesa per fonde shtese nevojiten per shpenzimet operative dhe lidhet me realizimin e kompensimit financiar të mbetur, për shpërblimin e pronarëve për sipërfaqet takuese të pasurive të paluajtshme</t>
  </si>
  <si>
    <t>Kerkohen 10 punonjes shtese si rezultat i kalimit të të gjithë qendrave të ofrimit të ndihmës juridike parësore të financuara aktualisht nga UNDP, në fund të projektit, të kalojnë me buxhet shteti, duke mbuluar në këtë mënyrë të gjithë territorin e Republikës së Shqipërisë sipas qarqeve, me kosto shtese 12.75 milion leke</t>
  </si>
  <si>
    <t>Kerkesa e paraqitur per fonde shtese lidhet me blerjen e pajisjeve te autopsise dhe laboratorike pas ndertimit te dhomes frigoriferike kufomembajtese, me kosto 50 milion leke.</t>
  </si>
  <si>
    <t>Kerkesa shtese ne zerin e shpenzimeve kapitale lidhet me investimin ne sistemin ngrohje/ftohje, sistemin hidrant dhe dedektimit per mbrojtjen kunder zjarrit ne IEVP, si dhe per sistemin e menaxhimit te administrimit per SHKBB.</t>
  </si>
  <si>
    <t>Kerkohen fonde shtese ne zerin e shpenzieve kapitale konkretisht:
3.4 milion leke per blerje kondicioneresh ne Drejtorine e Pergjithshme dhe zyrat vendore permbarimore
14 milion leke per rikonstruksionin e Drejtorise se Pergjithshme dhe zyres vendore Tirane.</t>
  </si>
  <si>
    <t>Kerkesa shtese lidhet me projektin “Përmirësimi i sistemit dhe digjitalizimi i arkivës fizike të Shërbimit të Provës”, për mirëarkivimin e dosjeve dhe dokumentave të të dënuarve me dënim alternativ si dhe për të rritur efikasitetin në punë, 53 milion leke prej te cilave nevojiten per mirembajtjen e sistemit dhe 242 milion per shpenzimet kapitale.</t>
  </si>
  <si>
    <t>1</t>
  </si>
  <si>
    <t>Kerkesa per fonde shtese ne zerin e shpenzimeve te personelit ne masen 1.4 milion leke nevojitet per nje punonjes shtese ne rast se do te ngrihet qendra “Vatra e Arbëreshëve”
Kerkesa ne zerin e shpenzimeve operative prej 20 milion leke lidhet me programet e trajnimit të vazhdueshëm për të diplomuarit dhe profesionistët në shërbimin Akademi Diplomatike 
Kerkesa per fonde shtese ne zerin e shpenzimeve kapitale ne masen 260.5 milion leke lidhet kryesisht me rikonstruksionin e ambjenteve te jashtme te institucionit ne vleren 150 milion leke, 55 milion leke per blerje automjetesh per aparatin e MEPJ.</t>
  </si>
  <si>
    <t>Kerkesat shtese ne zerin e shpenzimeve kapitale nevojiten per:
97 milion lekë për pajisje zyre, pajisje kompjuterike dhe blerje automjetesh për përfaqsitë diplomatike
5 milion lekë për investimin në sigurinë fizike të 5 përfaqësive të Republikës së Shqipërisë në rajon ku përfshihet monitorimi me kamera, hyrja e kontrolluar, përforcime me rrjeta metalike dhe vendosja e alarmeve</t>
  </si>
  <si>
    <t>6</t>
  </si>
  <si>
    <t>Kerkesa per fonde shtese ne zerin e shpenzimeve t epersonelit ne masen 5.7 milion leke nevojiten per shtesen e dy strukturave me 6 punonjes shtese.</t>
  </si>
  <si>
    <t>2,400</t>
  </si>
  <si>
    <t>70,000</t>
  </si>
  <si>
    <t xml:space="preserve">Kerkesa per fonde shtese ne masen 125 milion leke ne zerin e shpenzimeve te personelit dhe 150 milion leke ne zerin e shpenzimeve operative lidhet me fillimin e aktiviteteve diplomatike dhe konsullore te 10 perfaqesive te reja; 25 milion leke nevojiten per hapjen e Qendrës Kulturore për Diasporën në Greqi dhe Itali si dhe 5 milion leke për angazhimet politike në kuadër të marrëveshjes së pjesshme të zgjeruara (EPA).
Ne zerin e shpenzimeve kapitale nevojiten fonde shtese ne masen 70 milion leke per aktivitetet diplomatike dhe konsullore.
</t>
  </si>
  <si>
    <t>50,000</t>
  </si>
  <si>
    <t>671,600</t>
  </si>
  <si>
    <t xml:space="preserve">Kerkesa per fonde shtese ne zerin e shpenzimeve operative ne masen 50 milion leke nevojitet per mbajtjen e dy kryesimeve Presidencës e Procesit të Bashkëpunimit të Evropës Juglindore (SEECP) dhe Nismës Rajonale për Migrim, Azil dhe Refugjatë (MARRI).
Kerkesa per fonde shtese ne zerin e shpenzimeve kapitale ne masen 671.6 milion leke lidhet kryesisht me përmirësimin e SHKO për ri-inxhinierimin dhe ri-ndërtimin e infrastrukturës sipas standardeve, 150 milion lekë për marrjen e të dhënave biometrike për herë të parë dhe më pas të ketë mundësi për vizë elektronike, 100 milion lekë për apostillimin elektronik në kuadër të Konventës së Hagës, 70 milion lekë për aplikimin online për ri pajisje të kartës ID dhe PP, 70 milion leke per sistemin "Paperless".
</t>
  </si>
  <si>
    <t>Kerkesa per fonde shtese ne zerin e shpenzimeve kapitale ne masen 21.2 milion leke lidhet me nevojen për blerjen e pajisjeve elektronike dhe blerjen e software-ve, për pajisje përkthimi, sisteme regjistrimi, sisteme fonie etj</t>
  </si>
  <si>
    <t>Kerkesa per fonde shtese ne zerin e shpenzimeve operative lidhet me “Shërbime të teknologjisë së informacionit”, ku përfshihen mirëmbajtja vjetore e moduleve software dhe hardware, blerje licencash ne masen 67.1 milion leke dhe 81.5 milion leke per shpenzime qiraje, sherbime mirembajtje etj.</t>
  </si>
  <si>
    <t>Kerkesa per fonde shtese ne zerin e shpenzimeve kapitale lidhet me shtimin e kapaciteteve per ruajtjen e filmimeve ne masen 40 milion leke, 34.6 milion leke per për ERP-SOFTWARE për menaxhimin e proceseve, logjistikës, inventar etj</t>
  </si>
  <si>
    <t>Kerkesa per fonde shtese ne zerin e shpenzimeve te personelit lidhet me shperblimin e anetareve te KZAZ, KQV, GNV dhe trajnuesve te tyre, si dhe per punonjësit e përkohshëm për zgjedhjet qendrore të vitit 2025.
Kerkesa per fonde shtese ne zerin e shpenzimeve operative nevojiten 497 milion leke per mallra dhe 1.4 miliard leke per sherbime.
Kerkesa per fonde shtese ne zerin e shpenzimeve kapitale lidhet me blerjen e pajisjeve elektronike të votimit dhe numërimit të PEVN, blerje hardëare për Qendrat e Votimit ne masen 2.2 miliard leke, 48 milion lekë për pajisjet elektronike të identifikimit PEI, per sisteme transmetimi live, blerje laptopi, makineri ambalazhimi etj.</t>
  </si>
  <si>
    <t xml:space="preserve">Kerkesa per fonde shtese ne zerin e shpenzimeve operative lidhet me:
3 milion lekë për shërbimin e domosdoshëm për mirëmbajtjen e arkivës digjitale 
18 milion lekë për pagesën e shërbimeve të ofruara nga Agjencia Shtetërore e Kadastrës </t>
  </si>
  <si>
    <t>Kerkesa per fonde shtese ne zerin e shpenzimeve kapitale lidhet me:
160 milion lekë për shtesë kati dhe rikonstruksion të godinës së institucionit për përmirësimin e kushteve të punës; 
600 mijë lekë për blerjen e programit financiar “Financa 5”, investim i cili është i domosdoshëm për funksionimin e punës për Drejtorinë e Financës dhe Administrimit</t>
  </si>
  <si>
    <t>Kerkesa per fonde shtese ne zerin e shpenzimeve operative lidhet me financimin e mirëmbajtjes së sistemit të ankesave elektronike të institucionit.
Kerkesa per fonde shtese ne zerin e shpenzimeve kapitale lidhet me përshtatjen e sistemit të ankesave elektronike me ligjin e ri ne masen 100 milion leke, 5 milion leke per blerjen e pajisjeve te zyrave dhe 5.6 milion leke per likujdime detyrimesh</t>
  </si>
  <si>
    <t>Kerkesa per fonde shtese ne zerin e shpenzimeve te personelit lidhet me mbikohen e punes se punonjesve ne masen 185 milion leke si dhe 306 milion leke jane perllogaritur detyrimet ne zbatim te vendimit nr. 35/2022 te GJK.
Kerkesa per fonde shtese ne zerin e shpenzimeve operative lidhet me ekzekutimin e vendimeve të Gjykatës Administrative të Shkallës së parë Tiranë, sipas së cilës Prokuroria e Përgjithshme detyrohet të paguajë kreditorët</t>
  </si>
  <si>
    <t>Institucioni ka parqitur nevojen per 3 punonjes shtese me fond 4.3 milion leke, nderkohe qe mbetet e paargumentuar ne relacion pjesa tjeter e kerkeses shtese ne zerin e shpenzimeve te personelit.</t>
  </si>
  <si>
    <t>Kerkesa per fonde shtese ne zerin e shpenzimeve operative lidhet me materiale zyre, shpenzime udhetimi, sherbime nga te tretet, shpenzime te tjera operative. Ne rezultatin neto kjo kerkese eshte 1.5 milion leke pasi institucioni ka kerkuar rialokim te fondit nga zeri i shpenzimeve te personelit ne zerin e shpenzimeve operative.</t>
  </si>
  <si>
    <t>Kerkesa per fonde shtese ne zerin e shpenzime ve te personelit nevojitet rreth 426 milion leke per pagesat e oreve shtese, gadishmerite, transferimet si dhe 392 milion leke pwr 212 punonjes shtese ne organike dhe 39 punonjes me kontrate te perkohshme.
Kerkesa per fonde shtese ne zerin e shpenzimeve operative lidhet me shërbimin e mirëmbajtjes së sistemeve dhe aplikacioneve, projekte te cilat perfundojne dhe nevojitet tw kryhet pagesa e mirembajtjes si mirembajtja e projektit te digjitalizimit te arkivave, e-notification, regjistri elektronik OJF etj
Kerkesa per fonde shtese ne zerin e shpenzimeve kapitale lidhet kryesisht me: 1 miliard per rikonstruksionin e godinave te gjykatave,  837 milion leke per blerje softwaresh dhe sigurine kibernetike si dhe 330 milion per orendi, pajisje, mjete levizese.</t>
  </si>
  <si>
    <t>Kerkesa per fonde shtese ne zerin e shpenzimeve te personelit lidhet me shtesen e numrit te punonjesve te percaktuar nga Mbledhja e Gjyqtarëve të Gjykatës Kushtetuese.
Kerkesa per fonde shtese ne zerin e shpenzimeve operative lidhet me realizimin e një grup shpenzimesh të cilat rrezikojnë të mbeten të pambuluara dhe lidhen kryesisht me shpenzimet për qeranë për arkivimin e dosjeve gjyqësore, aktivitetein ndërkombëtar në vitin 2025.
Kerkesa per fonde shtese ne zerin e shpenzimeve kapitale lidhet me vazhdimin e rikonstruksionit te ambjenteve te brendshme ne masen 12 milion leke, 5.6 milion leke kosto per infrastrukturen per sigurine kibernetike, etj</t>
  </si>
  <si>
    <t>Nuk ka paraqitur kerkesa shtese.</t>
  </si>
  <si>
    <t xml:space="preserve">Kerkesa per fonde shtese ne zerin e shpenzimeve kapitale lidhet me:
150 milion lekë për blerjen e pajisjeve të zyrës për godinën e re
67.7 milion lekë nevojiten për blerjen pajisjeve elektronike për të mundësuar aksesin në rrjetin e përdoruesve të cilët do të akomodohen në godinën e re
24 milion lekë nevojiten për shpenzime në kuadër të sigurisë kibernetike 
11 milion lekë për vendosjen e paneleve diellore  </t>
  </si>
  <si>
    <t>Kerkesa per fonde shtese ne zerin e shpenzimeve te personelit lidhet me perllogaritjet e bera nga vete institucioni per strukturen e miratuar te ILD.
Kerkesa per fonde shtese ne zerin e shpenzimeve operative lidhet me pagesen e tarifes ku institucioni eshte anetar, shpenzime per aktivitetin e institucionit gjate vitit te ardhshem si dhe per mbulimin e shpenzimeve te celulareve.
Kerkesa per fonde shtese ne zerin e shpenzimeve kapitale lidhet me implementimin e sistemit te videokonferencave, kompletimin e zyrave me orendi dhe pajisje, etj.</t>
  </si>
  <si>
    <t>Kerkesa per fonde shtese ne zerin e shpenzimeve te personelit lidhet me vazhdimesine e punes edhe pas mbarimit te mandati te Sekretarit te Pergjithshem per permbushjen e detyrave.
Kerkesa per fonde shtese ne zerin e shpenzimeve operative lidhet me shpenzimet për materiale dhe shërbime zyre, blerjen e ujit të pijëshëm, shërbime nga të tretët, shpenzimet e transportit, si dhe shpenzime të tjera operative.</t>
  </si>
  <si>
    <t>Kerkesa per fonde shtese ne zerin e shpenzimeve te personelit lidhet me pagesën e pagave për 23 punonjës organikë dhe 8 punonjës me kontratë, të cilët do të nevojiten për veprimtarinë që do të kryejnë për mbylljen e aktivitetit të KPK-së me kosto 51.5 milion leke, si dhe 52 milion leke nevojiten per zbatimin e vendimit nr. 35/2022 te GJK.
Kerkesa per fonde shtese ne zerin e shpenzimeve operative lidhet me: 8.5 milion prej të cilave nevojiten për kuti arkive për mbylljen e aktivitetit të KPK, ndersa 10 milion leke mbeten te paargumentuara ne relacion.</t>
  </si>
  <si>
    <t>Nuk ka paraqitur dokument te PBA 2025-2027</t>
  </si>
  <si>
    <t>Në zbatim të VKM nr.426/1998 si dhe udhëzimit nr.3912/2004 “Për përballimin nga shteti të shpenzimeve të shërbimit të varrimit për shtetasit shqiptarë që vdesin jashtë vendit”, ku rezulton që gjatë viteve të fundit 2021-2023 janë evidentuar 200 dosje për çdo muaj.  	Gjithashtu nw relacion citohet qw nw kwtw program buxhetor janw planifikuar fondet e nevojshme pwr financimin e Qendrws Rajonale tw Inovacionit tw Institutit Evropian tw Teknologjisw dhe Inovacionit pwr Lwndwt e Para, por propozohet qw kwto fonde tw parashikohen nw programin “Mbwshtetje pwr Burimet Natyrore”, por nuk specifikohet fondet respektive pwr kwtw qwllim.</t>
  </si>
  <si>
    <t>Fond I nevojshem per mirembjatjen e rrugeve per ARRSH duke perfshire dhe shpenzimet administrative. Per shp. Kapitale paraqitet kerkese shtese kryesisht per projetet ekzistuese</t>
  </si>
  <si>
    <t xml:space="preserve">Per financimin e projekteve ekzistuese o	Blerje motoskafe për Kapitenerite Durrës,Shëngjin, me një fond prej 48 milion lekë;
o	Blerje paisje navigacionale për Kapitenerinë Durrës, Vlore, Shëngjin, Sarande, me një fond prej 2.5 milion lekë;
o	Blerje kompjutera, printera, fotokopje për DPD dhe Kapiteneritë, me një fond prej 1.9 milion lekë.
</t>
  </si>
  <si>
    <t xml:space="preserve">Paraqitet kerkese shtese per financimin e projekteve që janë të domosdoshme për institucionin e ri AKISA (Autoriteti Kombëtar i Investigimit për Sigurinë e Operimit në Aviacionin Civil). </t>
  </si>
  <si>
    <t xml:space="preserve">Paraqitet kerkese shtese nga te cilat pjesem me te konsiderueshe e ze kerkesa per financim te huaj mbi 4 miliarde leke.    Konvikte të rinovuara me eficence te energjise (Faza e dyte) Qyteti Studentit nr. 1 - Konvikte të Rinovuara me masa efiçentë, me në fond prej 1.16 miliardë lekë;
Programi i Investimeve për Shpërndarjen e Energjise Elektrike I (Kredi), me një fond prej 1.26 miliardë lekë
</t>
  </si>
  <si>
    <t>Aparatura e paisje teknologjike pune e paisje pune profesionale për nevoja të Shërbimit Gjeologjik Shqiptar. Raport mbi industrine nxjerrëse në Shqipëri, me një fond prej 13 milion lekë, projekt që lidhet me EITI Albania</t>
  </si>
  <si>
    <t>Paraqitet kerkese shtese per financimin e politikave ekzistuse, nga të cilat 40 milion lekë paraqiten për Inspektoratin Shtetëror Teknik dhe Industrial, për cilat nuk argumentohet si kërkesë shtesë në relacion</t>
  </si>
  <si>
    <t>Paraqitet kerkese shtese per financimin e projekteve te reja.</t>
  </si>
  <si>
    <t>Per financimin e projektit të ri “Ngritja e sistemit për menaxhimin e Informacionit për Drejtorinë e Përgjithshme Detare”, e cila konsiston në digjitalizimin e të gjithë dokumentacionit që punon administrata e DPD.</t>
  </si>
  <si>
    <t xml:space="preserve">Për financimin e projektit të ri  “Ndërtim i linjës hekurudhore Durrës Prishtinë” </t>
  </si>
  <si>
    <t>Per financimin e projektit te ri "Blerje sistemi informatik" per institucionin AKISA</t>
  </si>
  <si>
    <t>Paraqitet kerkese shtese për financimin e projekteve të reja, qe lidhen me furnizimin dhe kanalizime.</t>
  </si>
  <si>
    <t>Projekt pilot, auditim, projekt zbatimi dhe realizim punimesh per vendosjen e stacioneve te karikimit per makinat elektrike ne disa qytete turistike dhe pikat kufitare- rruga e energjise se paster. Rinovim me eficence te larte energjie ne ndertesa shumefamiljare ne Bashkine Mat, Berat, Permet</t>
  </si>
  <si>
    <t>Per financimin e projektit te ri "Blerje automjete tip fuoristrade për nevoja të Shërbimit Gjeologjik Shqiptar"</t>
  </si>
  <si>
    <t>Rehabilitimi I te perndjekurve</t>
  </si>
  <si>
    <t>Propozohet të pakësohet transferta në artikullin 604 në programin 07220 “Shërbime e Kujdesit Parësor” me një fond prej 1.6 miliardë lekë dhe ky fond të shtohet në programin 07330 “Shërbime të Kujdesit dytësor”.</t>
  </si>
  <si>
    <t xml:space="preserve">Paraqiet kerkese shtese ne fondin e pagave si rezultat e politikes se rritjes se pagave ne korrik. Ne shp.operative paraqitet per financimin e paketess se fertilitetit per ciftet e reja </t>
  </si>
  <si>
    <t>Paraqitet kerkese shtese per fondin e pagave si rezultat e rritjes se pagave, nga te cilat 145 milion leke per Agjencine e re te Cannabis</t>
  </si>
  <si>
    <t>Paraqitet kerkese shtese per financimine e fondit te pagave. Propozohet rialokim brenda tavaneve buxhetore nga 606 dhe 604 per financimin e sherbimeve te reja te bashkive.</t>
  </si>
  <si>
    <t xml:space="preserve">Paraqitet kerkese shtese per financimine e fondit te pagave. </t>
  </si>
  <si>
    <t>Per financimin e projekteve te reja</t>
  </si>
  <si>
    <t>Kërkesa shtesë konsiston rreth 708.5 milion lekë, duke u argumentuar si mangësi në financim kryesisht për financimin e shpenzimeve të nevojshme për IKMT përfshire dhe vendimet gjyqësore dhe shpenzimet për AMP (uniforma dieta etj).</t>
  </si>
  <si>
    <t>Për fondin e nevojshëm të sigurimeve shoqërore si rezultat e përllogaritjes së tabelës së pagave; Me prioritet financimi I kompesimit te ushqimit per Policine e Shtetit me 960 milion leke; Uniformat 310 milion leke, pagesa për studentët dhe kursantët prej 68 milion lekë për 1000 veta, të cilët vazhdojmë studimet në Akademinë e Policisë, dhe pagesa per largesi 10 mln leke si dhe shpenzimet e nevojshme per karburant</t>
  </si>
  <si>
    <t>Nga të cilat 986 milion lekë për financimin e projektir “Modernizimi i Sektorit të Ruajtjes nga incidentet me LE”;</t>
  </si>
  <si>
    <t>Per financimin e detyrimeve të prapambetura prej rreth 181 milion lekë, lidhur me bonusin e bebes që i përkasin vitit 2020.</t>
  </si>
  <si>
    <t>Kërkohet shtesë rreth 111 milion lekë, ku propozohet për financimin e politikës së re (shtesa prej 68 punonjesisht, efekt i zbatimit të strategjisë referuar VKM nr. 702/2015). Për financimin e Projektvedimit “ Për sigurimin e jetës së punonjësve të policisë së shtetit”, me kosto rreth 316 milion lekë;
Për financimin e Projektvendimit “Për trajtimin ekonomik e financiar të familjeve të punonjësve të policisë që humbin jetën për shkak të detyrë” me kosto rreth 136 milion lekë;
Për financimin e Projektvendimit “Për përcaktimin e kritereve të përfitimit të kredisë për strehim dhe masës së saj, për punonjësit e policisë së shtetit ”, me kosto rreth 10 milion lekë;
Për financimin e Projektvendimit “Për mënyrën e administrimit të fondeve dhe qëndrimit të detyrueshëm në një territor të caktuar”, me kosto rreth 10.4 milion lekë;</t>
  </si>
  <si>
    <t>Paraqitet kerkese shtese per financimin e projekteve te reja</t>
  </si>
  <si>
    <t>Rikonstruksion zyrsh/ambjenetesh per Prefekturen e qarkut Korce dhe Lezhe</t>
  </si>
  <si>
    <t>Paraqitet kerkese shtese per shpenzime operative te nevojshme per aktivitetin e insititucionin, nga te cilat 32 milion leke, per pjesmarrje ne organizata nderkombetare, NATO. Per shp.kapitale paraqitet kerkese shtese per financimin e projekteve ekzistuese. nderohe brenda tavaneve buxhetore propozohet te financohet dhe 2 projekte te reja qe jane imediate per institucionin (Rikostruksion i Godine Shish Durres dhe Himare)</t>
  </si>
  <si>
    <t>Paraqitet kerkese shtese per financimin e projekteve te reja. Pjesen me te rendesishem e ze projekti "Blerje sistemi per Qendren e Monitorimit" me nje kosto 493 milion leke.</t>
  </si>
  <si>
    <t xml:space="preserve">Paraqitet kerkese shtese per fondin e pagave, me argumentin mangesi ne financim si rezultat e rritjes se pagave. Per shpenzime operative paraqitet: 1. 22.2 milion lekë, për financimin e projektit madhor në Albanologji dhe kryesisht për projektin “Encikopedia shqiptare” 2. 115.16 milion lekë, për financimin e aktiviteteve për Institutet e Akademisë së Shkencave (ASA), kryesisht për shpenzime personeli dhe operative. 3. 10.1 me argumentin për shpërblimet mujore të përhershme të akademike sipas numrit aktual të përfituese, si rezultat e ndryshimeve të akteve nënligjore në fuqi. </t>
  </si>
  <si>
    <t>Për financimin e projektit të ri “Ndërtim godine e re për A.SH.”, me kosto rreth 50 milion lekë për vitin 2025, me argumentin që institucioni për vijimin e aktivitet të saj merr ambiente me qera, pasi nuk disponon zyra,</t>
  </si>
  <si>
    <t>Propozohet shtim I struktures me 15 auditues te rinje dhe 5 eksperte te jashtem. Kerkesa per fondin e pagave nuk percaktohet se cpjese eshte mangesi ne financimin per strukturen aktuale. Kerkesa shtese per shp. Personeli nuk paraqitet e ndare per financimin e politikes ekzistuese dhe politikes se re. Per shp.kapitale paraqitet 53 milion leke per ligjin e Sigurise Kibernetike</t>
  </si>
  <si>
    <t>Paraqitet kerkese shtese per organizimin e Konferences se radhes EANA.</t>
  </si>
  <si>
    <t>Per blerje pajisje kompjuterike, me argumenetin qe pjesa me e madhe e tyre jane te amortizuara.</t>
  </si>
  <si>
    <t>Gjate seances degjimore u propozua shtim strukture me 1 ndihmeskomisioner. Per shp.personeli paraqitet kerkese shtese, me argumentin mangesi ne finacimin te fondit te pagave.</t>
  </si>
  <si>
    <t>Nuk ka paraqitur kerkesa shtese</t>
  </si>
  <si>
    <t xml:space="preserve">Paraqitet kerkese shtese per rritje subvencioni, me argumentin që fusha e zhvillimit të veprimtarisë së DSHQ për shërbime pa pagesë ndaj Personaliteteve të Larta Shtetërore është zgjeruar. </t>
  </si>
  <si>
    <t>Për financimin e projektit “Restaurim Vila Qeveritare Dajt”, si një objekt me një rëndësi të veçantë, pasi ambientet e saj janë në shërbim të përsonaliteteve të larta.</t>
  </si>
  <si>
    <t>Per fianncimin e pajisjet elektronike që do të nevojiten për ruajtjen e informacionit të klasifikuar si “Sekret shtetëror”, për efekte sigurie kanë specifikime teknike të veçanta, për rrjedhoje dhe kosto me të lartë se të pajisjeve të zakonshme.</t>
  </si>
  <si>
    <t>Paraqitet kerkese shtese per shtim strukture me 28 punonjes, si rezultat e ndryshimeve të ligjit që pritet të miratohen në fundit të vitit 2024, por nuk paraqitet fondi i nevojshëm për këtë qëllim. Per shp.kapitale pjesen me te konsiderueshme Financimi i projektit “Përgatitja e një studimi për trupat ujorë të kërcënuar nga ndryshimet e prurjeve baseni ujor Ishëm”, me kosto totale rreth 1.68 miliardë lekë për vitin 2025;
Financimi i projektit “Përgatitja e një studimi për trupat ujorë të kërcënuar nga ndryshimet e prurjeve baseni ujor Mat”, me kosto totale rreth 1.68 miliardë lekë për vitin 2025;</t>
  </si>
  <si>
    <t>Paraqitet kerkese shtese per pajisje elektronike, për të plotësuar nevojat minimale të punonjësve të institucionit.</t>
  </si>
  <si>
    <t>	Ri-konstruksionit të katit të dytë dhe të tretë të godinës, pasi investimi për rikonstruksionin e ambienteve të marara së fundmi nënadministrim bëhet e domosdoshme për krijimin e kushteve të favorshme të punës me një kosto investimi prej 33 milionë lekë;
	Pajisjen e godinës me ashensor për sigurimin e infrastrukturës së nevojshme për plotësimin e kushteve normale të punës. Kostoja për këtë investim është në vlerën 6.7 milionë lekë bazuar në çmimet e tregut. 
	Pajisje me automjete, me kosto prej 12.5 milion lekë, me argumentin që institucioni punon në dy nivele qendror dhe vendor dhe është e organizuar dhe në Zyra Vendore, dhe është e domosdoshme që të shtohet numri i mjeteve për lëvizjen e avokatëve.</t>
  </si>
  <si>
    <t>SHERBIME TE TJERA</t>
  </si>
  <si>
    <t>E-Qeverisja</t>
  </si>
  <si>
    <t>Financim për projektin “Tokëzim i ndërtesës së AKSIK”, me një fond prej 2 milion lekë, me argumentin që ky investim është shumë i rëndësishëm, në zbatim të rekomandimeve të lëna nga Drejtoria e Shifrës, pas inspektimit të kryer në kuadër të akreditimit të rrjetit të klasifikuar, në AKSIK.
Financim për projektin “Prokurim i klasifikuar nga AKSHI me objekt “Përmirësimi i rrjetit të klasifikuar në AKSIK” me një fond shtesë prej 5 milion lekë, duke përfshirë server dhe elemente hardëare, projekt në bashkëpunim me AKSHIN;
Financim për projetkin “Blerje makine”, me një fond shtesë prej 6.5 milion lekë, me argumentin që makina aktuale është e papërshtatshme për realizimin e nevojave të punës;</t>
  </si>
  <si>
    <t>Autoriteti Kombetar per  Informacionit te Klasifikuar</t>
  </si>
  <si>
    <t xml:space="preserve">Paraqitet kerkese shtese per shp.operative nga te cilat 11 milion lekë, me argumentin se fondi për pakicat kombëtare duhet të jetë i mjaftueshëm për financimin e projekteve për nëntë pakicat kombëtare: </t>
  </si>
  <si>
    <t>Paraqitet kerkese shtese per për zbatimin e vendimit gjyqësor për lirimin nga shërbimi civil.</t>
  </si>
  <si>
    <t>Paraqitet kerkese shtese per shtim strukture prej 77 punonjes shtese si rezultat e draft ligjit te ri per Riorganizimin e inspektoriteve. Shp.operative lidhen me financimin e shteses se punonjesve. o	Per shp.kapitale prej rreth 1.1 miliardë lekë për vitet 2025-2026, lidhet me financimin e politikës së re “Ndërtimi i Godinës të re të Inspektoriatit Qendror dhe Inspektoriateve Shtetërore” e parashikuar respektivisht 630 milion lekë në 2025 dhe 500 milion lekë në vitin 2026.</t>
  </si>
  <si>
    <t xml:space="preserve">Kërkesë shtese lidhet me shtimin e aktiviteteve që parashikon drejtoria e Menaxhimit të Qendrave për Hapje dhe Dialog, e cila organizon aktivitete sensibilizuese dhe informuese për të rinjtë lidhur me probleme sociale dhe ato me aktualitet. Gjithashtu, drejtoria parashikon shtimin e realizimit të ekspozitave, aktiviteteve të llojeve të ndryshme, të eventeve, të takimeve të ndryshme kulturore etj. Per shp.kapitale Për financimin e projektit “Blerje pajisje zyre dhe elektronike”, me një fond prej 2 milion lekë;
Për financimin e projektit “Krijimi i faqes së institucionit dhe blerje programi financiar”, me një fond shtesë prej 2 milion lekë.
</t>
  </si>
  <si>
    <t>Shtim I funksionaliteteve ne sistemin AKPT, transformimin digital te nje procesi planifikimi sipas legjislacionit ne fuqi.</t>
  </si>
  <si>
    <t>Per shp.operative te nevojshme per aktivitetitn normal te institucionit</t>
  </si>
  <si>
    <t>Propozohet shtim I struktures aktuale, per shkak te shtimit te detyrave per Institucionin. Per shp.kapitale per blerje pajisje elektronike te nevojshme per stafin.</t>
  </si>
  <si>
    <t xml:space="preserve">Per sh.operative per fianncimin e shpenzimeve te qerase se ambientit te institucionit dhe 6 mln pagesa e “fee” për anëtarësimin e Shqipërisë në OECD, të cilat janë detyrime vjetore. Per shp.kapitale, për projektet ekzistuese paraqitet një kërkesë shtesë prej 50 milion lekë për projektin “Projekti shërbime konsulence, studime fizibiliteti, oponenca etj”;  dhe Për projektet në kuadër të projektit IPA III, paraqiten kërkesë shtesë për financimin të brendshëm dhe të huaj rreth 169.55 milion lekë të detajuara, ku përfshihem dhe projektet me bashkëfinancim:
•	20 milion lekë financim i Huaj;
•	98.75 milion lekë për kosto lokale;
•	50.8 milion lekë për TVSH;
</t>
  </si>
  <si>
    <t>Propozon pakesim te shp.operative, me argumentin qe nevojat e insitucionit plotesohen me 15 mln</t>
  </si>
  <si>
    <t>Start-up (Krijuar ne 2023)</t>
  </si>
  <si>
    <t>Nderkohe lidhur me planifikimin e grandit citohet ne relacion qe fondi I grandeve te jete ne vleren 250 mln leke. Nderkohe planifikimi eshte 300 mln leke. Nuk del qarte nese duhet te pakesohet apo kerkohet shtese mbi fondin e planifikuar.</t>
  </si>
  <si>
    <t xml:space="preserve">Propozohet shtim I struktures aktuale, per permbushjen e aktiviteteve kryesore te Instiucionit. Per shp.kapitale per blerje pajisje elektronike te nevojshme per stafin. Shp.operative nevojiten 55 milion leke </t>
  </si>
  <si>
    <t>AMVV-  Agjencia e Mbeshtetjes se Vetqeverisjes vendore</t>
  </si>
  <si>
    <t>Nuk ka paraqitur dokumentin e PBA</t>
  </si>
  <si>
    <t xml:space="preserve">Njësia Speciale Antikorrupsion </t>
  </si>
  <si>
    <r>
      <t xml:space="preserve">Paraqitet kerkese shtese per sh.personeli. Mangesi ne financimin per mirembajtjen e sistemeve. Per shp.kapitale </t>
    </r>
    <r>
      <rPr>
        <b/>
        <sz val="12"/>
        <rFont val="Arial"/>
        <family val="2"/>
      </rPr>
      <t>Kërkohet kredi shtesë prej 70 milion dollarë që do të japë Banka Botërore për forcimin e pushtetit vendor për një periudhe 5 vjecare, e parashikuar në 798 milion lekë për vitin 2025, 1.19 miliardë/ vit për vitet 2026-2027.</t>
    </r>
  </si>
  <si>
    <t>Paraqitet kerkese shteseper financimin e projekteve ekzistuese, ku me prioritet paraqitet Ndërtimi i infrastrukturës për të mbështetur veprimtarinë e Drejtorisë së përpunimit të informacionit të Territorit me Teknologji të Avancuar” me 40 mln leke</t>
  </si>
  <si>
    <t xml:space="preserve">Krijimi i Hartës Bazë në Republikën e Shqipërisë”, </t>
  </si>
  <si>
    <t>Shp.operative lidhen kryesisht me financimin e ligjit te ri per Sigurine Kibernetike. Per sh.kapitale lidhet me projektin “Platforma inteligjente e kërcënimeve kibernetike Threat Intel”</t>
  </si>
  <si>
    <t xml:space="preserve">Per vitet 2026-2027, paraqitet kerkese shtese per investime pubike .4 miliardë lekë për vitin 2026 dhe 940 milion lekë për vitin 2027. </t>
  </si>
  <si>
    <t>Paraqitet mangesi ne fianancimin ne fondin e pagave si rezultat e rritjes se pagave.</t>
  </si>
  <si>
    <t>Paraqitet kerkese shtese per sh.personeli per 4 punonjes me kontrate</t>
  </si>
  <si>
    <t>Mangesi ne financim, me argumentin që në muaji prill është miratuar struktura me 10 punonjës shtesë pra struktura me 30 punonjës nga 20 punonjës që ka qënë, në zbatim të urdhërit nr.58 datë 18.04.2024 “Për miratimin e strukturës dhe organikës së Agjencisë Kombëtare për Rininë”. Per shp.operative pjesen me te konsiderueshme e ze artikulli 604 me nje fond 18 mln leke 18.3 milion lekë, për financimin e programit të praktikave të punës, ku parashikon trajtimim e praktikantëve fitues tek ASPA. Per sh.kapitale pjesa me e rendesishme lidhet me financim te huaj 109 mln leke grand IPA III</t>
  </si>
  <si>
    <t>Per zbatimin e ligjit te Sigurise Kibernetike</t>
  </si>
  <si>
    <t>Per te permbushur ne kohe detyrimet kontraktuale. Kerkesat per financim te huaj ne total esthe 4.2 miliarde ne 2025, 4.7 miliarde ne 2026 dhe 1.5 miliarde ne 2027</t>
  </si>
  <si>
    <t>30</t>
  </si>
  <si>
    <t>Ne zerin e shpenzimeve operative nevojiten 7.3 milion leke per ngritjen dhe implementimin e standardeve si dhe 11 milion leke per rritjen e kapaciteteve. Ne shpenzimet kapitale totali 5.6 milion leke nevojitet per infrastrukturen per sigurine kibernetike per teknologjine, pajisje hardware, software, licenca, sisteme etj.</t>
  </si>
  <si>
    <t>29</t>
  </si>
  <si>
    <t>KLGJ synon te zgjeroje strategjine e zgjidhjes se mbrojtjes se te dhenave nga sulme te mundshme kibernetike, serveret virtuale apo fizike qe ka ne infrastrukturen ekzistuese, duke identifikuar dhe adresuar rreziqet potenciale  si dhe marrjen e masave pe r perballimin e incidenteve te mundshme kibernetike.</t>
  </si>
  <si>
    <t>41</t>
  </si>
  <si>
    <t>Ne zbatim te ligjit "Per sigurine kibernetike", AKCESK ka kerkuar parashikimin per shpenzime financiare per kostot per infrastrukturen e sigurise kibernetike, kosto per implementimin e standardeve, si dhe kosto per rritjen e kapaciteteve.</t>
  </si>
  <si>
    <t>Kontrolli I Larte I Shtetit</t>
  </si>
  <si>
    <t>Gjykata Kushtetuese</t>
  </si>
  <si>
    <t>Keshilli I Larte Gjyqesor</t>
  </si>
  <si>
    <t>SPAK</t>
  </si>
  <si>
    <t>24</t>
  </si>
  <si>
    <t>Per vitin 2025, kërkesat shtesë për shpenzimet kapitale janë të detajuara si më poshtë:
•Ndërtimi i një godine të re e cila do të shërbejë për stafin administrativ (ekspozitë, bibliotekë) - 400 milion lekë 
•Blerje e 2 automjeteve në dispozicion të Presidentit të Republikës – 40 milion lekë
•Blerje e automjeteve në dispozicion stafit tekniko/administrativ të Institucionit të Presidentit të Republikës – 5 milion lekë.</t>
  </si>
  <si>
    <t>Nevojat shtesë per shpenzime personeli dhe operative konsistojnë në :
Nuk janë konsideruar në tavane efektet financiare të VKM nr.325 datë 31.05.2023 mbi pagat e nëpunësve civilë;
Janë planifikuar shpenzime të mirëmbajtjes së sistemeve teknologjike, edhe për sistemet që do të realizohen në vitin 2024 si: mirëmbajtje e sistemit XDR, mirëmbajtje e sistemi të transkriptimit dhe mirëmbajtje e sistemit të sigurisë me kamera CCTV etj.;
kërkesa shtesë për punonjësit me kontratë të përkohshme, të cilat janë miratuar me vkm në mars 2024.                                         Per shpenzimet kapitale 14.4 milion leke kerkohen per blerje pajisje zyre.</t>
  </si>
  <si>
    <t>Kerkesat shteseparaqiten per: 1. dieta jashtë vendi, që sanksionohen ne Statusin e deputetit dhe vendimin nr.114/2024 të Kuvendit;
2. rritjen e numrit të aktiviteteve dhe veprimtarisë së komisioneve të përhershme, hetimore, grupeve të ngritura për mjedisin, çështjet gjinore, strukturave të çështjeve europiane, etj.;
3. intensifikimit të marrëdhënieve ndërkombëtare, të cilat shoqërohen me pjesëmarrje në aktivitete ndërparlamentare dhe që kanë kosto të biletave, akomodimeve dhe trajtimit financiar</t>
  </si>
  <si>
    <t>24 milion kerkohen per rritjen e kapaciteteve të sigurisë kibernetike dhe 1.5 milion per Sistem për ndërtimin e bazës ligjore të optimizuar</t>
  </si>
  <si>
    <t>Kerkohen shtese 123 milion leke ne paga dhe 28 milion leke sigurime per shkak se fondi I pagave nuk ka marre ne konsiderate numrin e punonjesve sipas AN 2024 I cili eshte 215 punonjes dhe nr e punonjesve me kontrate I cili eshte 83.</t>
  </si>
  <si>
    <t>Ne investimet e brendshme kërkohet një shtesë prej 50 milion lekësh për Investim për sistemin e ngrohje/ftohjes së aparatit të MBZHR-së dhe Investim në rrjetin e brendshëm të internetit të MBZHR-së.</t>
  </si>
  <si>
    <t>Kërkesa shtesë për shpenzime korrente paraqitet 150 milion lekë, të detajuara si më poshtë: 
-	ISUV (Institutin e Sigurisë Ushqimore dhe Veterinarisë) kërkon shtesë 60 milionë lekë, si pasojë e listimit të Shqipërisë për të hapur sa më shumë produkte për eksport drejt BE-së, të cilat kërkojnë një mbështetje për gjithë sistemin duke filluar nga kontrollet zyrtare, akreditimi dhe validimi i testeve laboratorike.                                                                        -	AKVMB (Autoriteti Kombëtar i Veterinarisë dhe Mbrojtjes të Bimëve) kërkon shtesë 46 milionë lekë në kuadër të faktit që kjo drejtori është institucion i ri i krijuar dhe ka nevojë për mbështetje me shpenzime operative.
-	AKU (Autoriteti Kombëtar të Ushqimit) kërkon shtesë me fonde 44 milionë lekë për kryerjen e një game më të gjerë të analizave të kontrollit me bazë risku. Kërkohen 85 milionë lekë investime të brendshme, ku 40 milionë lekë në zërin investime të brendshme kërkohen për dhe 4 Drejtoritë Rajonale të AKVMB për blerjen e 16 automjeteve për lëvizjen e veterinerëve zyrtar nga ferma në fermë, dhe 45 milion lekë kërkohen nga AKU për Pajisje specifike për grupin e inspektimit. 1,345 miliardë lekë kerkohen financim i huaj, kerkesat për GRANT janë në vlerën 794 milionë lekë, dhe nevojat për KREDI, janë 551 milionë lekë për projekte me financim te huaj (IPA etj) per kontrollin dhe monitorim për luftimin e sëmundjeve zoonotike.</t>
  </si>
  <si>
    <t>Kërkohet një shtesë per investimet e brenshme për mbështetjen në kuadër të politikes strukturore me 400 milion lekë, për mbështetjen e anijeve të peshkimit për riparimin e anijeve të peshkimit, zëvendësimin e motorëve dhe investime në bordin e anijeve të peshkimit.</t>
  </si>
  <si>
    <t>Kërkesat shtesë për vitin 2025 për financim të brendshëm janë në total 1,400 milion lekë, përkatësisht:
-	Në ujitje				   300 milion lekë 
-	Në mbrojtje nga përmbytja	              500 milion lekë 
-	Në objektet e bashkive		             600 million lekë</t>
  </si>
  <si>
    <t>Per shpenzimet operative kerkohen: 38.9 mln lekë kërkohen për shpenzime operative për AZHBR dhe AKDC (Agjencia Kombëtare e Duhan Cigareve), Skema kombëtare 4,653,000,000 lekë dhe nafta 1,148,000,000 lekë                            605,95 milion lekë kerkohen per financimin e brendshem ku është përfshirë kosto e bashkë financimit për projektet e huaja që operojnë në fushën e bujqësisë dhe zhvillimit rural dhe konkretisht për projektet e programit me financim nga BE, si dhe BERZH, sipas planit të disbursimit sipas marrëveshjeve përkatëse dhe planit të veprimit. Po ashtu janë përfshirë dhe vlerat për financimin e sistemit të informacionit të produkteve bujqësore, blegtorale, agropërpunimit (çmime, agroindustri, eksport-importe).  938,77 milion lekë për per financimin e huaj ku është përfshirë financimi për projektet e huaja që operojnë në fushën e bujqësisë dhe zhvillimit rural: GIZ, mbështetje gjatë zbatimit të FADN-së dhe “Promovimi i Zinxhirëve të Vlerave Smart dhe elastike të Klimës” (Kredi), pasi pritet disbursimi sipas marrëveshjeve përkatëse dhe planit të veprimit.</t>
  </si>
  <si>
    <t xml:space="preserve">Ne investimet e brendshme kërkohet një shtesë prej rreth 110 milion lekësh, të detajuara si më poshtë: 
-	Pajisje laboratorike					   31,635 mijë lekë
-	Mjete dhe Agregatë Bujqësor				   26,300  mijë lekë
-	Rikonstruksion ambjentesh				   29,200 mijë lekë
-	Pajisje kompjuterike					     6,000 mijë lekë
-	Mjete lëvizëse (automjete, motorrë)			     5,000 mijë lekë
-	Ngritje Koleksioni+pajisje Vinoteke			     5,500 mijë lekë
-	Mjete dhe pajisje zyrash			                 6,315 mijë lekë
</t>
  </si>
  <si>
    <t>284,68 milion lekë kerkohet financim i huaj kredi për produktin “Mbështetje për zhvillimin e tregjeve dhe prodhimtarisë detare”.</t>
  </si>
  <si>
    <t>200 milion leke kerkohen per Mbështetje me kolateral për bankat e nivelit të dytë për kredi të fermerëve (Fondi i Garancise)   300 milion lekë, financim i brendshem për “Ngritjen e sistemit të identifikimit të parcelave të tokës (LPIS)”</t>
  </si>
  <si>
    <t>Kërkohet një shtesë prej 20 milion lekësh ne investimet e brendshme, ku 10 milion lekë kërkohën për Blerje pajisje për krijimin e LIS-it (Krijimi i informacionit për tokën) dhe 10 milion lekë për krijimin e “Sistemi GIS për mbledhjen e të dhënave për tokën”.</t>
  </si>
  <si>
    <t>Ne financimin e brendshem kerkohen 12.6 milion leke per Blerje pajisje Tik per MM dhe FA</t>
  </si>
  <si>
    <t xml:space="preserve">Kërkohen rreth 130.9 milion lekë si rezultat i rritjes së pagave për Ushtarakët për mbulimin e efektit  financiar të personelit ushtarak e civil, për të gjitha nivelet e drejtimit dhe komandimit të FARSH dhe institucioneve të tjera të sigurisë kombëtare. Sshtesë në Artikullin 602, në vlerë 2.8 miliardë lekë, pasi ky zë eshtë nënfinancuar me shpenzime, referuar aktivitetit që Komandat e Forcës Tokësore, Komandat e Forcës Ajrore dhe Komandat e Forcës Detare kryejnë në kuadër të aktivitetit vjetor por edhe detyrimeve që lindin në kuadër të angazhimit në stërvitje dhe operacione me parteneritet me vendet anëtare të NATO-s. Kerkohen shtesë ne financimin e brendshem 7.9 miliardë lekë për përmbushjen e Objektivave të Kapaciteteve të kërkuara nga NATO deri në vitin 2028, afat përfundimtar i cili është shtyrë për mosplotësim të fondeve. </t>
  </si>
  <si>
    <t>Shtesë në Artikullin 602, në vlerën 966 milion lekë, për financimin e disa shpenzimeve të cilat rezultojnë me rritje, si konpesimi ushqimor për ushtarakët, likuidimi i kontraktorëve të ushqimit për të gjithë FARSH, blerja e uniformave dhe veshje të tjera speciale të FARSH dhe kostot shtesë për Forcën Rezerviste në RSH”. Kërkohen shtesë 2.2 miliardë lekë, ne financimin e brendshem për Modernizimin e mjeteve, pajisjeve dhe sistemeve, Modernizim infrastrukture, Pajisje informatike të ndryshme dhe Rikonstruksion i IGJIU.</t>
  </si>
  <si>
    <t>Shtesë në Artikullin 602, për zbatimin e detyrimeve që rrjedhin nga ligji nr. 80/2015 për Arsimin e Lartë dhe Kërkimin Shkencor si dhe nga Vendimii i Këshillit të Ministrave nr. 156, datë 19.02.2020, “Për dhënien e statusit të veçantë të Akademisë së Forcave të Armatosura si institucion i vetëm publik i arsimit të lartë në RSH në fushën e mbrojtjes dhe sigurisë kombetare si dhe organizimin dhe funksionimin e saj”.                                                                                     Në Artikullin 606 per shpenzimet e pagave te studentëve.                                                  Kërkohen shtesë 78 milion lekë, per financimin e brendshem për krijimin e Infrastrukturës Inxhinierike, asfaltimi i rrugëve të brendshme, ndërtimi i lulishteve të kampusit të ri të AFA-masterplan AFA</t>
  </si>
  <si>
    <t>Kerkohen 61.7 milion lekë si rezultat i rritjes së pagave për Ushtarakët  Kërkohen shtesë 1.87 miliardë lekë,ne financimin e brendshem kryesisht për menaxhimin e fatkeqësive natyrore të paparashikuara.</t>
  </si>
  <si>
    <t>Ne financimin e brendshem kerkohen 10 milion leke per permiresimin dhe mirembajtjen e sistemit te printimit dhe 10 milion leke per Pajisje hardware dhe software te blera per sigurine e sistemeve TIK ne MM</t>
  </si>
  <si>
    <t>18</t>
  </si>
  <si>
    <t>Për shpenzimet e personelit kërkohet një shtesë prej 131 milion lekësh ku referuar Programit të Statistikave Zyrtare 2022-2026 kërkohet një shtesë në strukturën organike për vitin 2025 një shtesë prej 18 punonjësish. Efekti financiar për këtë qëllim është 30.2 milion lekë.
Ndërkohë, 100.8 milion lekë janë kostuar si efekt shtesë në produktin kryesor “Njësi statistikore  të vrojtuara”. Për shpenzime kapitale kërkohet:
29.4 milion lekë për blerje pajisjesh kompjuterike 
800 mijë lekë për likujdim TVSH</t>
  </si>
  <si>
    <t>40 milion lekë për rikonstruksionin e godinës së INSTAT</t>
  </si>
  <si>
    <t xml:space="preserve">Fondi shtese ne shpenzimet e personelit kerkohet per një specialist distribucioni dhe difuzioni me efekt 1.167 milion lekë, për 1 punonjëse pastrimi (sanitare) me efekt shtesë 720 mijë lekë, dhe një kopshtar me efekt 480 mijë lekë. </t>
  </si>
  <si>
    <t>Në artikullin 604 kërkohet një shtesë prej 30 milion lekësh për mbështetje me fonde të më shumë projekteve të shoqërisë Civile. Në artikullin 602 kërkohet një shtesë prej 2.2 milion lekësh, për arsye të nevojës për të mbuluar pagesën e shërbimit të ruajtjes fizike të godinës së institucionit.</t>
  </si>
  <si>
    <t>6 milion lekë kërkohen për qera për zyra, 5 milion lekë kërkohen për shlyerjen e vendimeve gjyqësore për një ish-punonjëse të ISSK.</t>
  </si>
  <si>
    <t xml:space="preserve">Për shpenzimet e personelit kërkohet një shtesë prej 5 milion lekësh me argumentin se fondi i pagave dhe sigurimeve është i pamjaftueshëm.                                     Për shpenzimet operative kërkohet një fond shtesë prej 27.8 milion lekësh, ku pjesa me e madhe: 8 milion lekë kerkohen për skanimin e dokumentave arkivore, 2.1 milion lekë për botimet, dizain, libra profesionalë të AIDSSH, 4.32 milion lekë për mirëmbajtjen e dhomës së serverave, 6 milion lekë për mirëmbajtjen e softit digjital të burimeve dokumentare të AIDSSH.                                                                 Për shpenzime kapitale kërkohet shtesë prej rreth 30.1 milion lekësh ku 29.8 milion kerkohen per Blerje, instalim sisteme dhe paisje dhe 320 mije per blerjen e 4 laptopeve.
</t>
  </si>
  <si>
    <t>Për shpenzime kapitale 51 milion lekë kerkohen për ndërtimin e varrezës monumentale me një siperfaqe 1000 m2, në Tiranë, 1 milion lekë për ndërtimin e 2 ekspozitave të qëndrueshme, 1.5 milion lekë për zhvillimin dhe plotësimin e mediatekës, 1.65 milion lekë për realizimin e Boxroom për organizimin e podcasts, mbledhje dëshmish, konkurse për të rinj, etj, 1.85 milion leke per blerje mobilje zyrash</t>
  </si>
  <si>
    <t>24 milion kerkohen per rritjen e kapaciteteve të sigurisë kibernetike, që lind nga strategjia për sigurinë kibernetike, e njoftuar  me shkresën e AKCESK  nr.357 datë 23.04.2024</t>
  </si>
  <si>
    <t>Sigurimi Shoqeror</t>
  </si>
  <si>
    <t>Kërkohet një shtesë prej 5.6 miliardë lekë ne shpenzimet korrente për të financuar politikat që mbulon ISSH, kryesisht për pensionet.</t>
  </si>
  <si>
    <t>Inspektimi në Punë</t>
  </si>
  <si>
    <t>Kërkohet shtesë ne shpenzimet korrente 4.4 milion lekësh, për mbulimin e nevojave administrative që ka Inspektorati Shtetëror i Punës dhe Shërbimeve Shoqërore (ISHPSHSH) si shpenzime për karburantin, për trajnime të personelit, për vendimet gjyqësore, shpenzime qiraje, etj. Kërkohet shtesë ne shpenzimet kapitale 20 milion lekë për blerjen e 7 automjeteve, për të bërë të mundur që çdo sektor të pajisej me të paktën një automjet për realizimin normal të inspektimeve.</t>
  </si>
  <si>
    <t>Mbështetje për inovacionin dhe teknologji</t>
  </si>
  <si>
    <t>Strehimi</t>
  </si>
  <si>
    <t>Ne shpenzimet e personelit kërkohen shtesë 5 milion lekë, të cilat nuk janë argumentuar në relacionin shoqërues, dhe nuk janë kostuar as në Formatin 3 të Politikave të Reja. Ne shpenzimet korrente kërkohen shtesë 10 milion lekë, në zërin 602 dhe 15 milion lekë në zërin 604, të cilat nuk janë argumentuar në relacionin shoqërues, dhe nuk janë kostuar as në Formatin 3 të Politikave të Reja.</t>
  </si>
  <si>
    <t xml:space="preserve">Kërkohet një shtesë e shpenzimet të personelit si më poshtë:
-	Nga Agjencisë Shqiptare të Zhvillimit të Investimeve (AIDA), kërkohet një shtesë prej 17,002 mije lekë, pasi nga AIDA ka një projekt propozimi për ristrukturimin e organikës në fuqi.
-	Nga Qendra Kombëtare e Biznesit, kërkohet një shtesë prej 16,699 mije lekë, për shkak të ndryshimeve të pagave në Qershor 2024.   Kërkohen shtesa në shpenzimet korrente ne vlerën 79 milion lekë nga Agjencia Shqiptare të Zhvillimit të Investimeve (AIDA) të lidhura me detyrat funksionale të AIDA-s, për nxitjen dhe tërheqjen e investimeve të huaja në vend, promovimin e Shqipërisë si destinacion investimesh, nxitjen e eksporteve dhe promovimin e NVMV-ve shqiptare për rritjen dhe ndërkombëtarizimin e tyre. Kërkohen shtesa në shpenzimet kapitale, në artikulin 231 nga AIDA në vlerë 4.8 milion lekë për investime në pajisje të reja tekonologjike si pasojë e parashikimit për ristrukturim të organikës të AIDA-s, dhe Rigjenerim të infrastrukturës ekzistuese. Në artikullin 230 është kërkuar një shtesë prej 30 milion lekësh, për ndërkombëtarizimin e NMVM-ve. </t>
  </si>
  <si>
    <t>Kërkesa shtesë për shpenzime korrente paraqitet 19.8 milion lekë, të detajuara si më poshtë: 
-	Drejtoria e Përgjithshme e Metrologjisë kërkon shtesë 8,8 milionë lekë për mirëmbajtjen e dy kateve laboratorë (mirëmbajtje pajisjesh, sistemin e kondicionimit dhe të lagështirës, ashensoret e lëvizjes së etaloneve), si dhe autolaboratorët e terrenit (35 copë) që kanë nevojë për karburant dhe mirmbajtje.
-	Drejtoria e Përgjithshme e Akreditimit, kërkon shtesë 1 milion lekë, për çertifikata akreditimi të njohura në vendet nderkombetare.
-	Inspektorati Shtetëror i Mbikëqyrjes së Tregut, kërkon shtesë 10 milion lekë, kryesisht për shpenzime karburanti, shpenzime për udhëtime brenda vendit dhe shpenzime për udhëtime jashtë vendit.</t>
  </si>
  <si>
    <t>Kërkohet që burimet njerëzore në AP të shtohen me rreth 175 punonjës si pasojë e ndryshimit të ligjit të AFP-së, si dhe procesit të ndryshimit të programit mësimor të klasës së 10, me një fond total prej 240.1 milion lekë. Ne shpenzimet korrente kërkohen shtesë 65 milion lekë, ku 30 milion lekë kërkohen për ngritjen e shkollës së Kukësit dhe kalimin e shkollës “Shën Jozefi Puntorë” në shkollë publike, si dhe rreth 35 milion lekë për bursat e nxënesve.              kërkesat shtesë për vitin 2025 për financim të brendshëm janë në total 388 milion lekë, të detajuara si më poshtë: 
-	Laboratore, pajisje, makineri 
per repartet e praktikave profesionale 80,000 mijë lekë
-	Pajisje zyre 10,000  mijë lekë
-	Mobilje e Pajisje për shkollat e AP 50,000 mijë lekë
-	Blerje programesh, implentim sistemesh digjitale mirmbajtje dhe licensa 8,000 mijë lekë
-	Ndërtim i ri shkollë e mesme 
profesionale Hoteleri Turizem Vlorë 70,000 mijë lekë
-	Ndërtim i ri/Rikostruksion shkollë e mesme profesionale “Enver Qeraxhi” Pogradec 70,000 mijë lekë
-	Ndërtim i ri shkollë e mesme 
profesionale TIK  “Herman Gmaine” 100,000 mijë lekë</t>
  </si>
  <si>
    <t>Kërkohet një shtesë prej 66 milion lekësh ne shpenzimet korrente per “Persona të trajtuar me pagesë papunësie”. Kërkohet një shtesë prej 65 milion lekësh, ne investimet e brendshme për rikontruksion ndërtese të QFPP Durrës.</t>
  </si>
  <si>
    <t>Kerkesa parashtrohet per te shtuar fondin nisur nga shtimi I kategorive perfituese si nepunesit civil etj.</t>
  </si>
  <si>
    <r>
      <t xml:space="preserve">Kerkesa per fonde shtese ne zerin e shpenzimeve te personelit lidhet me nevojen per 40 punonjes shtese per BKH ne pozicionin hetues me kosto 273.3 milion leke si dhe 205.6 milion leke jane perllogaritur nga institucioni si diference me tavanet buxhetore referuar struktures se plote te pagave.
Kerkesa per fonde shtese ne zerin e shpenzimeve operative lidhet me shërbime mirëmbajtje të sistemeve elektronike, për mallra e shërbime, shpenzime mirëmbajtje godine, shpenzimet e shtuara utilitete.
Kerkesa per fonde shtese ne zerin e shpenzimeve kapitale nevojiten per </t>
    </r>
    <r>
      <rPr>
        <b/>
        <sz val="12"/>
        <rFont val="Times New Roman"/>
        <family val="1"/>
      </rPr>
      <t>për blerje skanera dhe ura për kontrollin e objekteve dhe automjeteve</t>
    </r>
  </si>
</sst>
</file>

<file path=xl/styles.xml><?xml version="1.0" encoding="utf-8"?>
<styleSheet xmlns="http://schemas.openxmlformats.org/spreadsheetml/2006/main" xmlns:mc="http://schemas.openxmlformats.org/markup-compatibility/2006" xmlns:x14ac="http://schemas.microsoft.com/office/spreadsheetml/2009/9/ac" mc:Ignorable="x14ac">
  <numFmts count="34">
    <numFmt numFmtId="5" formatCode="&quot;$&quot;#,##0_);\(&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L_e_k_-;\-* #,##0.00_L_e_k_-;_-* &quot;-&quot;??_L_e_k_-;_-@_-"/>
    <numFmt numFmtId="165" formatCode="00000"/>
    <numFmt numFmtId="166" formatCode="000"/>
    <numFmt numFmtId="167" formatCode="#,##0.0"/>
    <numFmt numFmtId="168" formatCode="mmmm\ d\,\ yyyy"/>
    <numFmt numFmtId="169" formatCode="_(* #,##0_);_(* \(#,##0\);_(* &quot;-&quot;??_);_(@_)"/>
    <numFmt numFmtId="170" formatCode="&quot;   &quot;@"/>
    <numFmt numFmtId="171" formatCode="&quot;      &quot;@"/>
    <numFmt numFmtId="172" formatCode="&quot;         &quot;@"/>
    <numFmt numFmtId="173" formatCode="&quot;            &quot;@"/>
    <numFmt numFmtId="174" formatCode="&quot;               &quot;@"/>
    <numFmt numFmtId="175" formatCode="#,##0.000"/>
    <numFmt numFmtId="176" formatCode="_([$€]* #,##0.00_);_([$€]* \(#,##0.00\);_([$€]* &quot;-&quot;??_);_(@_)"/>
    <numFmt numFmtId="177" formatCode="0.0%"/>
    <numFmt numFmtId="178" formatCode="#,##0\ &quot;Kč&quot;;\-#,##0\ &quot;Kč&quot;"/>
    <numFmt numFmtId="179" formatCode="_-* #,##0_-;\-* #,##0_-;_-* &quot;-&quot;_-;_-@_-"/>
    <numFmt numFmtId="180" formatCode="_-* #,##0.00_-;\-* #,##0.00_-;_-* &quot;-&quot;??_-;_-@_-"/>
    <numFmt numFmtId="181" formatCode="_-&quot;¢&quot;* #,##0_-;\-&quot;¢&quot;* #,##0_-;_-&quot;¢&quot;* &quot;-&quot;_-;_-@_-"/>
    <numFmt numFmtId="182" formatCode="_-&quot;¢&quot;* #,##0.00_-;\-&quot;¢&quot;* #,##0.00_-;_-&quot;¢&quot;* &quot;-&quot;??_-;_-@_-"/>
    <numFmt numFmtId="183" formatCode="[&gt;=0.05]#,##0.0;[&lt;=-0.05]\-#,##0.0;?0.0"/>
    <numFmt numFmtId="184" formatCode="[Black]#,##0.0;[Black]\-#,##0.0;;"/>
    <numFmt numFmtId="185" formatCode="[Black][&gt;0.05]#,##0.0;[Black][&lt;-0.05]\-#,##0.0;;"/>
    <numFmt numFmtId="186" formatCode="[Black][&gt;0.5]#,##0;[Black][&lt;-0.5]\-#,##0;;"/>
    <numFmt numFmtId="187" formatCode="#,##0.0____"/>
    <numFmt numFmtId="188" formatCode="General\ \ \ \ \ \ "/>
    <numFmt numFmtId="189" formatCode="0.0\ \ \ \ \ \ \ \ "/>
    <numFmt numFmtId="190" formatCode="mmmm\ yyyy"/>
    <numFmt numFmtId="191" formatCode="0.0"/>
    <numFmt numFmtId="192" formatCode="\$#,##0.00\ ;\(\$#,##0.00\)"/>
  </numFmts>
  <fonts count="67">
    <font>
      <sz val="11"/>
      <color theme="1"/>
      <name val="Calibri"/>
      <family val="2"/>
      <charset val="238"/>
      <scheme val="minor"/>
    </font>
    <font>
      <sz val="11"/>
      <color theme="1"/>
      <name val="Calibri"/>
      <family val="2"/>
      <scheme val="minor"/>
    </font>
    <font>
      <sz val="11"/>
      <color theme="1"/>
      <name val="Calibri"/>
      <family val="2"/>
      <charset val="238"/>
      <scheme val="minor"/>
    </font>
    <font>
      <b/>
      <sz val="11"/>
      <color theme="1"/>
      <name val="Calibri"/>
      <family val="2"/>
      <charset val="238"/>
      <scheme val="minor"/>
    </font>
    <font>
      <sz val="10"/>
      <name val="Arial"/>
      <family val="2"/>
    </font>
    <font>
      <b/>
      <sz val="12"/>
      <color theme="1"/>
      <name val="Calibri"/>
      <family val="2"/>
      <scheme val="minor"/>
    </font>
    <font>
      <i/>
      <sz val="12"/>
      <color theme="1"/>
      <name val="Calibri"/>
      <family val="2"/>
      <scheme val="minor"/>
    </font>
    <font>
      <b/>
      <sz val="12"/>
      <name val="Arial"/>
      <family val="2"/>
      <charset val="238"/>
    </font>
    <font>
      <sz val="10"/>
      <name val="Arial"/>
      <family val="2"/>
      <charset val="238"/>
    </font>
    <font>
      <sz val="12"/>
      <name val="Arial"/>
      <family val="2"/>
    </font>
    <font>
      <b/>
      <sz val="12"/>
      <name val="Arial"/>
      <family val="2"/>
    </font>
    <font>
      <b/>
      <sz val="12"/>
      <color rgb="FFFF0000"/>
      <name val="Arial"/>
      <family val="2"/>
      <charset val="238"/>
    </font>
    <font>
      <sz val="12"/>
      <color theme="1"/>
      <name val="Calibri"/>
      <family val="2"/>
      <charset val="238"/>
    </font>
    <font>
      <b/>
      <sz val="12"/>
      <color rgb="FFFF0000"/>
      <name val="Arial"/>
      <family val="2"/>
    </font>
    <font>
      <sz val="12"/>
      <color theme="1"/>
      <name val="Calibri"/>
      <family val="2"/>
      <charset val="238"/>
      <scheme val="minor"/>
    </font>
    <font>
      <b/>
      <sz val="16"/>
      <color theme="1"/>
      <name val="Calibri"/>
      <family val="2"/>
      <scheme val="minor"/>
    </font>
    <font>
      <b/>
      <sz val="16"/>
      <name val="Arial"/>
      <family val="2"/>
    </font>
    <font>
      <b/>
      <sz val="18"/>
      <color theme="1"/>
      <name val="Calibri"/>
      <family val="2"/>
      <scheme val="minor"/>
    </font>
    <font>
      <sz val="11"/>
      <color theme="1"/>
      <name val="Calibri"/>
      <family val="2"/>
      <scheme val="minor"/>
    </font>
    <font>
      <b/>
      <sz val="18"/>
      <name val="Arial"/>
      <family val="2"/>
    </font>
    <font>
      <sz val="12"/>
      <color theme="1"/>
      <name val="Calibri"/>
      <family val="2"/>
      <scheme val="minor"/>
    </font>
    <font>
      <sz val="10"/>
      <color indexed="8"/>
      <name val="Arial"/>
      <family val="2"/>
    </font>
    <font>
      <sz val="12"/>
      <name val="Arial"/>
      <family val="2"/>
      <charset val="238"/>
    </font>
    <font>
      <b/>
      <sz val="12"/>
      <color theme="1"/>
      <name val="Calibri"/>
      <family val="2"/>
      <charset val="238"/>
    </font>
    <font>
      <sz val="12"/>
      <color rgb="FFFF0000"/>
      <name val="Arial"/>
      <family val="2"/>
      <charset val="238"/>
    </font>
    <font>
      <sz val="12"/>
      <color rgb="FFFF0000"/>
      <name val="Arial"/>
      <family val="2"/>
    </font>
    <font>
      <sz val="12"/>
      <name val="Times New Roman"/>
      <family val="1"/>
    </font>
    <font>
      <b/>
      <sz val="12"/>
      <name val="Times New Roman"/>
      <family val="1"/>
    </font>
    <font>
      <sz val="12"/>
      <color theme="1"/>
      <name val="Arial"/>
      <family val="2"/>
    </font>
    <font>
      <b/>
      <sz val="12"/>
      <color theme="1"/>
      <name val="Arial"/>
      <family val="2"/>
    </font>
    <font>
      <b/>
      <sz val="10"/>
      <name val="Arial"/>
      <family val="2"/>
    </font>
    <font>
      <b/>
      <sz val="16"/>
      <color theme="1"/>
      <name val="Calibri"/>
      <family val="2"/>
      <charset val="238"/>
      <scheme val="minor"/>
    </font>
    <font>
      <sz val="11"/>
      <name val="Arial"/>
      <family val="2"/>
      <charset val="238"/>
    </font>
    <font>
      <sz val="16"/>
      <color theme="1"/>
      <name val="Calibri"/>
      <family val="2"/>
      <charset val="238"/>
      <scheme val="minor"/>
    </font>
    <font>
      <sz val="10"/>
      <name val="Arial"/>
      <family val="2"/>
    </font>
    <font>
      <sz val="9"/>
      <name val="Times New Roman"/>
      <family val="1"/>
    </font>
    <font>
      <b/>
      <sz val="10"/>
      <name val="Times New Roman"/>
      <family val="1"/>
    </font>
    <font>
      <sz val="10"/>
      <name val="Times New Roman"/>
      <family val="1"/>
    </font>
    <font>
      <sz val="9"/>
      <color indexed="8"/>
      <name val="Times New Roman"/>
      <family val="1"/>
    </font>
    <font>
      <sz val="8"/>
      <name val="Arial"/>
      <family val="2"/>
    </font>
    <font>
      <sz val="10"/>
      <name val="Arial CE"/>
      <charset val="238"/>
    </font>
    <font>
      <sz val="12"/>
      <name val="TIMES"/>
    </font>
    <font>
      <sz val="9"/>
      <name val="Times"/>
    </font>
    <font>
      <u/>
      <sz val="10"/>
      <color indexed="12"/>
      <name val="Arial"/>
      <family val="2"/>
    </font>
    <font>
      <sz val="10"/>
      <name val="CTimesRoman"/>
    </font>
    <font>
      <sz val="10"/>
      <name val="Tms Rmn"/>
    </font>
    <font>
      <sz val="12"/>
      <name val="Tms Rmn"/>
    </font>
    <font>
      <b/>
      <sz val="10"/>
      <name val="Tms Rmn"/>
    </font>
    <font>
      <b/>
      <i/>
      <sz val="10"/>
      <name val="Times New Roman"/>
      <family val="1"/>
    </font>
    <font>
      <vertAlign val="superscript"/>
      <sz val="9"/>
      <color indexed="8"/>
      <name val="Times New Roman"/>
      <family val="1"/>
    </font>
    <font>
      <b/>
      <sz val="18"/>
      <name val="Arial CE"/>
      <charset val="238"/>
    </font>
    <font>
      <b/>
      <sz val="12"/>
      <name val="Arial CE"/>
      <charset val="238"/>
    </font>
    <font>
      <sz val="12"/>
      <color indexed="24"/>
      <name val="Modern"/>
      <family val="3"/>
      <charset val="255"/>
    </font>
    <font>
      <b/>
      <sz val="18"/>
      <color indexed="24"/>
      <name val="Modern"/>
      <family val="3"/>
      <charset val="255"/>
    </font>
    <font>
      <b/>
      <sz val="12"/>
      <color indexed="24"/>
      <name val="Modern"/>
      <family val="3"/>
      <charset val="255"/>
    </font>
    <font>
      <sz val="11"/>
      <color rgb="FF000000"/>
      <name val="Calibri"/>
      <family val="2"/>
    </font>
    <font>
      <sz val="11"/>
      <color indexed="8"/>
      <name val="Calibri"/>
      <family val="2"/>
    </font>
    <font>
      <b/>
      <sz val="13"/>
      <name val="Arial"/>
      <family val="2"/>
    </font>
    <font>
      <sz val="13"/>
      <name val="Arial"/>
      <family val="2"/>
    </font>
    <font>
      <sz val="12"/>
      <color theme="1"/>
      <name val="Times New Roman"/>
      <family val="1"/>
    </font>
    <font>
      <b/>
      <sz val="14"/>
      <color theme="1"/>
      <name val="Calibri"/>
      <family val="2"/>
      <charset val="238"/>
      <scheme val="minor"/>
    </font>
    <font>
      <b/>
      <sz val="11"/>
      <name val="Calibri"/>
      <family val="2"/>
      <charset val="238"/>
      <scheme val="minor"/>
    </font>
    <font>
      <sz val="12"/>
      <name val="Calibri"/>
      <family val="2"/>
      <charset val="238"/>
    </font>
    <font>
      <sz val="11"/>
      <name val="Arial"/>
      <family val="2"/>
    </font>
    <font>
      <b/>
      <sz val="12"/>
      <name val="Calibri"/>
      <family val="2"/>
      <charset val="238"/>
      <scheme val="minor"/>
    </font>
    <font>
      <b/>
      <sz val="14"/>
      <name val="Arial"/>
      <family val="2"/>
    </font>
    <font>
      <b/>
      <sz val="12"/>
      <color theme="1"/>
      <name val="Times New Roman"/>
      <family val="1"/>
    </font>
  </fonts>
  <fills count="21">
    <fill>
      <patternFill patternType="none"/>
    </fill>
    <fill>
      <patternFill patternType="gray125"/>
    </fill>
    <fill>
      <patternFill patternType="solid">
        <fgColor theme="2" tint="-0.249977111117893"/>
        <bgColor rgb="FF000000"/>
      </patternFill>
    </fill>
    <fill>
      <patternFill patternType="solid">
        <fgColor rgb="FFFFFFFF"/>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theme="4" tint="0.79998168889431442"/>
        <bgColor indexed="64"/>
      </patternFill>
    </fill>
    <fill>
      <patternFill patternType="solid">
        <fgColor theme="0"/>
        <bgColor indexed="64"/>
      </patternFill>
    </fill>
    <fill>
      <patternFill patternType="solid">
        <fgColor theme="3" tint="0.79998168889431442"/>
        <bgColor indexed="64"/>
      </patternFill>
    </fill>
    <fill>
      <patternFill patternType="solid">
        <fgColor theme="0"/>
        <bgColor rgb="FF000000"/>
      </patternFill>
    </fill>
    <fill>
      <patternFill patternType="solid">
        <fgColor theme="8" tint="0.79998168889431442"/>
        <bgColor indexed="65"/>
      </patternFill>
    </fill>
    <fill>
      <patternFill patternType="solid">
        <fgColor indexed="9"/>
        <bgColor indexed="64"/>
      </patternFill>
    </fill>
    <fill>
      <patternFill patternType="solid">
        <fgColor indexed="44"/>
        <bgColor indexed="64"/>
      </patternFill>
    </fill>
    <fill>
      <patternFill patternType="solid">
        <fgColor indexed="22"/>
        <bgColor indexed="64"/>
      </patternFill>
    </fill>
    <fill>
      <patternFill patternType="solid">
        <fgColor indexed="46"/>
        <bgColor indexed="64"/>
      </patternFill>
    </fill>
    <fill>
      <patternFill patternType="solid">
        <fgColor indexed="45"/>
        <bgColor indexed="64"/>
      </patternFill>
    </fill>
    <fill>
      <patternFill patternType="solid">
        <fgColor indexed="47"/>
        <bgColor indexed="64"/>
      </patternFill>
    </fill>
    <fill>
      <patternFill patternType="solid">
        <fgColor indexed="42"/>
        <bgColor indexed="64"/>
      </patternFill>
    </fill>
    <fill>
      <patternFill patternType="solid">
        <fgColor indexed="43"/>
        <bgColor indexed="64"/>
      </patternFill>
    </fill>
    <fill>
      <patternFill patternType="solid">
        <fgColor indexed="41"/>
        <bgColor indexed="64"/>
      </patternFill>
    </fill>
    <fill>
      <patternFill patternType="solid">
        <fgColor theme="0" tint="-0.14999847407452621"/>
        <bgColor indexed="64"/>
      </patternFill>
    </fill>
  </fills>
  <borders count="9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dotted">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dotted">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medium">
        <color indexed="64"/>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style="medium">
        <color indexed="64"/>
      </left>
      <right/>
      <top/>
      <bottom style="dotted">
        <color indexed="64"/>
      </bottom>
      <diagonal/>
    </border>
    <border>
      <left style="medium">
        <color indexed="64"/>
      </left>
      <right/>
      <top style="dotted">
        <color indexed="64"/>
      </top>
      <bottom style="medium">
        <color indexed="64"/>
      </bottom>
      <diagonal/>
    </border>
    <border>
      <left/>
      <right/>
      <top style="medium">
        <color indexed="64"/>
      </top>
      <bottom style="dotted">
        <color indexed="64"/>
      </bottom>
      <diagonal/>
    </border>
    <border>
      <left style="medium">
        <color indexed="64"/>
      </left>
      <right style="medium">
        <color indexed="64"/>
      </right>
      <top style="dotted">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style="thin">
        <color indexed="64"/>
      </left>
      <right/>
      <top style="medium">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medium">
        <color indexed="64"/>
      </bottom>
      <diagonal/>
    </border>
    <border>
      <left style="medium">
        <color indexed="64"/>
      </left>
      <right style="thin">
        <color indexed="64"/>
      </right>
      <top/>
      <bottom style="dotted">
        <color indexed="64"/>
      </bottom>
      <diagonal/>
    </border>
    <border>
      <left style="thin">
        <color indexed="64"/>
      </left>
      <right/>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style="medium">
        <color indexed="64"/>
      </left>
      <right style="medium">
        <color indexed="64"/>
      </right>
      <top style="dotted">
        <color indexed="64"/>
      </top>
      <bottom/>
      <diagonal/>
    </border>
    <border>
      <left style="medium">
        <color indexed="64"/>
      </left>
      <right style="dotted">
        <color indexed="64"/>
      </right>
      <top/>
      <bottom style="dotted">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dotted">
        <color indexed="64"/>
      </bottom>
      <diagonal/>
    </border>
    <border>
      <left/>
      <right style="medium">
        <color indexed="64"/>
      </right>
      <top/>
      <bottom style="dotted">
        <color indexed="64"/>
      </bottom>
      <diagonal/>
    </border>
    <border>
      <left/>
      <right style="medium">
        <color indexed="64"/>
      </right>
      <top/>
      <bottom style="medium">
        <color indexed="64"/>
      </bottom>
      <diagonal/>
    </border>
    <border>
      <left/>
      <right style="medium">
        <color indexed="64"/>
      </right>
      <top/>
      <bottom/>
      <diagonal/>
    </border>
    <border>
      <left/>
      <right/>
      <top/>
      <bottom style="dotted">
        <color indexed="64"/>
      </bottom>
      <diagonal/>
    </border>
    <border>
      <left/>
      <right style="medium">
        <color indexed="64"/>
      </right>
      <top style="dotted">
        <color indexed="64"/>
      </top>
      <bottom/>
      <diagonal/>
    </border>
    <border>
      <left style="medium">
        <color indexed="64"/>
      </left>
      <right style="dotted">
        <color indexed="64"/>
      </right>
      <top/>
      <bottom style="medium">
        <color indexed="64"/>
      </bottom>
      <diagonal/>
    </border>
    <border>
      <left/>
      <right/>
      <top/>
      <bottom style="medium">
        <color indexed="64"/>
      </bottom>
      <diagonal/>
    </border>
    <border>
      <left style="medium">
        <color indexed="64"/>
      </left>
      <right style="dotted">
        <color indexed="64"/>
      </right>
      <top style="dotted">
        <color indexed="64"/>
      </top>
      <bottom style="dotted">
        <color indexed="64"/>
      </bottom>
      <diagonal/>
    </border>
    <border>
      <left/>
      <right/>
      <top style="dotted">
        <color indexed="64"/>
      </top>
      <bottom style="dotted">
        <color indexed="64"/>
      </bottom>
      <diagonal/>
    </border>
    <border>
      <left/>
      <right/>
      <top style="dotted">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right/>
      <top style="double">
        <color indexed="64"/>
      </top>
      <bottom/>
      <diagonal/>
    </border>
    <border>
      <left style="medium">
        <color indexed="64"/>
      </left>
      <right style="dotted">
        <color indexed="64"/>
      </right>
      <top/>
      <bottom/>
      <diagonal/>
    </border>
    <border>
      <left style="medium">
        <color indexed="64"/>
      </left>
      <right style="dotted">
        <color indexed="64"/>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medium">
        <color indexed="64"/>
      </bottom>
      <diagonal/>
    </border>
    <border>
      <left/>
      <right style="medium">
        <color indexed="64"/>
      </right>
      <top style="hair">
        <color indexed="64"/>
      </top>
      <bottom style="hair">
        <color indexed="64"/>
      </bottom>
      <diagonal/>
    </border>
    <border>
      <left style="medium">
        <color indexed="64"/>
      </left>
      <right/>
      <top/>
      <bottom style="hair">
        <color indexed="64"/>
      </bottom>
      <diagonal/>
    </border>
    <border>
      <left style="hair">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medium">
        <color indexed="64"/>
      </left>
      <right/>
      <top style="dotted">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22"/>
      </left>
      <right style="thin">
        <color indexed="22"/>
      </right>
      <top style="thin">
        <color indexed="22"/>
      </top>
      <bottom style="thin">
        <color indexed="22"/>
      </bottom>
      <diagonal/>
    </border>
    <border>
      <left/>
      <right/>
      <top style="double">
        <color indexed="8"/>
      </top>
      <bottom/>
      <diagonal/>
    </border>
    <border>
      <left/>
      <right/>
      <top/>
      <bottom style="thin">
        <color indexed="64"/>
      </bottom>
      <diagonal/>
    </border>
    <border>
      <left/>
      <right/>
      <top style="thin">
        <color indexed="64"/>
      </top>
      <bottom style="double">
        <color indexed="64"/>
      </bottom>
      <diagonal/>
    </border>
    <border>
      <left style="dotted">
        <color indexed="64"/>
      </left>
      <right style="medium">
        <color indexed="64"/>
      </right>
      <top/>
      <bottom style="dotted">
        <color indexed="64"/>
      </bottom>
      <diagonal/>
    </border>
    <border>
      <left style="thick">
        <color indexed="64"/>
      </left>
      <right style="thin">
        <color indexed="64"/>
      </right>
      <top/>
      <bottom style="dotted">
        <color indexed="64"/>
      </bottom>
      <diagonal/>
    </border>
    <border>
      <left style="medium">
        <color indexed="64"/>
      </left>
      <right style="dotted">
        <color indexed="64"/>
      </right>
      <top style="medium">
        <color indexed="64"/>
      </top>
      <bottom style="dotted">
        <color indexed="64"/>
      </bottom>
      <diagonal/>
    </border>
    <border>
      <left style="medium">
        <color indexed="64"/>
      </left>
      <right style="medium">
        <color indexed="64"/>
      </right>
      <top style="medium">
        <color indexed="64"/>
      </top>
      <bottom style="dashDotDot">
        <color indexed="64"/>
      </bottom>
      <diagonal/>
    </border>
    <border>
      <left style="medium">
        <color indexed="64"/>
      </left>
      <right style="medium">
        <color indexed="64"/>
      </right>
      <top style="dashDotDot">
        <color indexed="64"/>
      </top>
      <bottom style="dashDotDot">
        <color indexed="64"/>
      </bottom>
      <diagonal/>
    </border>
    <border>
      <left style="medium">
        <color indexed="64"/>
      </left>
      <right style="medium">
        <color indexed="64"/>
      </right>
      <top style="dashDotDot">
        <color indexed="64"/>
      </top>
      <bottom style="medium">
        <color indexed="64"/>
      </bottom>
      <diagonal/>
    </border>
    <border>
      <left style="thin">
        <color indexed="64"/>
      </left>
      <right style="medium">
        <color indexed="64"/>
      </right>
      <top/>
      <bottom style="dotted">
        <color indexed="64"/>
      </bottom>
      <diagonal/>
    </border>
    <border>
      <left style="medium">
        <color indexed="64"/>
      </left>
      <right style="thin">
        <color indexed="64"/>
      </right>
      <top style="medium">
        <color indexed="64"/>
      </top>
      <bottom style="dotted">
        <color indexed="64"/>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dotted">
        <color indexed="64"/>
      </right>
      <top/>
      <bottom style="dotted">
        <color indexed="64"/>
      </bottom>
      <diagonal/>
    </border>
    <border>
      <left/>
      <right style="medium">
        <color indexed="64"/>
      </right>
      <top/>
      <bottom style="hair">
        <color indexed="64"/>
      </bottom>
      <diagonal/>
    </border>
    <border>
      <left/>
      <right style="medium">
        <color indexed="64"/>
      </right>
      <top style="hair">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top style="dotted">
        <color indexed="64"/>
      </top>
      <bottom/>
      <diagonal/>
    </border>
    <border>
      <left style="medium">
        <color indexed="64"/>
      </left>
      <right style="thin">
        <color indexed="64"/>
      </right>
      <top style="dotted">
        <color indexed="64"/>
      </top>
      <bottom/>
      <diagonal/>
    </border>
    <border>
      <left style="thin">
        <color indexed="64"/>
      </left>
      <right/>
      <top style="dotted">
        <color indexed="64"/>
      </top>
      <bottom/>
      <diagonal/>
    </border>
    <border>
      <left/>
      <right style="medium">
        <color indexed="64"/>
      </right>
      <top style="hair">
        <color indexed="64"/>
      </top>
      <bottom/>
      <diagonal/>
    </border>
  </borders>
  <cellStyleXfs count="197">
    <xf numFmtId="0" fontId="0" fillId="0" borderId="0"/>
    <xf numFmtId="43" fontId="2" fillId="0" borderId="0" applyFont="0" applyFill="0" applyBorder="0" applyAlignment="0" applyProtection="0"/>
    <xf numFmtId="0" fontId="4" fillId="0" borderId="0"/>
    <xf numFmtId="0" fontId="8" fillId="0" borderId="0"/>
    <xf numFmtId="164" fontId="2" fillId="0" borderId="0" applyFont="0" applyFill="0" applyBorder="0" applyAlignment="0" applyProtection="0"/>
    <xf numFmtId="167" fontId="4"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67" fontId="4" fillId="0" borderId="0" applyFill="0" applyBorder="0" applyAlignment="0" applyProtection="0"/>
    <xf numFmtId="0" fontId="4" fillId="0" borderId="0" applyFill="0" applyBorder="0" applyAlignment="0" applyProtection="0"/>
    <xf numFmtId="167" fontId="4" fillId="0" borderId="0" applyFill="0" applyBorder="0" applyAlignment="0" applyProtection="0"/>
    <xf numFmtId="0" fontId="4" fillId="0" borderId="0" applyFill="0" applyBorder="0" applyAlignment="0" applyProtection="0"/>
    <xf numFmtId="0" fontId="4" fillId="0" borderId="0" applyFill="0" applyBorder="0" applyAlignment="0" applyProtection="0"/>
    <xf numFmtId="43" fontId="4" fillId="0" borderId="0" applyFont="0" applyFill="0" applyBorder="0" applyAlignment="0" applyProtection="0"/>
    <xf numFmtId="167" fontId="4" fillId="0" borderId="0" applyFill="0" applyBorder="0" applyAlignment="0" applyProtection="0"/>
    <xf numFmtId="3" fontId="4" fillId="0" borderId="0" applyFill="0" applyBorder="0" applyAlignment="0" applyProtection="0"/>
    <xf numFmtId="5" fontId="4" fillId="0" borderId="0" applyFill="0" applyBorder="0" applyAlignment="0" applyProtection="0"/>
    <xf numFmtId="168" fontId="4" fillId="0" borderId="0" applyFill="0" applyBorder="0" applyAlignment="0" applyProtection="0"/>
    <xf numFmtId="2" fontId="4" fillId="0" borderId="0" applyFill="0" applyBorder="0" applyAlignment="0" applyProtection="0"/>
    <xf numFmtId="0" fontId="19" fillId="0" borderId="0" applyNumberFormat="0" applyFill="0" applyBorder="0" applyAlignment="0" applyProtection="0"/>
    <xf numFmtId="0" fontId="10" fillId="0" borderId="0" applyNumberForma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8" fillId="0" borderId="0"/>
    <xf numFmtId="0" fontId="20" fillId="0" borderId="0"/>
    <xf numFmtId="0" fontId="4" fillId="0" borderId="0"/>
    <xf numFmtId="0" fontId="4" fillId="0" borderId="0"/>
    <xf numFmtId="0" fontId="8" fillId="0" borderId="0"/>
    <xf numFmtId="0" fontId="8" fillId="0" borderId="0"/>
    <xf numFmtId="0" fontId="4" fillId="0" borderId="0"/>
    <xf numFmtId="0" fontId="4" fillId="0" borderId="0"/>
    <xf numFmtId="0" fontId="18" fillId="0" borderId="0"/>
    <xf numFmtId="0" fontId="4" fillId="0" borderId="0"/>
    <xf numFmtId="0" fontId="18" fillId="0" borderId="0"/>
    <xf numFmtId="0" fontId="4" fillId="0" borderId="0"/>
    <xf numFmtId="0" fontId="4" fillId="0" borderId="0"/>
    <xf numFmtId="0" fontId="4" fillId="0" borderId="0"/>
    <xf numFmtId="0" fontId="4" fillId="0" borderId="0"/>
    <xf numFmtId="10" fontId="4" fillId="0" borderId="0" applyFill="0" applyBorder="0" applyAlignment="0" applyProtection="0"/>
    <xf numFmtId="10" fontId="4" fillId="0" borderId="0" applyFill="0" applyBorder="0" applyAlignment="0" applyProtection="0"/>
    <xf numFmtId="0" fontId="21" fillId="0" borderId="0">
      <alignment vertical="top"/>
    </xf>
    <xf numFmtId="0" fontId="4" fillId="0" borderId="53" applyNumberFormat="0" applyFill="0" applyAlignment="0" applyProtection="0"/>
    <xf numFmtId="0" fontId="34" fillId="0" borderId="0"/>
    <xf numFmtId="0" fontId="21" fillId="0" borderId="0">
      <alignment vertical="top"/>
    </xf>
    <xf numFmtId="0" fontId="26" fillId="0" borderId="0"/>
    <xf numFmtId="0" fontId="26" fillId="0" borderId="0"/>
    <xf numFmtId="0" fontId="26" fillId="0" borderId="0"/>
    <xf numFmtId="170" fontId="35" fillId="0" borderId="0" applyFont="0" applyFill="0" applyBorder="0" applyAlignment="0" applyProtection="0"/>
    <xf numFmtId="171" fontId="35" fillId="0" borderId="0" applyFont="0" applyFill="0" applyBorder="0" applyAlignment="0" applyProtection="0"/>
    <xf numFmtId="0" fontId="2" fillId="10" borderId="0" applyNumberFormat="0" applyBorder="0" applyAlignment="0" applyProtection="0"/>
    <xf numFmtId="172" fontId="35" fillId="0" borderId="0" applyFont="0" applyFill="0" applyBorder="0" applyAlignment="0" applyProtection="0"/>
    <xf numFmtId="173" fontId="35" fillId="0" borderId="0" applyFont="0" applyFill="0" applyBorder="0" applyAlignment="0" applyProtection="0"/>
    <xf numFmtId="174" fontId="35" fillId="0" borderId="0" applyFont="0" applyFill="0" applyBorder="0" applyAlignment="0" applyProtection="0"/>
    <xf numFmtId="3" fontId="4" fillId="12" borderId="74" applyNumberFormat="0"/>
    <xf numFmtId="0" fontId="40" fillId="0" borderId="75" applyNumberFormat="0" applyFont="0" applyFill="0" applyAlignment="0" applyProtection="0"/>
    <xf numFmtId="0" fontId="41" fillId="0" borderId="0"/>
    <xf numFmtId="164" fontId="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175" fontId="42" fillId="0" borderId="0">
      <alignment horizontal="right" vertical="top"/>
    </xf>
    <xf numFmtId="0" fontId="41" fillId="0" borderId="0"/>
    <xf numFmtId="0" fontId="41" fillId="0" borderId="0"/>
    <xf numFmtId="0" fontId="40" fillId="0" borderId="0" applyFont="0" applyFill="0" applyBorder="0" applyAlignment="0" applyProtection="0"/>
    <xf numFmtId="0" fontId="4" fillId="13" borderId="0" applyNumberFormat="0" applyBorder="0" applyProtection="0"/>
    <xf numFmtId="176" fontId="4" fillId="0" borderId="0" applyFont="0" applyFill="0" applyBorder="0" applyAlignment="0" applyProtection="0"/>
    <xf numFmtId="177" fontId="4" fillId="14" borderId="73" applyNumberFormat="0" applyFont="0" applyBorder="0" applyAlignment="0" applyProtection="0">
      <alignment horizontal="right"/>
    </xf>
    <xf numFmtId="3" fontId="40" fillId="0" borderId="0" applyFont="0" applyFill="0" applyBorder="0" applyAlignment="0" applyProtection="0"/>
    <xf numFmtId="3" fontId="40" fillId="0" borderId="0" applyFont="0" applyFill="0" applyBorder="0" applyAlignment="0" applyProtection="0"/>
    <xf numFmtId="38" fontId="39" fillId="13" borderId="0" applyNumberFormat="0" applyBorder="0" applyAlignment="0" applyProtection="0"/>
    <xf numFmtId="0" fontId="43" fillId="0" borderId="0" applyNumberFormat="0" applyFill="0" applyBorder="0" applyAlignment="0" applyProtection="0">
      <alignment vertical="top"/>
      <protection locked="0"/>
    </xf>
    <xf numFmtId="0" fontId="4" fillId="15" borderId="74" applyNumberFormat="0" applyBorder="0" applyProtection="0"/>
    <xf numFmtId="167" fontId="35" fillId="0" borderId="0" applyFont="0" applyFill="0" applyBorder="0" applyAlignment="0" applyProtection="0"/>
    <xf numFmtId="3" fontId="35" fillId="0" borderId="0" applyFont="0" applyFill="0" applyBorder="0" applyAlignment="0" applyProtection="0"/>
    <xf numFmtId="10" fontId="39" fillId="11" borderId="72" applyNumberFormat="0" applyBorder="0" applyAlignment="0" applyProtection="0"/>
    <xf numFmtId="3" fontId="4" fillId="16" borderId="0" applyNumberFormat="0" applyBorder="0"/>
    <xf numFmtId="167" fontId="44" fillId="0" borderId="0"/>
    <xf numFmtId="178" fontId="40" fillId="0" borderId="0" applyFont="0" applyFill="0" applyBorder="0" applyAlignment="0" applyProtection="0"/>
    <xf numFmtId="179" fontId="37" fillId="0" borderId="0" applyFont="0" applyFill="0" applyBorder="0" applyAlignment="0" applyProtection="0"/>
    <xf numFmtId="180" fontId="37" fillId="0" borderId="0" applyFont="0" applyFill="0" applyBorder="0" applyAlignment="0" applyProtection="0"/>
    <xf numFmtId="41" fontId="37" fillId="0" borderId="0" applyFont="0" applyFill="0" applyBorder="0" applyAlignment="0" applyProtection="0"/>
    <xf numFmtId="43" fontId="37" fillId="0" borderId="0" applyFont="0" applyFill="0" applyBorder="0" applyAlignment="0" applyProtection="0"/>
    <xf numFmtId="5" fontId="40" fillId="0" borderId="0" applyFont="0" applyFill="0" applyBorder="0" applyAlignment="0" applyProtection="0"/>
    <xf numFmtId="0" fontId="4" fillId="17" borderId="74" applyNumberFormat="0"/>
    <xf numFmtId="3" fontId="4" fillId="18" borderId="74" applyNumberFormat="0" applyFont="0" applyAlignment="0"/>
    <xf numFmtId="181" fontId="37" fillId="0" borderId="0" applyFont="0" applyFill="0" applyBorder="0" applyAlignment="0" applyProtection="0"/>
    <xf numFmtId="182"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0" fontId="45" fillId="0" borderId="0"/>
    <xf numFmtId="0" fontId="46" fillId="0" borderId="0"/>
    <xf numFmtId="0" fontId="41" fillId="0" borderId="0"/>
    <xf numFmtId="0" fontId="41" fillId="0" borderId="0"/>
    <xf numFmtId="0" fontId="41" fillId="0" borderId="0"/>
    <xf numFmtId="0" fontId="41" fillId="0" borderId="0"/>
    <xf numFmtId="0" fontId="18" fillId="0" borderId="0"/>
    <xf numFmtId="0" fontId="4" fillId="0" borderId="0"/>
    <xf numFmtId="0" fontId="18" fillId="0" borderId="0"/>
    <xf numFmtId="0" fontId="4" fillId="0" borderId="0"/>
    <xf numFmtId="0" fontId="4" fillId="0" borderId="0">
      <alignment vertical="top"/>
    </xf>
    <xf numFmtId="0" fontId="8" fillId="0" borderId="0"/>
    <xf numFmtId="0" fontId="4" fillId="0" borderId="0"/>
    <xf numFmtId="0" fontId="4" fillId="0" borderId="0"/>
    <xf numFmtId="0" fontId="4" fillId="0" borderId="0">
      <alignment vertical="top"/>
    </xf>
    <xf numFmtId="0" fontId="18" fillId="0" borderId="0"/>
    <xf numFmtId="183" fontId="37" fillId="0" borderId="0" applyFill="0" applyBorder="0" applyAlignment="0" applyProtection="0">
      <alignment horizontal="right"/>
    </xf>
    <xf numFmtId="40" fontId="21" fillId="11" borderId="0">
      <alignment horizontal="right"/>
    </xf>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184" fontId="35" fillId="0" borderId="0" applyFont="0" applyFill="0" applyBorder="0" applyAlignment="0" applyProtection="0"/>
    <xf numFmtId="185" fontId="35" fillId="0" borderId="0" applyFont="0" applyFill="0" applyBorder="0" applyAlignment="0" applyProtection="0"/>
    <xf numFmtId="186" fontId="35" fillId="0" borderId="0" applyFont="0" applyFill="0" applyBorder="0" applyAlignment="0" applyProtection="0"/>
    <xf numFmtId="2" fontId="40" fillId="0" borderId="0" applyFont="0" applyFill="0" applyBorder="0" applyAlignment="0" applyProtection="0"/>
    <xf numFmtId="187" fontId="37" fillId="0" borderId="0" applyFill="0" applyBorder="0" applyAlignment="0">
      <alignment horizontal="centerContinuous"/>
    </xf>
    <xf numFmtId="3" fontId="4" fillId="19" borderId="74" applyNumberFormat="0"/>
    <xf numFmtId="0" fontId="35" fillId="0" borderId="0"/>
    <xf numFmtId="0" fontId="47" fillId="0" borderId="0"/>
    <xf numFmtId="0" fontId="18" fillId="0" borderId="0"/>
    <xf numFmtId="0" fontId="21" fillId="0" borderId="0">
      <alignment vertical="top"/>
    </xf>
    <xf numFmtId="0" fontId="4" fillId="0" borderId="0" applyNumberFormat="0"/>
    <xf numFmtId="0" fontId="36" fillId="0" borderId="0" applyNumberFormat="0" applyFont="0" applyFill="0" applyBorder="0" applyAlignment="0" applyProtection="0">
      <alignment vertical="top"/>
    </xf>
    <xf numFmtId="0" fontId="48" fillId="0" borderId="0" applyNumberFormat="0" applyFont="0" applyFill="0" applyBorder="0" applyAlignment="0" applyProtection="0">
      <alignment vertical="top"/>
    </xf>
    <xf numFmtId="0" fontId="48" fillId="0" borderId="0" applyNumberFormat="0" applyFont="0" applyFill="0" applyBorder="0" applyAlignment="0" applyProtection="0">
      <alignment vertical="top"/>
    </xf>
    <xf numFmtId="0" fontId="36" fillId="0" borderId="0" applyNumberFormat="0" applyFont="0" applyFill="0" applyBorder="0" applyAlignment="0" applyProtection="0"/>
    <xf numFmtId="0" fontId="36" fillId="0" borderId="0" applyNumberFormat="0" applyFont="0" applyFill="0" applyBorder="0" applyAlignment="0" applyProtection="0">
      <alignment horizontal="left" vertical="top"/>
    </xf>
    <xf numFmtId="0" fontId="36" fillId="0" borderId="0" applyNumberFormat="0" applyFont="0" applyFill="0" applyBorder="0" applyAlignment="0" applyProtection="0">
      <alignment horizontal="left" vertical="top"/>
    </xf>
    <xf numFmtId="0" fontId="36" fillId="0" borderId="0" applyNumberFormat="0" applyFont="0" applyFill="0" applyBorder="0" applyAlignment="0" applyProtection="0">
      <alignment horizontal="left" vertical="top"/>
    </xf>
    <xf numFmtId="0" fontId="37" fillId="0" borderId="0"/>
    <xf numFmtId="0" fontId="49" fillId="0" borderId="0">
      <alignment horizontal="left" wrapText="1"/>
    </xf>
    <xf numFmtId="0" fontId="38" fillId="0" borderId="76" applyNumberFormat="0" applyFont="0" applyFill="0" applyBorder="0" applyAlignment="0" applyProtection="0">
      <alignment horizontal="center" wrapText="1"/>
    </xf>
    <xf numFmtId="188" fontId="35" fillId="0" borderId="0" applyNumberFormat="0" applyFont="0" applyFill="0" applyBorder="0" applyAlignment="0" applyProtection="0">
      <alignment horizontal="right"/>
    </xf>
    <xf numFmtId="0" fontId="38" fillId="0" borderId="0" applyNumberFormat="0" applyFont="0" applyFill="0" applyBorder="0" applyAlignment="0" applyProtection="0">
      <alignment horizontal="left" indent="1"/>
    </xf>
    <xf numFmtId="189" fontId="38" fillId="0" borderId="0" applyNumberFormat="0" applyFont="0" applyFill="0" applyBorder="0" applyAlignment="0" applyProtection="0"/>
    <xf numFmtId="0" fontId="37" fillId="0" borderId="76" applyNumberFormat="0" applyFont="0" applyFill="0" applyAlignment="0" applyProtection="0">
      <alignment horizontal="center"/>
    </xf>
    <xf numFmtId="0" fontId="37" fillId="0" borderId="0" applyNumberFormat="0" applyFont="0" applyFill="0" applyBorder="0" applyAlignment="0" applyProtection="0">
      <alignment horizontal="left" wrapText="1" indent="1"/>
    </xf>
    <xf numFmtId="0" fontId="38" fillId="0" borderId="0" applyNumberFormat="0" applyFont="0" applyFill="0" applyBorder="0" applyAlignment="0" applyProtection="0">
      <alignment horizontal="left" indent="1"/>
    </xf>
    <xf numFmtId="0" fontId="37" fillId="0" borderId="0" applyNumberFormat="0" applyFont="0" applyFill="0" applyBorder="0" applyAlignment="0" applyProtection="0">
      <alignment horizontal="left" wrapText="1" indent="2"/>
    </xf>
    <xf numFmtId="190" fontId="37" fillId="0" borderId="0">
      <alignment horizontal="right"/>
    </xf>
    <xf numFmtId="0" fontId="50" fillId="0" borderId="0" applyNumberFormat="0" applyFill="0" applyBorder="0" applyAlignment="0" applyProtection="0"/>
    <xf numFmtId="0" fontId="51" fillId="0" borderId="0" applyNumberFormat="0" applyFill="0" applyBorder="0" applyAlignment="0" applyProtection="0"/>
    <xf numFmtId="191" fontId="26" fillId="0" borderId="0">
      <alignment horizontal="right"/>
    </xf>
    <xf numFmtId="0" fontId="52" fillId="0" borderId="0" applyProtection="0"/>
    <xf numFmtId="192" fontId="52" fillId="0" borderId="0" applyProtection="0"/>
    <xf numFmtId="0" fontId="53" fillId="0" borderId="0" applyProtection="0"/>
    <xf numFmtId="0" fontId="54" fillId="0" borderId="0" applyProtection="0"/>
    <xf numFmtId="0" fontId="52" fillId="0" borderId="77" applyProtection="0"/>
    <xf numFmtId="0" fontId="52" fillId="0" borderId="0"/>
    <xf numFmtId="10" fontId="52" fillId="0" borderId="0" applyProtection="0"/>
    <xf numFmtId="0" fontId="52" fillId="0" borderId="0"/>
    <xf numFmtId="2" fontId="52" fillId="0" borderId="0" applyProtection="0"/>
    <xf numFmtId="4" fontId="52" fillId="0" borderId="0" applyProtection="0"/>
    <xf numFmtId="0" fontId="55" fillId="0" borderId="0"/>
    <xf numFmtId="9" fontId="56" fillId="0" borderId="0" applyFont="0" applyFill="0" applyBorder="0" applyAlignment="0" applyProtection="0"/>
    <xf numFmtId="9"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cellStyleXfs>
  <cellXfs count="1580">
    <xf numFmtId="0" fontId="0" fillId="0" borderId="0" xfId="0"/>
    <xf numFmtId="0" fontId="0" fillId="0" borderId="1" xfId="0" applyBorder="1"/>
    <xf numFmtId="0" fontId="0" fillId="0" borderId="2" xfId="0" applyBorder="1"/>
    <xf numFmtId="0" fontId="5" fillId="0" borderId="8" xfId="2" applyFont="1" applyBorder="1" applyAlignment="1">
      <alignment horizontal="center"/>
    </xf>
    <xf numFmtId="0" fontId="6" fillId="0" borderId="14" xfId="2" applyFont="1" applyBorder="1" applyAlignment="1">
      <alignment horizontal="center"/>
    </xf>
    <xf numFmtId="49" fontId="7" fillId="2" borderId="1" xfId="2" applyNumberFormat="1" applyFont="1" applyFill="1" applyBorder="1" applyAlignment="1">
      <alignment horizontal="center" vertical="center"/>
    </xf>
    <xf numFmtId="0" fontId="7" fillId="2" borderId="2" xfId="2" applyFont="1" applyFill="1" applyBorder="1" applyAlignment="1">
      <alignment vertical="center"/>
    </xf>
    <xf numFmtId="0" fontId="7" fillId="2" borderId="19" xfId="2" applyFont="1" applyFill="1" applyBorder="1" applyAlignment="1">
      <alignment horizontal="center" vertical="center"/>
    </xf>
    <xf numFmtId="165" fontId="9" fillId="0" borderId="20" xfId="3" applyNumberFormat="1" applyFont="1" applyFill="1" applyBorder="1" applyAlignment="1">
      <alignment horizontal="center"/>
    </xf>
    <xf numFmtId="3" fontId="10" fillId="0" borderId="21" xfId="3" applyNumberFormat="1" applyFont="1" applyFill="1" applyBorder="1"/>
    <xf numFmtId="1" fontId="7" fillId="0" borderId="20" xfId="2" applyNumberFormat="1" applyFont="1" applyFill="1" applyBorder="1" applyAlignment="1">
      <alignment horizontal="center"/>
    </xf>
    <xf numFmtId="165" fontId="9" fillId="0" borderId="22" xfId="3" applyNumberFormat="1" applyFont="1" applyFill="1" applyBorder="1" applyAlignment="1">
      <alignment horizontal="center" wrapText="1"/>
    </xf>
    <xf numFmtId="3" fontId="9" fillId="0" borderId="23" xfId="2" applyNumberFormat="1" applyFont="1" applyFill="1" applyBorder="1" applyAlignment="1">
      <alignment horizontal="center"/>
    </xf>
    <xf numFmtId="1" fontId="7" fillId="0" borderId="22" xfId="2" applyNumberFormat="1" applyFont="1" applyFill="1" applyBorder="1" applyAlignment="1">
      <alignment horizontal="center"/>
    </xf>
    <xf numFmtId="165" fontId="9" fillId="0" borderId="24" xfId="3" applyNumberFormat="1" applyFont="1" applyFill="1" applyBorder="1" applyAlignment="1">
      <alignment horizontal="center"/>
    </xf>
    <xf numFmtId="3" fontId="9" fillId="0" borderId="15" xfId="2" applyNumberFormat="1" applyFont="1" applyFill="1" applyBorder="1" applyAlignment="1">
      <alignment horizontal="center"/>
    </xf>
    <xf numFmtId="1" fontId="7" fillId="0" borderId="13" xfId="2" applyNumberFormat="1" applyFont="1" applyFill="1" applyBorder="1" applyAlignment="1">
      <alignment horizontal="center"/>
    </xf>
    <xf numFmtId="0" fontId="7" fillId="2" borderId="2" xfId="2" applyFont="1" applyFill="1" applyBorder="1" applyAlignment="1"/>
    <xf numFmtId="0" fontId="7" fillId="2" borderId="6" xfId="2" applyFont="1" applyFill="1" applyBorder="1" applyAlignment="1"/>
    <xf numFmtId="165" fontId="9" fillId="0" borderId="21" xfId="3" applyNumberFormat="1" applyFont="1" applyFill="1" applyBorder="1" applyAlignment="1">
      <alignment horizontal="center"/>
    </xf>
    <xf numFmtId="165" fontId="9" fillId="0" borderId="14" xfId="3" applyNumberFormat="1" applyFont="1" applyFill="1" applyBorder="1" applyAlignment="1">
      <alignment horizontal="center"/>
    </xf>
    <xf numFmtId="1" fontId="7" fillId="0" borderId="14" xfId="2" applyNumberFormat="1" applyFont="1" applyFill="1" applyBorder="1" applyAlignment="1">
      <alignment horizontal="center"/>
    </xf>
    <xf numFmtId="3" fontId="9" fillId="0" borderId="26" xfId="3" applyNumberFormat="1" applyFont="1" applyFill="1" applyBorder="1"/>
    <xf numFmtId="3" fontId="9" fillId="0" borderId="14" xfId="3" applyNumberFormat="1" applyFont="1" applyFill="1" applyBorder="1"/>
    <xf numFmtId="0" fontId="7" fillId="2" borderId="2" xfId="2" applyFont="1" applyFill="1" applyBorder="1" applyAlignment="1">
      <alignment horizontal="center"/>
    </xf>
    <xf numFmtId="3" fontId="10" fillId="0" borderId="29" xfId="3" applyNumberFormat="1" applyFont="1" applyFill="1" applyBorder="1"/>
    <xf numFmtId="3" fontId="9" fillId="0" borderId="30" xfId="3" applyNumberFormat="1" applyFont="1" applyFill="1" applyBorder="1"/>
    <xf numFmtId="3" fontId="9" fillId="0" borderId="31" xfId="3" applyNumberFormat="1" applyFont="1" applyFill="1" applyBorder="1"/>
    <xf numFmtId="165" fontId="9" fillId="0" borderId="32" xfId="3" applyNumberFormat="1" applyFont="1" applyFill="1" applyBorder="1" applyAlignment="1">
      <alignment horizontal="center"/>
    </xf>
    <xf numFmtId="166" fontId="10" fillId="0" borderId="33" xfId="3" applyNumberFormat="1" applyFont="1" applyFill="1" applyBorder="1"/>
    <xf numFmtId="49" fontId="9" fillId="0" borderId="23" xfId="4" applyNumberFormat="1" applyFont="1" applyFill="1" applyBorder="1" applyAlignment="1">
      <alignment horizontal="center"/>
    </xf>
    <xf numFmtId="49" fontId="9" fillId="0" borderId="8" xfId="4" applyNumberFormat="1" applyFont="1" applyFill="1" applyBorder="1" applyAlignment="1">
      <alignment horizontal="center"/>
    </xf>
    <xf numFmtId="165" fontId="9" fillId="0" borderId="34" xfId="3" applyNumberFormat="1" applyFont="1" applyFill="1" applyBorder="1" applyAlignment="1">
      <alignment horizontal="center"/>
    </xf>
    <xf numFmtId="166" fontId="10" fillId="0" borderId="30" xfId="3" applyNumberFormat="1" applyFont="1" applyFill="1" applyBorder="1"/>
    <xf numFmtId="49" fontId="9" fillId="0" borderId="26" xfId="4" applyNumberFormat="1" applyFont="1" applyFill="1" applyBorder="1" applyAlignment="1">
      <alignment horizontal="center"/>
    </xf>
    <xf numFmtId="165" fontId="9" fillId="0" borderId="35" xfId="3" applyNumberFormat="1" applyFont="1" applyFill="1" applyBorder="1" applyAlignment="1">
      <alignment horizontal="center"/>
    </xf>
    <xf numFmtId="166" fontId="10" fillId="0" borderId="31" xfId="3" applyNumberFormat="1" applyFont="1" applyFill="1" applyBorder="1"/>
    <xf numFmtId="49" fontId="9" fillId="0" borderId="15" xfId="4" applyNumberFormat="1" applyFont="1" applyFill="1" applyBorder="1" applyAlignment="1">
      <alignment horizontal="center"/>
    </xf>
    <xf numFmtId="49" fontId="9" fillId="0" borderId="14" xfId="4" applyNumberFormat="1" applyFont="1" applyFill="1" applyBorder="1" applyAlignment="1">
      <alignment horizontal="center"/>
    </xf>
    <xf numFmtId="0" fontId="12" fillId="3" borderId="21" xfId="0" applyFont="1" applyFill="1" applyBorder="1" applyAlignment="1">
      <alignment horizontal="center"/>
    </xf>
    <xf numFmtId="0" fontId="12" fillId="3" borderId="8" xfId="0" applyFont="1" applyFill="1" applyBorder="1" applyAlignment="1">
      <alignment horizontal="center"/>
    </xf>
    <xf numFmtId="0" fontId="12" fillId="3" borderId="13" xfId="0" applyFont="1" applyFill="1" applyBorder="1" applyAlignment="1">
      <alignment horizontal="center"/>
    </xf>
    <xf numFmtId="0" fontId="12" fillId="3" borderId="14" xfId="0" applyFont="1" applyFill="1" applyBorder="1"/>
    <xf numFmtId="0" fontId="12" fillId="3" borderId="36" xfId="0" applyFont="1" applyFill="1" applyBorder="1"/>
    <xf numFmtId="0" fontId="7" fillId="4" borderId="1" xfId="2" applyFont="1" applyFill="1" applyBorder="1" applyAlignment="1">
      <alignment horizontal="center" vertical="center"/>
    </xf>
    <xf numFmtId="3" fontId="7" fillId="4" borderId="2" xfId="2" applyNumberFormat="1" applyFont="1" applyFill="1" applyBorder="1" applyAlignment="1">
      <alignment horizontal="center" vertical="center" wrapText="1"/>
    </xf>
    <xf numFmtId="0" fontId="7" fillId="4" borderId="2" xfId="2" applyFont="1" applyFill="1" applyBorder="1"/>
    <xf numFmtId="3" fontId="9" fillId="0" borderId="37" xfId="2" applyNumberFormat="1" applyFont="1" applyBorder="1" applyAlignment="1">
      <alignment horizontal="center"/>
    </xf>
    <xf numFmtId="0" fontId="7" fillId="2" borderId="1" xfId="2" applyFont="1" applyFill="1" applyBorder="1" applyAlignment="1">
      <alignment horizontal="center"/>
    </xf>
    <xf numFmtId="49" fontId="10" fillId="0" borderId="23" xfId="4" applyNumberFormat="1" applyFont="1" applyFill="1" applyBorder="1" applyAlignment="1">
      <alignment horizontal="center"/>
    </xf>
    <xf numFmtId="0" fontId="9" fillId="2" borderId="2" xfId="2" applyFont="1" applyFill="1" applyBorder="1"/>
    <xf numFmtId="0" fontId="10" fillId="0" borderId="21" xfId="1" applyNumberFormat="1" applyFont="1" applyFill="1" applyBorder="1" applyAlignment="1">
      <alignment horizontal="center" vertical="center"/>
    </xf>
    <xf numFmtId="0" fontId="10" fillId="0" borderId="8" xfId="1" applyNumberFormat="1" applyFont="1" applyFill="1" applyBorder="1" applyAlignment="1">
      <alignment horizontal="center" vertical="center"/>
    </xf>
    <xf numFmtId="0" fontId="10" fillId="0" borderId="13" xfId="1" applyNumberFormat="1" applyFont="1" applyFill="1" applyBorder="1" applyAlignment="1">
      <alignment horizontal="center" vertical="center"/>
    </xf>
    <xf numFmtId="166" fontId="10" fillId="0" borderId="39" xfId="3" applyNumberFormat="1" applyFont="1" applyFill="1" applyBorder="1"/>
    <xf numFmtId="165" fontId="9" fillId="0" borderId="26" xfId="3" applyNumberFormat="1" applyFont="1" applyFill="1" applyBorder="1" applyAlignment="1">
      <alignment horizontal="center"/>
    </xf>
    <xf numFmtId="0" fontId="12" fillId="0" borderId="40" xfId="0" applyFont="1" applyFill="1" applyBorder="1"/>
    <xf numFmtId="0" fontId="12" fillId="0" borderId="41" xfId="0" applyFont="1" applyFill="1" applyBorder="1"/>
    <xf numFmtId="166" fontId="10" fillId="0" borderId="43" xfId="3" applyNumberFormat="1" applyFont="1" applyFill="1" applyBorder="1"/>
    <xf numFmtId="0" fontId="12" fillId="0" borderId="44" xfId="0" applyFont="1" applyFill="1" applyBorder="1"/>
    <xf numFmtId="0" fontId="12" fillId="0" borderId="28" xfId="0" applyFont="1" applyFill="1" applyBorder="1"/>
    <xf numFmtId="3" fontId="11" fillId="2" borderId="19" xfId="2" applyNumberFormat="1" applyFont="1" applyFill="1" applyBorder="1"/>
    <xf numFmtId="3" fontId="7" fillId="4" borderId="2" xfId="2" applyNumberFormat="1" applyFont="1" applyFill="1" applyBorder="1" applyAlignment="1">
      <alignment horizontal="center"/>
    </xf>
    <xf numFmtId="3" fontId="9" fillId="0" borderId="37" xfId="2" applyNumberFormat="1" applyFont="1" applyBorder="1" applyAlignment="1">
      <alignment horizontal="center" vertical="center"/>
    </xf>
    <xf numFmtId="3" fontId="9" fillId="0" borderId="45" xfId="2" applyNumberFormat="1" applyFont="1" applyBorder="1" applyAlignment="1">
      <alignment horizontal="center" vertical="center"/>
    </xf>
    <xf numFmtId="3" fontId="9" fillId="0" borderId="45" xfId="2" applyNumberFormat="1" applyFont="1" applyBorder="1" applyAlignment="1">
      <alignment horizontal="center"/>
    </xf>
    <xf numFmtId="166" fontId="10" fillId="0" borderId="48" xfId="3" applyNumberFormat="1" applyFont="1" applyFill="1" applyBorder="1"/>
    <xf numFmtId="166" fontId="10" fillId="0" borderId="49" xfId="3" applyNumberFormat="1" applyFont="1" applyFill="1" applyBorder="1"/>
    <xf numFmtId="0" fontId="7" fillId="2" borderId="1" xfId="2" applyFont="1" applyFill="1" applyBorder="1" applyAlignment="1">
      <alignment horizontal="center" vertical="center"/>
    </xf>
    <xf numFmtId="0" fontId="7" fillId="2" borderId="19" xfId="2" applyFont="1" applyFill="1" applyBorder="1" applyAlignment="1">
      <alignment vertical="center" wrapText="1"/>
    </xf>
    <xf numFmtId="0" fontId="7" fillId="2" borderId="2" xfId="2" applyFont="1" applyFill="1" applyBorder="1" applyAlignment="1">
      <alignment vertical="center" wrapText="1"/>
    </xf>
    <xf numFmtId="0" fontId="9" fillId="0" borderId="21" xfId="1" applyNumberFormat="1" applyFont="1" applyFill="1" applyBorder="1" applyAlignment="1">
      <alignment horizontal="center" vertical="center"/>
    </xf>
    <xf numFmtId="0" fontId="7" fillId="2" borderId="19" xfId="2" applyFont="1" applyFill="1" applyBorder="1" applyAlignment="1">
      <alignment horizontal="center"/>
    </xf>
    <xf numFmtId="0" fontId="7" fillId="2" borderId="19" xfId="2" applyFont="1" applyFill="1" applyBorder="1" applyAlignment="1"/>
    <xf numFmtId="3" fontId="11" fillId="2" borderId="19" xfId="2" applyNumberFormat="1" applyFont="1" applyFill="1" applyBorder="1" applyAlignment="1">
      <alignment horizontal="center" vertical="center"/>
    </xf>
    <xf numFmtId="49" fontId="7" fillId="0" borderId="51" xfId="4" applyNumberFormat="1" applyFont="1" applyFill="1" applyBorder="1" applyAlignment="1">
      <alignment horizontal="center"/>
    </xf>
    <xf numFmtId="49" fontId="7" fillId="0" borderId="51" xfId="4" applyNumberFormat="1" applyFont="1" applyFill="1" applyBorder="1" applyAlignment="1">
      <alignment horizontal="center" vertical="center"/>
    </xf>
    <xf numFmtId="49" fontId="7" fillId="5" borderId="51" xfId="4" applyNumberFormat="1" applyFont="1" applyFill="1" applyBorder="1" applyAlignment="1">
      <alignment horizontal="center"/>
    </xf>
    <xf numFmtId="165" fontId="9" fillId="0" borderId="7" xfId="3" applyNumberFormat="1" applyFont="1" applyFill="1" applyBorder="1" applyAlignment="1">
      <alignment horizontal="center"/>
    </xf>
    <xf numFmtId="3" fontId="9" fillId="0" borderId="38" xfId="2" applyNumberFormat="1" applyFont="1" applyFill="1" applyBorder="1" applyAlignment="1">
      <alignment vertical="center"/>
    </xf>
    <xf numFmtId="3" fontId="9" fillId="0" borderId="7" xfId="2" applyNumberFormat="1" applyFont="1" applyFill="1" applyBorder="1" applyAlignment="1">
      <alignment vertical="center"/>
    </xf>
    <xf numFmtId="3" fontId="9" fillId="0" borderId="13" xfId="2" applyNumberFormat="1" applyFont="1" applyFill="1" applyBorder="1" applyAlignment="1">
      <alignment vertical="center"/>
    </xf>
    <xf numFmtId="165" fontId="9" fillId="0" borderId="8" xfId="3" applyNumberFormat="1" applyFont="1" applyFill="1" applyBorder="1" applyAlignment="1">
      <alignment horizontal="center"/>
    </xf>
    <xf numFmtId="165" fontId="9" fillId="0" borderId="13" xfId="3" applyNumberFormat="1" applyFont="1" applyFill="1" applyBorder="1" applyAlignment="1">
      <alignment horizontal="center"/>
    </xf>
    <xf numFmtId="49" fontId="10" fillId="0" borderId="15" xfId="4" applyNumberFormat="1" applyFont="1" applyFill="1" applyBorder="1" applyAlignment="1">
      <alignment horizontal="center"/>
    </xf>
    <xf numFmtId="0" fontId="14" fillId="4" borderId="2" xfId="0" applyFont="1" applyFill="1" applyBorder="1" applyAlignment="1"/>
    <xf numFmtId="166" fontId="10" fillId="0" borderId="27" xfId="3" applyNumberFormat="1" applyFont="1" applyFill="1" applyBorder="1"/>
    <xf numFmtId="166" fontId="10" fillId="0" borderId="28" xfId="3" applyNumberFormat="1" applyFont="1" applyFill="1" applyBorder="1"/>
    <xf numFmtId="0" fontId="9" fillId="0" borderId="21" xfId="1" applyNumberFormat="1" applyFont="1" applyFill="1" applyBorder="1" applyAlignment="1">
      <alignment horizontal="center" vertical="center" wrapText="1"/>
    </xf>
    <xf numFmtId="3" fontId="7" fillId="0" borderId="37" xfId="2" applyNumberFormat="1" applyFont="1" applyBorder="1" applyAlignment="1">
      <alignment horizontal="center"/>
    </xf>
    <xf numFmtId="3" fontId="22" fillId="0" borderId="37" xfId="2" applyNumberFormat="1" applyFont="1" applyBorder="1" applyAlignment="1">
      <alignment horizontal="center"/>
    </xf>
    <xf numFmtId="3" fontId="9" fillId="0" borderId="23" xfId="4" applyNumberFormat="1" applyFont="1" applyFill="1" applyBorder="1" applyAlignment="1">
      <alignment horizontal="center"/>
    </xf>
    <xf numFmtId="3" fontId="9" fillId="0" borderId="32" xfId="3" applyNumberFormat="1" applyFont="1" applyFill="1" applyBorder="1" applyAlignment="1">
      <alignment horizontal="center"/>
    </xf>
    <xf numFmtId="3" fontId="10" fillId="0" borderId="33" xfId="3" applyNumberFormat="1" applyFont="1" applyFill="1" applyBorder="1"/>
    <xf numFmtId="3" fontId="9" fillId="0" borderId="8" xfId="4" applyNumberFormat="1" applyFont="1" applyFill="1" applyBorder="1" applyAlignment="1">
      <alignment horizontal="center"/>
    </xf>
    <xf numFmtId="3" fontId="9" fillId="0" borderId="34" xfId="3" applyNumberFormat="1" applyFont="1" applyFill="1" applyBorder="1" applyAlignment="1">
      <alignment horizontal="center"/>
    </xf>
    <xf numFmtId="3" fontId="9" fillId="0" borderId="26" xfId="4" applyNumberFormat="1" applyFont="1" applyFill="1" applyBorder="1" applyAlignment="1">
      <alignment horizontal="center"/>
    </xf>
    <xf numFmtId="3" fontId="9" fillId="0" borderId="15" xfId="4" applyNumberFormat="1" applyFont="1" applyFill="1" applyBorder="1" applyAlignment="1">
      <alignment horizontal="center"/>
    </xf>
    <xf numFmtId="3" fontId="9" fillId="0" borderId="35" xfId="3" applyNumberFormat="1" applyFont="1" applyFill="1" applyBorder="1" applyAlignment="1">
      <alignment horizontal="center"/>
    </xf>
    <xf numFmtId="3" fontId="12" fillId="3" borderId="14" xfId="0" applyNumberFormat="1" applyFont="1" applyFill="1" applyBorder="1"/>
    <xf numFmtId="3" fontId="9" fillId="0" borderId="14" xfId="4" applyNumberFormat="1" applyFont="1" applyFill="1" applyBorder="1" applyAlignment="1">
      <alignment horizontal="center"/>
    </xf>
    <xf numFmtId="3" fontId="11" fillId="2" borderId="2" xfId="2" applyNumberFormat="1" applyFont="1" applyFill="1" applyBorder="1"/>
    <xf numFmtId="3" fontId="7" fillId="2" borderId="1" xfId="2" applyNumberFormat="1" applyFont="1" applyFill="1" applyBorder="1" applyAlignment="1">
      <alignment horizontal="center" vertical="center"/>
    </xf>
    <xf numFmtId="3" fontId="7" fillId="2" borderId="2" xfId="2" applyNumberFormat="1" applyFont="1" applyFill="1" applyBorder="1" applyAlignment="1"/>
    <xf numFmtId="3" fontId="7" fillId="0" borderId="22" xfId="2" applyNumberFormat="1" applyFont="1" applyFill="1" applyBorder="1" applyAlignment="1">
      <alignment horizontal="center"/>
    </xf>
    <xf numFmtId="3" fontId="9" fillId="0" borderId="21" xfId="3" applyNumberFormat="1" applyFont="1" applyFill="1" applyBorder="1" applyAlignment="1">
      <alignment horizontal="center"/>
    </xf>
    <xf numFmtId="3" fontId="7" fillId="0" borderId="14" xfId="2" applyNumberFormat="1" applyFont="1" applyFill="1" applyBorder="1" applyAlignment="1">
      <alignment horizontal="center"/>
    </xf>
    <xf numFmtId="3" fontId="9" fillId="0" borderId="14" xfId="3" applyNumberFormat="1" applyFont="1" applyFill="1" applyBorder="1" applyAlignment="1">
      <alignment horizontal="center"/>
    </xf>
    <xf numFmtId="3" fontId="7" fillId="0" borderId="23" xfId="2" applyNumberFormat="1" applyFont="1" applyFill="1" applyBorder="1" applyAlignment="1">
      <alignment horizontal="center"/>
    </xf>
    <xf numFmtId="3" fontId="9" fillId="0" borderId="22" xfId="3" applyNumberFormat="1" applyFont="1" applyFill="1" applyBorder="1" applyAlignment="1">
      <alignment horizontal="center" wrapText="1"/>
    </xf>
    <xf numFmtId="3" fontId="7" fillId="0" borderId="24" xfId="2" applyNumberFormat="1" applyFont="1" applyFill="1" applyBorder="1" applyAlignment="1">
      <alignment horizontal="center"/>
    </xf>
    <xf numFmtId="3" fontId="9" fillId="0" borderId="24" xfId="3" applyNumberFormat="1" applyFont="1" applyFill="1" applyBorder="1" applyAlignment="1">
      <alignment horizontal="center"/>
    </xf>
    <xf numFmtId="3" fontId="7" fillId="2" borderId="2" xfId="2" applyNumberFormat="1" applyFont="1" applyFill="1" applyBorder="1" applyAlignment="1">
      <alignment horizontal="center"/>
    </xf>
    <xf numFmtId="3" fontId="10" fillId="0" borderId="30" xfId="3" applyNumberFormat="1" applyFont="1" applyFill="1" applyBorder="1"/>
    <xf numFmtId="3" fontId="10" fillId="0" borderId="31" xfId="3" applyNumberFormat="1" applyFont="1" applyFill="1" applyBorder="1"/>
    <xf numFmtId="3" fontId="7" fillId="4" borderId="2" xfId="2" applyNumberFormat="1" applyFont="1" applyFill="1" applyBorder="1"/>
    <xf numFmtId="3" fontId="7" fillId="4" borderId="1" xfId="2" applyNumberFormat="1" applyFont="1" applyFill="1" applyBorder="1" applyAlignment="1">
      <alignment horizontal="center" vertical="center"/>
    </xf>
    <xf numFmtId="3" fontId="7" fillId="2" borderId="1" xfId="2" applyNumberFormat="1" applyFont="1" applyFill="1" applyBorder="1" applyAlignment="1">
      <alignment horizontal="center"/>
    </xf>
    <xf numFmtId="3" fontId="10" fillId="0" borderId="23" xfId="4" applyNumberFormat="1" applyFont="1" applyFill="1" applyBorder="1" applyAlignment="1">
      <alignment horizontal="center"/>
    </xf>
    <xf numFmtId="3" fontId="9" fillId="2" borderId="2" xfId="2" applyNumberFormat="1" applyFont="1" applyFill="1" applyBorder="1"/>
    <xf numFmtId="3" fontId="7" fillId="2" borderId="2" xfId="2" applyNumberFormat="1" applyFont="1" applyFill="1" applyBorder="1" applyAlignment="1">
      <alignment vertical="center"/>
    </xf>
    <xf numFmtId="3" fontId="10" fillId="0" borderId="39" xfId="1" applyNumberFormat="1" applyFont="1" applyFill="1" applyBorder="1" applyAlignment="1">
      <alignment horizontal="center" vertical="center"/>
    </xf>
    <xf numFmtId="3" fontId="10" fillId="0" borderId="21" xfId="1" applyNumberFormat="1" applyFont="1" applyFill="1" applyBorder="1" applyAlignment="1">
      <alignment horizontal="center" vertical="center"/>
    </xf>
    <xf numFmtId="3" fontId="10" fillId="0" borderId="40" xfId="1" applyNumberFormat="1" applyFont="1" applyFill="1" applyBorder="1" applyAlignment="1">
      <alignment horizontal="center" vertical="center"/>
    </xf>
    <xf numFmtId="3" fontId="10" fillId="0" borderId="8" xfId="1" applyNumberFormat="1" applyFont="1" applyFill="1" applyBorder="1" applyAlignment="1">
      <alignment horizontal="center" vertical="center"/>
    </xf>
    <xf numFmtId="3" fontId="10" fillId="0" borderId="39" xfId="3" applyNumberFormat="1" applyFont="1" applyFill="1" applyBorder="1"/>
    <xf numFmtId="3" fontId="9" fillId="0" borderId="26" xfId="3" applyNumberFormat="1" applyFont="1" applyFill="1" applyBorder="1" applyAlignment="1">
      <alignment horizontal="center"/>
    </xf>
    <xf numFmtId="3" fontId="7" fillId="2" borderId="19" xfId="2" applyNumberFormat="1" applyFont="1" applyFill="1" applyBorder="1" applyAlignment="1">
      <alignment horizontal="center" vertical="center" wrapText="1"/>
    </xf>
    <xf numFmtId="3" fontId="7" fillId="2" borderId="19" xfId="2" applyNumberFormat="1" applyFont="1" applyFill="1" applyBorder="1" applyAlignment="1">
      <alignment vertical="center" wrapText="1"/>
    </xf>
    <xf numFmtId="3" fontId="9" fillId="0" borderId="21" xfId="1" applyNumberFormat="1" applyFont="1" applyFill="1" applyBorder="1" applyAlignment="1">
      <alignment horizontal="center" vertical="center"/>
    </xf>
    <xf numFmtId="3" fontId="10" fillId="0" borderId="15" xfId="4" applyNumberFormat="1" applyFont="1" applyFill="1" applyBorder="1" applyAlignment="1">
      <alignment horizontal="center"/>
    </xf>
    <xf numFmtId="3" fontId="14" fillId="4" borderId="2" xfId="0" applyNumberFormat="1" applyFont="1" applyFill="1" applyBorder="1" applyAlignment="1"/>
    <xf numFmtId="3" fontId="10" fillId="0" borderId="8" xfId="4" applyNumberFormat="1" applyFont="1" applyFill="1" applyBorder="1" applyAlignment="1">
      <alignment horizontal="center"/>
    </xf>
    <xf numFmtId="3" fontId="10" fillId="0" borderId="26" xfId="4" applyNumberFormat="1" applyFont="1" applyFill="1" applyBorder="1" applyAlignment="1">
      <alignment horizontal="center"/>
    </xf>
    <xf numFmtId="3" fontId="10" fillId="0" borderId="14" xfId="4" applyNumberFormat="1" applyFont="1" applyFill="1" applyBorder="1" applyAlignment="1">
      <alignment horizontal="center"/>
    </xf>
    <xf numFmtId="3" fontId="10" fillId="0" borderId="26" xfId="3" applyNumberFormat="1" applyFont="1" applyFill="1" applyBorder="1"/>
    <xf numFmtId="3" fontId="10" fillId="0" borderId="14" xfId="3" applyNumberFormat="1" applyFont="1" applyFill="1" applyBorder="1"/>
    <xf numFmtId="3" fontId="10" fillId="0" borderId="37" xfId="2" applyNumberFormat="1" applyFont="1" applyBorder="1" applyAlignment="1">
      <alignment horizontal="center"/>
    </xf>
    <xf numFmtId="3" fontId="10" fillId="2" borderId="2" xfId="2" applyNumberFormat="1" applyFont="1" applyFill="1" applyBorder="1"/>
    <xf numFmtId="3" fontId="23" fillId="0" borderId="44" xfId="0" applyNumberFormat="1" applyFont="1" applyFill="1" applyBorder="1"/>
    <xf numFmtId="3" fontId="23" fillId="0" borderId="28" xfId="0" applyNumberFormat="1" applyFont="1" applyFill="1" applyBorder="1"/>
    <xf numFmtId="3" fontId="10" fillId="0" borderId="37" xfId="2" applyNumberFormat="1" applyFont="1" applyBorder="1" applyAlignment="1">
      <alignment horizontal="center" vertical="center"/>
    </xf>
    <xf numFmtId="3" fontId="10" fillId="0" borderId="45" xfId="2" applyNumberFormat="1" applyFont="1" applyBorder="1" applyAlignment="1">
      <alignment horizontal="center"/>
    </xf>
    <xf numFmtId="3" fontId="9" fillId="0" borderId="33" xfId="3" applyNumberFormat="1" applyFont="1" applyFill="1" applyBorder="1"/>
    <xf numFmtId="3" fontId="24" fillId="2" borderId="2" xfId="2" applyNumberFormat="1" applyFont="1" applyFill="1" applyBorder="1"/>
    <xf numFmtId="3" fontId="22" fillId="2" borderId="1" xfId="2" applyNumberFormat="1" applyFont="1" applyFill="1" applyBorder="1" applyAlignment="1">
      <alignment horizontal="center" vertical="center"/>
    </xf>
    <xf numFmtId="3" fontId="22" fillId="2" borderId="2" xfId="2" applyNumberFormat="1" applyFont="1" applyFill="1" applyBorder="1" applyAlignment="1"/>
    <xf numFmtId="3" fontId="22" fillId="2" borderId="6" xfId="2" applyNumberFormat="1" applyFont="1" applyFill="1" applyBorder="1" applyAlignment="1"/>
    <xf numFmtId="3" fontId="22" fillId="0" borderId="22" xfId="2" applyNumberFormat="1" applyFont="1" applyFill="1" applyBorder="1" applyAlignment="1">
      <alignment horizontal="center"/>
    </xf>
    <xf numFmtId="3" fontId="22" fillId="0" borderId="7" xfId="2" applyNumberFormat="1" applyFont="1" applyFill="1" applyBorder="1" applyAlignment="1">
      <alignment horizontal="center"/>
    </xf>
    <xf numFmtId="3" fontId="22" fillId="0" borderId="13" xfId="2" applyNumberFormat="1" applyFont="1" applyFill="1" applyBorder="1" applyAlignment="1">
      <alignment horizontal="center"/>
    </xf>
    <xf numFmtId="3" fontId="22" fillId="0" borderId="23" xfId="2" applyNumberFormat="1" applyFont="1" applyFill="1" applyBorder="1" applyAlignment="1">
      <alignment horizontal="center"/>
    </xf>
    <xf numFmtId="3" fontId="22" fillId="0" borderId="24" xfId="2" applyNumberFormat="1" applyFont="1" applyFill="1" applyBorder="1" applyAlignment="1">
      <alignment horizontal="center"/>
    </xf>
    <xf numFmtId="3" fontId="22" fillId="2" borderId="2" xfId="2" applyNumberFormat="1" applyFont="1" applyFill="1" applyBorder="1" applyAlignment="1">
      <alignment horizontal="center"/>
    </xf>
    <xf numFmtId="3" fontId="22" fillId="0" borderId="9" xfId="2" applyNumberFormat="1" applyFont="1" applyFill="1" applyBorder="1" applyAlignment="1">
      <alignment horizontal="center"/>
    </xf>
    <xf numFmtId="3" fontId="9" fillId="0" borderId="29" xfId="3" applyNumberFormat="1" applyFont="1" applyFill="1" applyBorder="1"/>
    <xf numFmtId="3" fontId="22" fillId="0" borderId="15" xfId="2" applyNumberFormat="1" applyFont="1" applyFill="1" applyBorder="1" applyAlignment="1">
      <alignment horizontal="center"/>
    </xf>
    <xf numFmtId="3" fontId="22" fillId="4" borderId="2" xfId="2" applyNumberFormat="1" applyFont="1" applyFill="1" applyBorder="1"/>
    <xf numFmtId="3" fontId="22" fillId="4" borderId="1" xfId="2" applyNumberFormat="1" applyFont="1" applyFill="1" applyBorder="1" applyAlignment="1">
      <alignment horizontal="center" vertical="center"/>
    </xf>
    <xf numFmtId="3" fontId="22" fillId="4" borderId="2" xfId="2" applyNumberFormat="1" applyFont="1" applyFill="1" applyBorder="1" applyAlignment="1">
      <alignment horizontal="center" vertical="center" wrapText="1"/>
    </xf>
    <xf numFmtId="3" fontId="22" fillId="0" borderId="37" xfId="2" applyNumberFormat="1" applyFont="1" applyBorder="1" applyAlignment="1">
      <alignment horizontal="center" vertical="center"/>
    </xf>
    <xf numFmtId="3" fontId="22" fillId="2" borderId="1" xfId="2" applyNumberFormat="1" applyFont="1" applyFill="1" applyBorder="1" applyAlignment="1">
      <alignment horizontal="center"/>
    </xf>
    <xf numFmtId="3" fontId="22" fillId="2" borderId="2" xfId="2" applyNumberFormat="1" applyFont="1" applyFill="1" applyBorder="1" applyAlignment="1">
      <alignment vertical="center"/>
    </xf>
    <xf numFmtId="3" fontId="9" fillId="0" borderId="40" xfId="1" applyNumberFormat="1" applyFont="1" applyFill="1" applyBorder="1" applyAlignment="1">
      <alignment horizontal="center" vertical="center"/>
    </xf>
    <xf numFmtId="3" fontId="9" fillId="0" borderId="8" xfId="1" applyNumberFormat="1" applyFont="1" applyFill="1" applyBorder="1" applyAlignment="1">
      <alignment horizontal="center" vertical="center"/>
    </xf>
    <xf numFmtId="3" fontId="24" fillId="2" borderId="19" xfId="2" applyNumberFormat="1" applyFont="1" applyFill="1" applyBorder="1"/>
    <xf numFmtId="3" fontId="22" fillId="4" borderId="2" xfId="2" applyNumberFormat="1" applyFont="1" applyFill="1" applyBorder="1" applyAlignment="1">
      <alignment horizontal="center"/>
    </xf>
    <xf numFmtId="3" fontId="22" fillId="2" borderId="19" xfId="2" applyNumberFormat="1" applyFont="1" applyFill="1" applyBorder="1" applyAlignment="1">
      <alignment horizontal="center" vertical="center" wrapText="1"/>
    </xf>
    <xf numFmtId="3" fontId="22" fillId="2" borderId="19" xfId="2" applyNumberFormat="1" applyFont="1" applyFill="1" applyBorder="1" applyAlignment="1">
      <alignment vertical="center" wrapText="1"/>
    </xf>
    <xf numFmtId="3" fontId="22" fillId="2" borderId="2" xfId="2" applyNumberFormat="1" applyFont="1" applyFill="1" applyBorder="1" applyAlignment="1">
      <alignment vertical="center" wrapText="1"/>
    </xf>
    <xf numFmtId="0" fontId="3" fillId="0" borderId="0" xfId="0" applyFont="1"/>
    <xf numFmtId="0" fontId="0" fillId="0" borderId="0" xfId="0" applyFont="1"/>
    <xf numFmtId="0" fontId="22" fillId="2" borderId="2" xfId="2" applyFont="1" applyFill="1" applyBorder="1" applyAlignment="1">
      <alignment vertical="center"/>
    </xf>
    <xf numFmtId="49" fontId="22" fillId="2" borderId="1" xfId="2" applyNumberFormat="1" applyFont="1" applyFill="1" applyBorder="1" applyAlignment="1">
      <alignment horizontal="center" vertical="center"/>
    </xf>
    <xf numFmtId="0" fontId="22" fillId="2" borderId="2" xfId="2" applyFont="1" applyFill="1" applyBorder="1" applyAlignment="1"/>
    <xf numFmtId="0" fontId="22" fillId="2" borderId="6" xfId="2" applyFont="1" applyFill="1" applyBorder="1" applyAlignment="1"/>
    <xf numFmtId="1" fontId="22" fillId="0" borderId="7" xfId="2" applyNumberFormat="1" applyFont="1" applyFill="1" applyBorder="1" applyAlignment="1">
      <alignment horizontal="center"/>
    </xf>
    <xf numFmtId="1" fontId="22" fillId="0" borderId="13" xfId="2" applyNumberFormat="1" applyFont="1" applyFill="1" applyBorder="1" applyAlignment="1">
      <alignment horizontal="center"/>
    </xf>
    <xf numFmtId="0" fontId="22" fillId="4" borderId="2" xfId="2" applyFont="1" applyFill="1" applyBorder="1"/>
    <xf numFmtId="0" fontId="22" fillId="4" borderId="1" xfId="2" applyFont="1" applyFill="1" applyBorder="1" applyAlignment="1">
      <alignment horizontal="center" vertical="center"/>
    </xf>
    <xf numFmtId="0" fontId="22" fillId="2" borderId="1" xfId="2" applyFont="1" applyFill="1" applyBorder="1" applyAlignment="1">
      <alignment horizontal="center"/>
    </xf>
    <xf numFmtId="0" fontId="9" fillId="0" borderId="8" xfId="1" applyNumberFormat="1" applyFont="1" applyFill="1" applyBorder="1" applyAlignment="1">
      <alignment horizontal="center" vertical="center"/>
    </xf>
    <xf numFmtId="1" fontId="22" fillId="0" borderId="0" xfId="2" applyNumberFormat="1" applyFont="1" applyFill="1" applyBorder="1" applyAlignment="1">
      <alignment horizontal="center"/>
    </xf>
    <xf numFmtId="1" fontId="22" fillId="0" borderId="46" xfId="2" applyNumberFormat="1" applyFont="1" applyFill="1" applyBorder="1" applyAlignment="1">
      <alignment horizontal="center"/>
    </xf>
    <xf numFmtId="0" fontId="22" fillId="2" borderId="1" xfId="2" applyFont="1" applyFill="1" applyBorder="1" applyAlignment="1">
      <alignment horizontal="center" vertical="center"/>
    </xf>
    <xf numFmtId="0" fontId="22" fillId="2" borderId="19" xfId="2" applyFont="1" applyFill="1" applyBorder="1" applyAlignment="1">
      <alignment vertical="center" wrapText="1"/>
    </xf>
    <xf numFmtId="0" fontId="22" fillId="2" borderId="2" xfId="2" applyFont="1" applyFill="1" applyBorder="1" applyAlignment="1">
      <alignment vertical="center" wrapText="1"/>
    </xf>
    <xf numFmtId="0" fontId="22" fillId="2" borderId="19" xfId="2" applyFont="1" applyFill="1" applyBorder="1" applyAlignment="1">
      <alignment horizontal="center" vertical="center" wrapText="1"/>
    </xf>
    <xf numFmtId="3" fontId="0" fillId="0" borderId="0" xfId="0" applyNumberFormat="1" applyFont="1"/>
    <xf numFmtId="3" fontId="22" fillId="2" borderId="19" xfId="2" applyNumberFormat="1" applyFont="1" applyFill="1" applyBorder="1" applyAlignment="1">
      <alignment horizontal="center" vertical="center"/>
    </xf>
    <xf numFmtId="3" fontId="3" fillId="0" borderId="0" xfId="0" applyNumberFormat="1" applyFont="1"/>
    <xf numFmtId="0" fontId="7" fillId="4" borderId="2" xfId="2" applyFont="1" applyFill="1" applyBorder="1" applyAlignment="1">
      <alignment horizontal="center" vertical="center"/>
    </xf>
    <xf numFmtId="0" fontId="3" fillId="0" borderId="0" xfId="0" applyFont="1" applyAlignment="1">
      <alignment horizontal="center" vertical="center"/>
    </xf>
    <xf numFmtId="1" fontId="7" fillId="0" borderId="56" xfId="2" applyNumberFormat="1" applyFont="1" applyFill="1" applyBorder="1" applyAlignment="1">
      <alignment horizontal="center"/>
    </xf>
    <xf numFmtId="1" fontId="7" fillId="0" borderId="51" xfId="2" applyNumberFormat="1" applyFont="1" applyFill="1" applyBorder="1" applyAlignment="1">
      <alignment horizontal="center"/>
    </xf>
    <xf numFmtId="1" fontId="7" fillId="0" borderId="57" xfId="2" applyNumberFormat="1" applyFont="1" applyFill="1" applyBorder="1" applyAlignment="1">
      <alignment horizontal="center"/>
    </xf>
    <xf numFmtId="49" fontId="7" fillId="7" borderId="51" xfId="4" applyNumberFormat="1" applyFont="1" applyFill="1" applyBorder="1" applyAlignment="1">
      <alignment horizontal="center"/>
    </xf>
    <xf numFmtId="0" fontId="0" fillId="7" borderId="0" xfId="0" applyFill="1"/>
    <xf numFmtId="49" fontId="7" fillId="0" borderId="59" xfId="4" applyNumberFormat="1" applyFont="1" applyFill="1" applyBorder="1" applyAlignment="1">
      <alignment horizontal="center"/>
    </xf>
    <xf numFmtId="3" fontId="22" fillId="0" borderId="62" xfId="1" applyNumberFormat="1" applyFont="1" applyFill="1" applyBorder="1" applyAlignment="1">
      <alignment horizontal="center" vertical="center"/>
    </xf>
    <xf numFmtId="3" fontId="22" fillId="0" borderId="60" xfId="4" applyNumberFormat="1" applyFont="1" applyFill="1" applyBorder="1" applyAlignment="1">
      <alignment horizontal="center"/>
    </xf>
    <xf numFmtId="3" fontId="22" fillId="0" borderId="61" xfId="4" applyNumberFormat="1" applyFont="1" applyFill="1" applyBorder="1" applyAlignment="1">
      <alignment horizontal="center"/>
    </xf>
    <xf numFmtId="165" fontId="9" fillId="0" borderId="56" xfId="3" applyNumberFormat="1" applyFont="1" applyFill="1" applyBorder="1" applyAlignment="1">
      <alignment horizontal="center"/>
    </xf>
    <xf numFmtId="165" fontId="9" fillId="0" borderId="50" xfId="3" applyNumberFormat="1" applyFont="1" applyFill="1" applyBorder="1" applyAlignment="1">
      <alignment horizontal="center"/>
    </xf>
    <xf numFmtId="165" fontId="9" fillId="7" borderId="51" xfId="3" applyNumberFormat="1" applyFont="1" applyFill="1" applyBorder="1" applyAlignment="1">
      <alignment horizontal="center"/>
    </xf>
    <xf numFmtId="165" fontId="9" fillId="0" borderId="51" xfId="3" applyNumberFormat="1" applyFont="1" applyFill="1" applyBorder="1" applyAlignment="1">
      <alignment horizontal="center"/>
    </xf>
    <xf numFmtId="165" fontId="9" fillId="0" borderId="52" xfId="3" applyNumberFormat="1" applyFont="1" applyFill="1" applyBorder="1" applyAlignment="1">
      <alignment horizontal="center"/>
    </xf>
    <xf numFmtId="165" fontId="9" fillId="5" borderId="19" xfId="3" applyNumberFormat="1" applyFont="1" applyFill="1" applyBorder="1" applyAlignment="1">
      <alignment horizontal="center"/>
    </xf>
    <xf numFmtId="165" fontId="9" fillId="7" borderId="50" xfId="3" applyNumberFormat="1" applyFont="1" applyFill="1" applyBorder="1" applyAlignment="1">
      <alignment horizontal="center"/>
    </xf>
    <xf numFmtId="165" fontId="9" fillId="7" borderId="50" xfId="3" applyNumberFormat="1" applyFont="1" applyFill="1" applyBorder="1" applyAlignment="1">
      <alignment horizontal="left" vertical="top" wrapText="1"/>
    </xf>
    <xf numFmtId="3" fontId="7" fillId="5" borderId="62" xfId="1" applyNumberFormat="1" applyFont="1" applyFill="1" applyBorder="1" applyAlignment="1">
      <alignment horizontal="center" vertical="center"/>
    </xf>
    <xf numFmtId="165" fontId="10" fillId="5" borderId="19" xfId="3" applyNumberFormat="1" applyFont="1" applyFill="1" applyBorder="1" applyAlignment="1">
      <alignment horizontal="center"/>
    </xf>
    <xf numFmtId="165" fontId="10" fillId="7" borderId="19" xfId="3" applyNumberFormat="1" applyFont="1" applyFill="1" applyBorder="1" applyAlignment="1">
      <alignment horizontal="center" vertical="top" wrapText="1"/>
    </xf>
    <xf numFmtId="3" fontId="22" fillId="0" borderId="61" xfId="4" applyNumberFormat="1" applyFont="1" applyFill="1" applyBorder="1" applyAlignment="1">
      <alignment horizontal="center" vertical="center"/>
    </xf>
    <xf numFmtId="3" fontId="22" fillId="0" borderId="60" xfId="4" applyNumberFormat="1" applyFont="1" applyFill="1" applyBorder="1" applyAlignment="1">
      <alignment horizontal="center" vertical="center"/>
    </xf>
    <xf numFmtId="165" fontId="9" fillId="0" borderId="51" xfId="3" applyNumberFormat="1" applyFont="1" applyFill="1" applyBorder="1" applyAlignment="1">
      <alignment horizontal="center" wrapText="1"/>
    </xf>
    <xf numFmtId="3" fontId="11" fillId="2" borderId="38" xfId="2" applyNumberFormat="1" applyFont="1" applyFill="1" applyBorder="1" applyAlignment="1">
      <alignment horizontal="center" vertical="center"/>
    </xf>
    <xf numFmtId="1" fontId="7" fillId="0" borderId="7" xfId="2" applyNumberFormat="1" applyFont="1" applyFill="1" applyBorder="1" applyAlignment="1">
      <alignment horizontal="center"/>
    </xf>
    <xf numFmtId="169" fontId="9" fillId="0" borderId="21" xfId="1" applyNumberFormat="1" applyFont="1" applyFill="1" applyBorder="1" applyAlignment="1">
      <alignment horizontal="center" vertical="center"/>
    </xf>
    <xf numFmtId="0" fontId="9" fillId="0" borderId="40" xfId="1" applyNumberFormat="1" applyFont="1" applyFill="1" applyBorder="1" applyAlignment="1">
      <alignment horizontal="center" vertical="center"/>
    </xf>
    <xf numFmtId="169" fontId="9" fillId="0" borderId="40" xfId="1" applyNumberFormat="1" applyFont="1" applyFill="1" applyBorder="1" applyAlignment="1">
      <alignment horizontal="center" vertical="center"/>
    </xf>
    <xf numFmtId="169" fontId="9" fillId="0" borderId="8" xfId="1" applyNumberFormat="1" applyFont="1" applyFill="1" applyBorder="1" applyAlignment="1">
      <alignment horizontal="center" vertical="center"/>
    </xf>
    <xf numFmtId="169" fontId="9" fillId="0" borderId="41" xfId="1" applyNumberFormat="1" applyFont="1" applyFill="1" applyBorder="1" applyAlignment="1">
      <alignment horizontal="center" vertical="center"/>
    </xf>
    <xf numFmtId="169" fontId="9" fillId="0" borderId="13" xfId="1" applyNumberFormat="1" applyFont="1" applyFill="1" applyBorder="1" applyAlignment="1">
      <alignment horizontal="center" vertical="center"/>
    </xf>
    <xf numFmtId="3" fontId="10" fillId="0" borderId="13" xfId="1" applyNumberFormat="1" applyFont="1" applyFill="1" applyBorder="1" applyAlignment="1">
      <alignment horizontal="center" vertical="center"/>
    </xf>
    <xf numFmtId="3" fontId="9" fillId="0" borderId="13" xfId="1" applyNumberFormat="1" applyFont="1" applyFill="1" applyBorder="1" applyAlignment="1">
      <alignment horizontal="center" vertical="center"/>
    </xf>
    <xf numFmtId="0" fontId="10" fillId="0" borderId="39" xfId="1" applyNumberFormat="1" applyFont="1" applyFill="1" applyBorder="1" applyAlignment="1">
      <alignment horizontal="center" vertical="center"/>
    </xf>
    <xf numFmtId="169" fontId="10" fillId="0" borderId="39" xfId="1" applyNumberFormat="1" applyFont="1" applyFill="1" applyBorder="1" applyAlignment="1">
      <alignment horizontal="center" vertical="center"/>
    </xf>
    <xf numFmtId="169" fontId="10" fillId="0" borderId="56" xfId="1" applyNumberFormat="1" applyFont="1" applyFill="1" applyBorder="1" applyAlignment="1">
      <alignment horizontal="center" vertical="center"/>
    </xf>
    <xf numFmtId="169" fontId="10" fillId="0" borderId="21" xfId="1" applyNumberFormat="1" applyFont="1" applyFill="1" applyBorder="1" applyAlignment="1">
      <alignment horizontal="center" vertical="center"/>
    </xf>
    <xf numFmtId="0" fontId="10" fillId="0" borderId="40" xfId="1" applyNumberFormat="1" applyFont="1" applyFill="1" applyBorder="1" applyAlignment="1">
      <alignment horizontal="center" vertical="center"/>
    </xf>
    <xf numFmtId="169" fontId="10" fillId="0" borderId="40" xfId="1" applyNumberFormat="1" applyFont="1" applyFill="1" applyBorder="1" applyAlignment="1">
      <alignment horizontal="center" vertical="center"/>
    </xf>
    <xf numFmtId="169" fontId="10" fillId="0" borderId="51" xfId="1" applyNumberFormat="1" applyFont="1" applyFill="1" applyBorder="1" applyAlignment="1">
      <alignment horizontal="center" vertical="center"/>
    </xf>
    <xf numFmtId="169" fontId="10" fillId="0" borderId="8" xfId="1" applyNumberFormat="1" applyFont="1" applyFill="1" applyBorder="1" applyAlignment="1">
      <alignment horizontal="center" vertical="center"/>
    </xf>
    <xf numFmtId="0" fontId="10" fillId="0" borderId="41" xfId="1" applyNumberFormat="1" applyFont="1" applyFill="1" applyBorder="1" applyAlignment="1">
      <alignment horizontal="center" vertical="center"/>
    </xf>
    <xf numFmtId="169" fontId="10" fillId="0" borderId="41" xfId="1" applyNumberFormat="1" applyFont="1" applyFill="1" applyBorder="1" applyAlignment="1">
      <alignment horizontal="center" vertical="center"/>
    </xf>
    <xf numFmtId="169" fontId="10" fillId="0" borderId="57" xfId="1" applyNumberFormat="1" applyFont="1" applyFill="1" applyBorder="1" applyAlignment="1">
      <alignment horizontal="center" vertical="center"/>
    </xf>
    <xf numFmtId="169" fontId="10" fillId="0" borderId="13" xfId="1" applyNumberFormat="1" applyFont="1" applyFill="1" applyBorder="1" applyAlignment="1">
      <alignment horizontal="center" vertical="center"/>
    </xf>
    <xf numFmtId="0" fontId="10" fillId="0" borderId="42" xfId="1" applyNumberFormat="1" applyFont="1" applyFill="1" applyBorder="1" applyAlignment="1">
      <alignment horizontal="center" vertical="center"/>
    </xf>
    <xf numFmtId="169" fontId="10" fillId="0" borderId="42" xfId="1" applyNumberFormat="1" applyFont="1" applyFill="1" applyBorder="1" applyAlignment="1">
      <alignment horizontal="center" vertical="center"/>
    </xf>
    <xf numFmtId="1" fontId="7" fillId="0" borderId="37" xfId="2" applyNumberFormat="1" applyFont="1" applyBorder="1" applyAlignment="1">
      <alignment horizontal="center"/>
    </xf>
    <xf numFmtId="169" fontId="9" fillId="0" borderId="37" xfId="1" applyNumberFormat="1" applyFont="1" applyBorder="1" applyAlignment="1">
      <alignment horizontal="center"/>
    </xf>
    <xf numFmtId="169" fontId="9" fillId="0" borderId="37" xfId="1" applyNumberFormat="1" applyFont="1" applyBorder="1" applyAlignment="1">
      <alignment horizontal="center" vertical="center"/>
    </xf>
    <xf numFmtId="169" fontId="9" fillId="0" borderId="45" xfId="1" applyNumberFormat="1" applyFont="1" applyBorder="1" applyAlignment="1">
      <alignment horizontal="center" vertical="center"/>
    </xf>
    <xf numFmtId="169" fontId="9" fillId="0" borderId="45" xfId="1" applyNumberFormat="1" applyFont="1" applyBorder="1" applyAlignment="1">
      <alignment horizontal="center"/>
    </xf>
    <xf numFmtId="1" fontId="7" fillId="0" borderId="21" xfId="2" applyNumberFormat="1" applyFont="1" applyFill="1" applyBorder="1" applyAlignment="1">
      <alignment horizontal="center"/>
    </xf>
    <xf numFmtId="1" fontId="7" fillId="0" borderId="26" xfId="2" applyNumberFormat="1" applyFont="1" applyFill="1" applyBorder="1" applyAlignment="1">
      <alignment horizontal="center"/>
    </xf>
    <xf numFmtId="169" fontId="9" fillId="0" borderId="20" xfId="1" applyNumberFormat="1" applyFont="1" applyFill="1" applyBorder="1" applyAlignment="1">
      <alignment horizontal="center"/>
    </xf>
    <xf numFmtId="169" fontId="7" fillId="0" borderId="21" xfId="1" applyNumberFormat="1" applyFont="1" applyFill="1" applyBorder="1" applyAlignment="1">
      <alignment horizontal="center"/>
    </xf>
    <xf numFmtId="169" fontId="9" fillId="0" borderId="22" xfId="1" applyNumberFormat="1" applyFont="1" applyFill="1" applyBorder="1" applyAlignment="1">
      <alignment horizontal="center"/>
    </xf>
    <xf numFmtId="169" fontId="7" fillId="0" borderId="26" xfId="1" applyNumberFormat="1" applyFont="1" applyFill="1" applyBorder="1" applyAlignment="1">
      <alignment horizontal="center"/>
    </xf>
    <xf numFmtId="169" fontId="9" fillId="0" borderId="24" xfId="1" applyNumberFormat="1" applyFont="1" applyFill="1" applyBorder="1" applyAlignment="1">
      <alignment horizontal="center"/>
    </xf>
    <xf numFmtId="169" fontId="7" fillId="0" borderId="14" xfId="1" applyNumberFormat="1" applyFont="1" applyFill="1" applyBorder="1" applyAlignment="1">
      <alignment horizontal="center"/>
    </xf>
    <xf numFmtId="169" fontId="9" fillId="0" borderId="21" xfId="1" applyNumberFormat="1" applyFont="1" applyFill="1" applyBorder="1" applyAlignment="1">
      <alignment horizontal="center"/>
    </xf>
    <xf numFmtId="169" fontId="10" fillId="0" borderId="20" xfId="1" applyNumberFormat="1" applyFont="1" applyFill="1" applyBorder="1" applyAlignment="1">
      <alignment horizontal="center"/>
    </xf>
    <xf numFmtId="169" fontId="9" fillId="0" borderId="26" xfId="1" applyNumberFormat="1" applyFont="1" applyFill="1" applyBorder="1" applyAlignment="1">
      <alignment horizontal="center"/>
    </xf>
    <xf numFmtId="169" fontId="10" fillId="0" borderId="22" xfId="1" applyNumberFormat="1" applyFont="1" applyFill="1" applyBorder="1" applyAlignment="1">
      <alignment horizontal="center"/>
    </xf>
    <xf numFmtId="169" fontId="9" fillId="0" borderId="14" xfId="1" applyNumberFormat="1" applyFont="1" applyFill="1" applyBorder="1" applyAlignment="1">
      <alignment horizontal="center"/>
    </xf>
    <xf numFmtId="169" fontId="10" fillId="0" borderId="24" xfId="1" applyNumberFormat="1" applyFont="1" applyFill="1" applyBorder="1" applyAlignment="1">
      <alignment horizontal="center"/>
    </xf>
    <xf numFmtId="0" fontId="10" fillId="0" borderId="7" xfId="1" applyNumberFormat="1" applyFont="1" applyFill="1" applyBorder="1" applyAlignment="1">
      <alignment horizontal="center" vertical="center"/>
    </xf>
    <xf numFmtId="1" fontId="7" fillId="0" borderId="36" xfId="2" applyNumberFormat="1" applyFont="1" applyFill="1" applyBorder="1" applyAlignment="1">
      <alignment horizontal="center"/>
    </xf>
    <xf numFmtId="3" fontId="22" fillId="7" borderId="62" xfId="1" applyNumberFormat="1" applyFont="1" applyFill="1" applyBorder="1" applyAlignment="1">
      <alignment horizontal="center" vertical="center"/>
    </xf>
    <xf numFmtId="3" fontId="9" fillId="7" borderId="60" xfId="3" applyNumberFormat="1" applyFont="1" applyFill="1" applyBorder="1" applyAlignment="1">
      <alignment horizontal="center"/>
    </xf>
    <xf numFmtId="3" fontId="9" fillId="7" borderId="60" xfId="3" applyNumberFormat="1" applyFont="1" applyFill="1" applyBorder="1" applyAlignment="1">
      <alignment horizontal="center" vertical="center" wrapText="1"/>
    </xf>
    <xf numFmtId="3" fontId="22" fillId="7" borderId="61" xfId="4" applyNumberFormat="1" applyFont="1" applyFill="1" applyBorder="1" applyAlignment="1">
      <alignment horizontal="center"/>
    </xf>
    <xf numFmtId="0" fontId="9" fillId="0" borderId="39" xfId="1" applyNumberFormat="1" applyFont="1" applyFill="1" applyBorder="1" applyAlignment="1">
      <alignment horizontal="center" vertical="center"/>
    </xf>
    <xf numFmtId="3" fontId="7" fillId="0" borderId="20" xfId="2" applyNumberFormat="1" applyFont="1" applyFill="1" applyBorder="1" applyAlignment="1">
      <alignment horizontal="center"/>
    </xf>
    <xf numFmtId="3" fontId="9" fillId="0" borderId="20" xfId="1" applyNumberFormat="1" applyFont="1" applyFill="1" applyBorder="1" applyAlignment="1">
      <alignment horizontal="center"/>
    </xf>
    <xf numFmtId="3" fontId="9" fillId="0" borderId="22" xfId="1" applyNumberFormat="1" applyFont="1" applyFill="1" applyBorder="1" applyAlignment="1">
      <alignment horizontal="center"/>
    </xf>
    <xf numFmtId="3" fontId="9" fillId="0" borderId="24" xfId="1" applyNumberFormat="1" applyFont="1" applyFill="1" applyBorder="1" applyAlignment="1">
      <alignment horizontal="center"/>
    </xf>
    <xf numFmtId="49" fontId="16" fillId="8" borderId="26" xfId="4" applyNumberFormat="1" applyFont="1" applyFill="1" applyBorder="1" applyAlignment="1">
      <alignment horizontal="center"/>
    </xf>
    <xf numFmtId="49" fontId="16" fillId="8" borderId="14" xfId="4" applyNumberFormat="1" applyFont="1" applyFill="1" applyBorder="1" applyAlignment="1">
      <alignment horizontal="center"/>
    </xf>
    <xf numFmtId="3" fontId="10" fillId="8" borderId="23" xfId="4" applyNumberFormat="1" applyFont="1" applyFill="1" applyBorder="1" applyAlignment="1">
      <alignment horizontal="center"/>
    </xf>
    <xf numFmtId="3" fontId="0" fillId="0" borderId="0" xfId="0" applyNumberFormat="1"/>
    <xf numFmtId="169" fontId="10" fillId="0" borderId="43" xfId="1" applyNumberFormat="1" applyFont="1" applyFill="1" applyBorder="1"/>
    <xf numFmtId="169" fontId="10" fillId="0" borderId="48" xfId="1" applyNumberFormat="1" applyFont="1" applyFill="1" applyBorder="1"/>
    <xf numFmtId="169" fontId="10" fillId="0" borderId="49" xfId="1" applyNumberFormat="1" applyFont="1" applyFill="1" applyBorder="1"/>
    <xf numFmtId="169" fontId="10" fillId="0" borderId="21" xfId="1" applyNumberFormat="1" applyFont="1" applyFill="1" applyBorder="1" applyAlignment="1">
      <alignment horizontal="center"/>
    </xf>
    <xf numFmtId="169" fontId="10" fillId="0" borderId="23" xfId="1" applyNumberFormat="1" applyFont="1" applyFill="1" applyBorder="1" applyAlignment="1">
      <alignment horizontal="center"/>
    </xf>
    <xf numFmtId="169" fontId="10" fillId="0" borderId="21" xfId="1" applyNumberFormat="1" applyFont="1" applyFill="1" applyBorder="1"/>
    <xf numFmtId="169" fontId="10" fillId="0" borderId="26" xfId="1" applyNumberFormat="1" applyFont="1" applyFill="1" applyBorder="1"/>
    <xf numFmtId="0" fontId="12" fillId="3" borderId="28" xfId="0" applyFont="1" applyFill="1" applyBorder="1"/>
    <xf numFmtId="169" fontId="10" fillId="0" borderId="14" xfId="1" applyNumberFormat="1" applyFont="1" applyFill="1" applyBorder="1"/>
    <xf numFmtId="169" fontId="10" fillId="0" borderId="43" xfId="1" applyNumberFormat="1" applyFont="1" applyFill="1" applyBorder="1" applyAlignment="1">
      <alignment horizontal="right"/>
    </xf>
    <xf numFmtId="169" fontId="10" fillId="0" borderId="21" xfId="1" applyNumberFormat="1" applyFont="1" applyFill="1" applyBorder="1" applyAlignment="1">
      <alignment horizontal="right"/>
    </xf>
    <xf numFmtId="49" fontId="9" fillId="0" borderId="13" xfId="4" applyNumberFormat="1" applyFont="1" applyFill="1" applyBorder="1" applyAlignment="1">
      <alignment horizontal="center"/>
    </xf>
    <xf numFmtId="169" fontId="10" fillId="0" borderId="48" xfId="1" applyNumberFormat="1" applyFont="1" applyFill="1" applyBorder="1" applyAlignment="1">
      <alignment horizontal="right"/>
    </xf>
    <xf numFmtId="169" fontId="10" fillId="0" borderId="26" xfId="1" applyNumberFormat="1" applyFont="1" applyFill="1" applyBorder="1" applyAlignment="1">
      <alignment horizontal="right"/>
    </xf>
    <xf numFmtId="169" fontId="10" fillId="0" borderId="49" xfId="1" applyNumberFormat="1" applyFont="1" applyFill="1" applyBorder="1" applyAlignment="1">
      <alignment horizontal="right"/>
    </xf>
    <xf numFmtId="169" fontId="10" fillId="0" borderId="14" xfId="1" applyNumberFormat="1" applyFont="1" applyFill="1" applyBorder="1" applyAlignment="1">
      <alignment horizontal="right"/>
    </xf>
    <xf numFmtId="169" fontId="10" fillId="0" borderId="8" xfId="1" applyNumberFormat="1" applyFont="1" applyFill="1" applyBorder="1"/>
    <xf numFmtId="169" fontId="10" fillId="0" borderId="25" xfId="1" applyNumberFormat="1" applyFont="1" applyFill="1" applyBorder="1"/>
    <xf numFmtId="169" fontId="10" fillId="0" borderId="39" xfId="1" applyNumberFormat="1" applyFont="1" applyFill="1" applyBorder="1"/>
    <xf numFmtId="169" fontId="10" fillId="0" borderId="13" xfId="1" applyNumberFormat="1" applyFont="1" applyFill="1" applyBorder="1"/>
    <xf numFmtId="169" fontId="10" fillId="0" borderId="8" xfId="1" applyNumberFormat="1" applyFont="1" applyFill="1" applyBorder="1" applyAlignment="1">
      <alignment horizontal="center"/>
    </xf>
    <xf numFmtId="169" fontId="10" fillId="0" borderId="13" xfId="1" applyNumberFormat="1" applyFont="1" applyFill="1" applyBorder="1" applyAlignment="1">
      <alignment horizontal="center"/>
    </xf>
    <xf numFmtId="169" fontId="10" fillId="0" borderId="26" xfId="1" applyNumberFormat="1" applyFont="1" applyFill="1" applyBorder="1" applyAlignment="1">
      <alignment horizontal="center"/>
    </xf>
    <xf numFmtId="169" fontId="10" fillId="0" borderId="14" xfId="1" applyNumberFormat="1" applyFont="1" applyFill="1" applyBorder="1" applyAlignment="1">
      <alignment horizontal="center"/>
    </xf>
    <xf numFmtId="3" fontId="10" fillId="0" borderId="56" xfId="1" applyNumberFormat="1" applyFont="1" applyFill="1" applyBorder="1" applyAlignment="1">
      <alignment horizontal="center" vertical="center"/>
    </xf>
    <xf numFmtId="3" fontId="10" fillId="0" borderId="41" xfId="1" applyNumberFormat="1" applyFont="1" applyFill="1" applyBorder="1" applyAlignment="1">
      <alignment horizontal="center" vertical="center"/>
    </xf>
    <xf numFmtId="3" fontId="9" fillId="0" borderId="41" xfId="1" applyNumberFormat="1" applyFont="1" applyFill="1" applyBorder="1" applyAlignment="1">
      <alignment horizontal="center" vertical="center"/>
    </xf>
    <xf numFmtId="3" fontId="10" fillId="0" borderId="51" xfId="1" applyNumberFormat="1" applyFont="1" applyFill="1" applyBorder="1" applyAlignment="1">
      <alignment horizontal="center" vertical="center"/>
    </xf>
    <xf numFmtId="3" fontId="10" fillId="0" borderId="57" xfId="1" applyNumberFormat="1" applyFont="1" applyFill="1" applyBorder="1" applyAlignment="1">
      <alignment horizontal="center" vertical="center"/>
    </xf>
    <xf numFmtId="3" fontId="9" fillId="0" borderId="8" xfId="3" applyNumberFormat="1" applyFont="1" applyFill="1" applyBorder="1" applyAlignment="1">
      <alignment horizontal="center"/>
    </xf>
    <xf numFmtId="3" fontId="9" fillId="0" borderId="13" xfId="3" applyNumberFormat="1" applyFont="1" applyFill="1" applyBorder="1" applyAlignment="1">
      <alignment horizontal="center"/>
    </xf>
    <xf numFmtId="3" fontId="9" fillId="0" borderId="63" xfId="1" applyNumberFormat="1" applyFont="1" applyFill="1" applyBorder="1" applyAlignment="1">
      <alignment horizontal="center"/>
    </xf>
    <xf numFmtId="3" fontId="9" fillId="0" borderId="7" xfId="1" applyNumberFormat="1" applyFont="1" applyFill="1" applyBorder="1" applyAlignment="1">
      <alignment horizontal="center" vertical="center"/>
    </xf>
    <xf numFmtId="3" fontId="10" fillId="0" borderId="7" xfId="1" applyNumberFormat="1" applyFont="1" applyFill="1" applyBorder="1" applyAlignment="1">
      <alignment horizontal="center" vertical="center"/>
    </xf>
    <xf numFmtId="3" fontId="9" fillId="0" borderId="23" xfId="2" applyNumberFormat="1" applyFont="1" applyFill="1" applyBorder="1" applyAlignment="1">
      <alignment horizontal="center" vertical="center"/>
    </xf>
    <xf numFmtId="3" fontId="25" fillId="7" borderId="23" xfId="4" applyNumberFormat="1" applyFont="1" applyFill="1" applyBorder="1" applyAlignment="1">
      <alignment horizontal="center"/>
    </xf>
    <xf numFmtId="3" fontId="9" fillId="7" borderId="32" xfId="3" applyNumberFormat="1" applyFont="1" applyFill="1" applyBorder="1" applyAlignment="1">
      <alignment horizontal="center"/>
    </xf>
    <xf numFmtId="3" fontId="9" fillId="7" borderId="33" xfId="3" applyNumberFormat="1" applyFont="1" applyFill="1" applyBorder="1"/>
    <xf numFmtId="3" fontId="9" fillId="7" borderId="8" xfId="4" applyNumberFormat="1" applyFont="1" applyFill="1" applyBorder="1" applyAlignment="1">
      <alignment horizontal="center"/>
    </xf>
    <xf numFmtId="3" fontId="13" fillId="7" borderId="23" xfId="4" applyNumberFormat="1" applyFont="1" applyFill="1" applyBorder="1" applyAlignment="1">
      <alignment horizontal="center"/>
    </xf>
    <xf numFmtId="165" fontId="9" fillId="7" borderId="32" xfId="3" applyNumberFormat="1" applyFont="1" applyFill="1" applyBorder="1" applyAlignment="1">
      <alignment horizontal="center"/>
    </xf>
    <xf numFmtId="3" fontId="10" fillId="7" borderId="32" xfId="3" applyNumberFormat="1" applyFont="1" applyFill="1" applyBorder="1" applyAlignment="1">
      <alignment horizontal="center"/>
    </xf>
    <xf numFmtId="166" fontId="9" fillId="7" borderId="33" xfId="3" applyNumberFormat="1" applyFont="1" applyFill="1" applyBorder="1"/>
    <xf numFmtId="3" fontId="10" fillId="7" borderId="33" xfId="3" applyNumberFormat="1" applyFont="1" applyFill="1" applyBorder="1"/>
    <xf numFmtId="3" fontId="9" fillId="7" borderId="23" xfId="4" applyNumberFormat="1" applyFont="1" applyFill="1" applyBorder="1" applyAlignment="1">
      <alignment horizontal="center"/>
    </xf>
    <xf numFmtId="3" fontId="9" fillId="7" borderId="34" xfId="3" applyNumberFormat="1" applyFont="1" applyFill="1" applyBorder="1" applyAlignment="1">
      <alignment horizontal="center"/>
    </xf>
    <xf numFmtId="3" fontId="9" fillId="7" borderId="30" xfId="3" applyNumberFormat="1" applyFont="1" applyFill="1" applyBorder="1"/>
    <xf numFmtId="3" fontId="9" fillId="7" borderId="26" xfId="4" applyNumberFormat="1" applyFont="1" applyFill="1" applyBorder="1" applyAlignment="1">
      <alignment horizontal="center"/>
    </xf>
    <xf numFmtId="3" fontId="10" fillId="7" borderId="23" xfId="4" applyNumberFormat="1" applyFont="1" applyFill="1" applyBorder="1" applyAlignment="1">
      <alignment horizontal="center"/>
    </xf>
    <xf numFmtId="165" fontId="9" fillId="7" borderId="34" xfId="3" applyNumberFormat="1" applyFont="1" applyFill="1" applyBorder="1" applyAlignment="1">
      <alignment horizontal="center"/>
    </xf>
    <xf numFmtId="3" fontId="10" fillId="7" borderId="34" xfId="3" applyNumberFormat="1" applyFont="1" applyFill="1" applyBorder="1" applyAlignment="1">
      <alignment horizontal="center"/>
    </xf>
    <xf numFmtId="166" fontId="9" fillId="7" borderId="30" xfId="3" applyNumberFormat="1" applyFont="1" applyFill="1" applyBorder="1"/>
    <xf numFmtId="3" fontId="10" fillId="7" borderId="30" xfId="3" applyNumberFormat="1" applyFont="1" applyFill="1" applyBorder="1"/>
    <xf numFmtId="3" fontId="9" fillId="7" borderId="15" xfId="4" applyNumberFormat="1" applyFont="1" applyFill="1" applyBorder="1" applyAlignment="1">
      <alignment horizontal="center"/>
    </xf>
    <xf numFmtId="3" fontId="9" fillId="7" borderId="35" xfId="3" applyNumberFormat="1" applyFont="1" applyFill="1" applyBorder="1" applyAlignment="1">
      <alignment horizontal="center"/>
    </xf>
    <xf numFmtId="3" fontId="9" fillId="7" borderId="31" xfId="3" applyNumberFormat="1" applyFont="1" applyFill="1" applyBorder="1"/>
    <xf numFmtId="3" fontId="9" fillId="7" borderId="14" xfId="4" applyNumberFormat="1" applyFont="1" applyFill="1" applyBorder="1" applyAlignment="1">
      <alignment horizontal="center"/>
    </xf>
    <xf numFmtId="3" fontId="10" fillId="7" borderId="15" xfId="4" applyNumberFormat="1" applyFont="1" applyFill="1" applyBorder="1" applyAlignment="1">
      <alignment horizontal="center"/>
    </xf>
    <xf numFmtId="165" fontId="9" fillId="7" borderId="35" xfId="3" applyNumberFormat="1" applyFont="1" applyFill="1" applyBorder="1" applyAlignment="1">
      <alignment horizontal="center"/>
    </xf>
    <xf numFmtId="3" fontId="10" fillId="7" borderId="35" xfId="3" applyNumberFormat="1" applyFont="1" applyFill="1" applyBorder="1" applyAlignment="1">
      <alignment horizontal="center"/>
    </xf>
    <xf numFmtId="166" fontId="9" fillId="7" borderId="31" xfId="3" applyNumberFormat="1" applyFont="1" applyFill="1" applyBorder="1"/>
    <xf numFmtId="3" fontId="10" fillId="7" borderId="31" xfId="3" applyNumberFormat="1" applyFont="1" applyFill="1" applyBorder="1"/>
    <xf numFmtId="3" fontId="16" fillId="8" borderId="23" xfId="4" applyNumberFormat="1" applyFont="1" applyFill="1" applyBorder="1" applyAlignment="1">
      <alignment horizontal="center"/>
    </xf>
    <xf numFmtId="0" fontId="31" fillId="0" borderId="0" xfId="0" applyFont="1"/>
    <xf numFmtId="43" fontId="10" fillId="0" borderId="33" xfId="1" applyFont="1" applyFill="1" applyBorder="1"/>
    <xf numFmtId="43" fontId="9" fillId="0" borderId="8" xfId="1" applyFont="1" applyFill="1" applyBorder="1" applyAlignment="1">
      <alignment horizontal="center"/>
    </xf>
    <xf numFmtId="43" fontId="9" fillId="0" borderId="23" xfId="1" applyFont="1" applyFill="1" applyBorder="1" applyAlignment="1">
      <alignment horizontal="center"/>
    </xf>
    <xf numFmtId="43" fontId="9" fillId="0" borderId="21" xfId="1" applyFont="1" applyFill="1" applyBorder="1" applyAlignment="1">
      <alignment horizontal="center"/>
    </xf>
    <xf numFmtId="43" fontId="10" fillId="0" borderId="30" xfId="1" applyFont="1" applyFill="1" applyBorder="1"/>
    <xf numFmtId="43" fontId="9" fillId="0" borderId="26" xfId="1" applyFont="1" applyFill="1" applyBorder="1" applyAlignment="1">
      <alignment horizontal="center"/>
    </xf>
    <xf numFmtId="43" fontId="10" fillId="0" borderId="31" xfId="1" applyFont="1" applyFill="1" applyBorder="1"/>
    <xf numFmtId="43" fontId="9" fillId="0" borderId="14" xfId="1" applyFont="1" applyFill="1" applyBorder="1" applyAlignment="1">
      <alignment horizontal="center"/>
    </xf>
    <xf numFmtId="169" fontId="9" fillId="0" borderId="15" xfId="1" applyNumberFormat="1" applyFont="1" applyFill="1" applyBorder="1" applyAlignment="1">
      <alignment horizontal="center"/>
    </xf>
    <xf numFmtId="169" fontId="9" fillId="0" borderId="21" xfId="1" applyNumberFormat="1" applyFont="1" applyFill="1" applyBorder="1"/>
    <xf numFmtId="169" fontId="10" fillId="0" borderId="43" xfId="1" applyNumberFormat="1" applyFont="1" applyFill="1" applyBorder="1" applyAlignment="1">
      <alignment vertical="center"/>
    </xf>
    <xf numFmtId="49" fontId="9" fillId="0" borderId="8" xfId="4" applyNumberFormat="1" applyFont="1" applyFill="1" applyBorder="1" applyAlignment="1">
      <alignment horizontal="center" vertical="center"/>
    </xf>
    <xf numFmtId="3" fontId="9" fillId="0" borderId="23" xfId="4" applyNumberFormat="1" applyFont="1" applyFill="1" applyBorder="1" applyAlignment="1">
      <alignment horizontal="center" vertical="center"/>
    </xf>
    <xf numFmtId="0" fontId="12" fillId="3" borderId="36" xfId="0" applyFont="1" applyFill="1" applyBorder="1" applyAlignment="1">
      <alignment vertical="center"/>
    </xf>
    <xf numFmtId="169" fontId="10" fillId="0" borderId="48" xfId="1" applyNumberFormat="1" applyFont="1" applyFill="1" applyBorder="1" applyAlignment="1">
      <alignment vertical="center"/>
    </xf>
    <xf numFmtId="49" fontId="9" fillId="0" borderId="26" xfId="4" applyNumberFormat="1" applyFont="1" applyFill="1" applyBorder="1" applyAlignment="1">
      <alignment horizontal="center" vertical="center"/>
    </xf>
    <xf numFmtId="0" fontId="12" fillId="3" borderId="14" xfId="0" applyFont="1" applyFill="1" applyBorder="1" applyAlignment="1">
      <alignment vertical="center"/>
    </xf>
    <xf numFmtId="169" fontId="10" fillId="0" borderId="49" xfId="1" applyNumberFormat="1" applyFont="1" applyFill="1" applyBorder="1" applyAlignment="1">
      <alignment vertical="center"/>
    </xf>
    <xf numFmtId="49" fontId="9" fillId="0" borderId="14" xfId="4" applyNumberFormat="1" applyFont="1" applyFill="1" applyBorder="1" applyAlignment="1">
      <alignment horizontal="center" vertical="center"/>
    </xf>
    <xf numFmtId="3" fontId="9" fillId="0" borderId="15" xfId="4" applyNumberFormat="1" applyFont="1" applyFill="1" applyBorder="1" applyAlignment="1">
      <alignment horizontal="center" vertical="center"/>
    </xf>
    <xf numFmtId="2" fontId="12" fillId="3" borderId="28" xfId="0" applyNumberFormat="1" applyFont="1" applyFill="1" applyBorder="1"/>
    <xf numFmtId="169" fontId="9" fillId="0" borderId="43" xfId="1" applyNumberFormat="1" applyFont="1" applyFill="1" applyBorder="1" applyAlignment="1">
      <alignment horizontal="right"/>
    </xf>
    <xf numFmtId="169" fontId="9" fillId="0" borderId="48" xfId="1" applyNumberFormat="1" applyFont="1" applyFill="1" applyBorder="1" applyAlignment="1">
      <alignment horizontal="right"/>
    </xf>
    <xf numFmtId="169" fontId="9" fillId="0" borderId="49" xfId="1" applyNumberFormat="1" applyFont="1" applyFill="1" applyBorder="1" applyAlignment="1">
      <alignment horizontal="right"/>
    </xf>
    <xf numFmtId="2" fontId="12" fillId="3" borderId="28" xfId="0" applyNumberFormat="1" applyFont="1" applyFill="1" applyBorder="1" applyAlignment="1">
      <alignment horizontal="right"/>
    </xf>
    <xf numFmtId="169" fontId="10" fillId="0" borderId="23" xfId="1" applyNumberFormat="1" applyFont="1" applyFill="1" applyBorder="1" applyAlignment="1">
      <alignment horizontal="right"/>
    </xf>
    <xf numFmtId="169" fontId="9" fillId="0" borderId="26" xfId="1" applyNumberFormat="1" applyFont="1" applyFill="1" applyBorder="1" applyAlignment="1">
      <alignment horizontal="center" vertical="center"/>
    </xf>
    <xf numFmtId="169" fontId="9" fillId="0" borderId="14" xfId="1" applyNumberFormat="1" applyFont="1" applyFill="1" applyBorder="1" applyAlignment="1">
      <alignment horizontal="center" vertical="center"/>
    </xf>
    <xf numFmtId="169" fontId="10" fillId="0" borderId="8" xfId="1" applyNumberFormat="1" applyFont="1" applyFill="1" applyBorder="1" applyAlignment="1">
      <alignment vertical="center"/>
    </xf>
    <xf numFmtId="169" fontId="9" fillId="0" borderId="23" xfId="1" applyNumberFormat="1" applyFont="1" applyFill="1" applyBorder="1" applyAlignment="1">
      <alignment horizontal="center" vertical="center"/>
    </xf>
    <xf numFmtId="169" fontId="12" fillId="3" borderId="36" xfId="1" applyNumberFormat="1" applyFont="1" applyFill="1" applyBorder="1" applyAlignment="1">
      <alignment vertical="center"/>
    </xf>
    <xf numFmtId="169" fontId="12" fillId="3" borderId="14" xfId="1" applyNumberFormat="1" applyFont="1" applyFill="1" applyBorder="1" applyAlignment="1">
      <alignment vertical="center"/>
    </xf>
    <xf numFmtId="169" fontId="9" fillId="0" borderId="15" xfId="1" applyNumberFormat="1" applyFont="1" applyFill="1" applyBorder="1" applyAlignment="1">
      <alignment horizontal="center" vertical="center"/>
    </xf>
    <xf numFmtId="169" fontId="9" fillId="0" borderId="23" xfId="1" applyNumberFormat="1" applyFont="1" applyFill="1" applyBorder="1" applyAlignment="1">
      <alignment horizontal="center"/>
    </xf>
    <xf numFmtId="166" fontId="10" fillId="7" borderId="33" xfId="3" applyNumberFormat="1" applyFont="1" applyFill="1" applyBorder="1"/>
    <xf numFmtId="1" fontId="7" fillId="7" borderId="56" xfId="2" applyNumberFormat="1" applyFont="1" applyFill="1" applyBorder="1" applyAlignment="1">
      <alignment horizontal="center"/>
    </xf>
    <xf numFmtId="0" fontId="12" fillId="9" borderId="20" xfId="0" applyFont="1" applyFill="1" applyBorder="1" applyAlignment="1">
      <alignment horizontal="center"/>
    </xf>
    <xf numFmtId="165" fontId="9" fillId="7" borderId="8" xfId="3" applyNumberFormat="1" applyFont="1" applyFill="1" applyBorder="1" applyAlignment="1">
      <alignment horizontal="center"/>
    </xf>
    <xf numFmtId="166" fontId="10" fillId="7" borderId="43" xfId="3" applyNumberFormat="1" applyFont="1" applyFill="1" applyBorder="1"/>
    <xf numFmtId="0" fontId="12" fillId="9" borderId="21" xfId="0" applyFont="1" applyFill="1" applyBorder="1" applyAlignment="1">
      <alignment horizontal="center"/>
    </xf>
    <xf numFmtId="166" fontId="10" fillId="7" borderId="21" xfId="3" applyNumberFormat="1" applyFont="1" applyFill="1" applyBorder="1"/>
    <xf numFmtId="3" fontId="12" fillId="9" borderId="21" xfId="0" applyNumberFormat="1" applyFont="1" applyFill="1" applyBorder="1" applyAlignment="1">
      <alignment horizontal="center"/>
    </xf>
    <xf numFmtId="166" fontId="10" fillId="7" borderId="30" xfId="3" applyNumberFormat="1" applyFont="1" applyFill="1" applyBorder="1"/>
    <xf numFmtId="1" fontId="7" fillId="7" borderId="51" xfId="2" applyNumberFormat="1" applyFont="1" applyFill="1" applyBorder="1" applyAlignment="1">
      <alignment horizontal="center"/>
    </xf>
    <xf numFmtId="0" fontId="12" fillId="9" borderId="23" xfId="0" applyFont="1" applyFill="1" applyBorder="1" applyAlignment="1">
      <alignment horizontal="center"/>
    </xf>
    <xf numFmtId="165" fontId="9" fillId="7" borderId="26" xfId="3" applyNumberFormat="1" applyFont="1" applyFill="1" applyBorder="1" applyAlignment="1">
      <alignment horizontal="center"/>
    </xf>
    <xf numFmtId="166" fontId="10" fillId="7" borderId="48" xfId="3" applyNumberFormat="1" applyFont="1" applyFill="1" applyBorder="1"/>
    <xf numFmtId="0" fontId="12" fillId="9" borderId="8" xfId="0" applyFont="1" applyFill="1" applyBorder="1" applyAlignment="1">
      <alignment horizontal="center"/>
    </xf>
    <xf numFmtId="166" fontId="10" fillId="7" borderId="26" xfId="3" applyNumberFormat="1" applyFont="1" applyFill="1" applyBorder="1"/>
    <xf numFmtId="166" fontId="10" fillId="7" borderId="31" xfId="3" applyNumberFormat="1" applyFont="1" applyFill="1" applyBorder="1"/>
    <xf numFmtId="1" fontId="7" fillId="7" borderId="57" xfId="2" applyNumberFormat="1" applyFont="1" applyFill="1" applyBorder="1" applyAlignment="1">
      <alignment horizontal="center"/>
    </xf>
    <xf numFmtId="0" fontId="12" fillId="9" borderId="15" xfId="0" applyFont="1" applyFill="1" applyBorder="1" applyAlignment="1">
      <alignment horizontal="center"/>
    </xf>
    <xf numFmtId="165" fontId="9" fillId="7" borderId="14" xfId="3" applyNumberFormat="1" applyFont="1" applyFill="1" applyBorder="1" applyAlignment="1">
      <alignment horizontal="center"/>
    </xf>
    <xf numFmtId="166" fontId="10" fillId="7" borderId="49" xfId="3" applyNumberFormat="1" applyFont="1" applyFill="1" applyBorder="1"/>
    <xf numFmtId="0" fontId="12" fillId="9" borderId="13" xfId="0" applyFont="1" applyFill="1" applyBorder="1" applyAlignment="1">
      <alignment horizontal="center"/>
    </xf>
    <xf numFmtId="166" fontId="10" fillId="7" borderId="14" xfId="3" applyNumberFormat="1" applyFont="1" applyFill="1" applyBorder="1"/>
    <xf numFmtId="169" fontId="28" fillId="9" borderId="20" xfId="1" applyNumberFormat="1" applyFont="1" applyFill="1" applyBorder="1" applyAlignment="1">
      <alignment horizontal="center"/>
    </xf>
    <xf numFmtId="169" fontId="28" fillId="9" borderId="23" xfId="1" applyNumberFormat="1" applyFont="1" applyFill="1" applyBorder="1" applyAlignment="1">
      <alignment horizontal="center"/>
    </xf>
    <xf numFmtId="169" fontId="28" fillId="9" borderId="15" xfId="1" applyNumberFormat="1" applyFont="1" applyFill="1" applyBorder="1" applyAlignment="1">
      <alignment horizontal="center"/>
    </xf>
    <xf numFmtId="169" fontId="10" fillId="7" borderId="8" xfId="1" applyNumberFormat="1" applyFont="1" applyFill="1" applyBorder="1" applyAlignment="1">
      <alignment horizontal="center"/>
    </xf>
    <xf numFmtId="169" fontId="10" fillId="7" borderId="14" xfId="1" applyNumberFormat="1" applyFont="1" applyFill="1" applyBorder="1" applyAlignment="1">
      <alignment horizontal="center"/>
    </xf>
    <xf numFmtId="169" fontId="29" fillId="9" borderId="21" xfId="0" applyNumberFormat="1" applyFont="1" applyFill="1" applyBorder="1" applyAlignment="1">
      <alignment horizontal="center"/>
    </xf>
    <xf numFmtId="169" fontId="29" fillId="9" borderId="26" xfId="0" applyNumberFormat="1" applyFont="1" applyFill="1" applyBorder="1" applyAlignment="1">
      <alignment horizontal="center"/>
    </xf>
    <xf numFmtId="169" fontId="29" fillId="9" borderId="14" xfId="0" applyNumberFormat="1" applyFont="1" applyFill="1" applyBorder="1" applyAlignment="1">
      <alignment horizontal="center"/>
    </xf>
    <xf numFmtId="3" fontId="24" fillId="2" borderId="13" xfId="2" applyNumberFormat="1" applyFont="1" applyFill="1" applyBorder="1"/>
    <xf numFmtId="3" fontId="22" fillId="4" borderId="15" xfId="2" applyNumberFormat="1" applyFont="1" applyFill="1" applyBorder="1" applyAlignment="1">
      <alignment horizontal="center" vertical="center"/>
    </xf>
    <xf numFmtId="3" fontId="22" fillId="4" borderId="46" xfId="2" applyNumberFormat="1" applyFont="1" applyFill="1" applyBorder="1"/>
    <xf numFmtId="3" fontId="11" fillId="2" borderId="13" xfId="2" applyNumberFormat="1" applyFont="1" applyFill="1" applyBorder="1"/>
    <xf numFmtId="0" fontId="22" fillId="4" borderId="15" xfId="2" applyFont="1" applyFill="1" applyBorder="1" applyAlignment="1">
      <alignment horizontal="center" vertical="center"/>
    </xf>
    <xf numFmtId="3" fontId="7" fillId="4" borderId="15" xfId="2" applyNumberFormat="1" applyFont="1" applyFill="1" applyBorder="1" applyAlignment="1">
      <alignment horizontal="center" vertical="center"/>
    </xf>
    <xf numFmtId="0" fontId="22" fillId="4" borderId="46" xfId="2" applyFont="1" applyFill="1" applyBorder="1"/>
    <xf numFmtId="3" fontId="10" fillId="0" borderId="43" xfId="1" applyNumberFormat="1" applyFont="1" applyFill="1" applyBorder="1" applyAlignment="1">
      <alignment horizontal="right"/>
    </xf>
    <xf numFmtId="3" fontId="10" fillId="0" borderId="48" xfId="1" applyNumberFormat="1" applyFont="1" applyFill="1" applyBorder="1"/>
    <xf numFmtId="3" fontId="10" fillId="0" borderId="49" xfId="1" applyNumberFormat="1" applyFont="1" applyFill="1" applyBorder="1"/>
    <xf numFmtId="3" fontId="10" fillId="0" borderId="26" xfId="1" applyNumberFormat="1" applyFont="1" applyFill="1" applyBorder="1"/>
    <xf numFmtId="3" fontId="10" fillId="0" borderId="14" xfId="1" applyNumberFormat="1" applyFont="1" applyFill="1" applyBorder="1"/>
    <xf numFmtId="3" fontId="28" fillId="9" borderId="21" xfId="1" applyNumberFormat="1" applyFont="1" applyFill="1" applyBorder="1" applyAlignment="1">
      <alignment horizontal="center"/>
    </xf>
    <xf numFmtId="3" fontId="28" fillId="9" borderId="8" xfId="1" applyNumberFormat="1" applyFont="1" applyFill="1" applyBorder="1" applyAlignment="1">
      <alignment horizontal="center"/>
    </xf>
    <xf numFmtId="3" fontId="28" fillId="9" borderId="13" xfId="1" applyNumberFormat="1" applyFont="1" applyFill="1" applyBorder="1" applyAlignment="1">
      <alignment horizontal="center"/>
    </xf>
    <xf numFmtId="3" fontId="10" fillId="0" borderId="23" xfId="1" applyNumberFormat="1" applyFont="1" applyFill="1" applyBorder="1" applyAlignment="1">
      <alignment horizontal="center"/>
    </xf>
    <xf numFmtId="3" fontId="9" fillId="0" borderId="26" xfId="1" applyNumberFormat="1" applyFont="1" applyFill="1" applyBorder="1" applyAlignment="1">
      <alignment horizontal="center"/>
    </xf>
    <xf numFmtId="3" fontId="9" fillId="0" borderId="14" xfId="1" applyNumberFormat="1" applyFont="1" applyFill="1" applyBorder="1" applyAlignment="1">
      <alignment horizontal="center"/>
    </xf>
    <xf numFmtId="3" fontId="10" fillId="0" borderId="21" xfId="1" applyNumberFormat="1" applyFont="1" applyFill="1" applyBorder="1" applyAlignment="1">
      <alignment vertical="center"/>
    </xf>
    <xf numFmtId="3" fontId="10" fillId="0" borderId="26" xfId="1" applyNumberFormat="1" applyFont="1" applyFill="1" applyBorder="1" applyAlignment="1">
      <alignment vertical="center"/>
    </xf>
    <xf numFmtId="3" fontId="10" fillId="0" borderId="14" xfId="1" applyNumberFormat="1" applyFont="1" applyFill="1" applyBorder="1" applyAlignment="1">
      <alignment vertical="center"/>
    </xf>
    <xf numFmtId="3" fontId="9" fillId="0" borderId="8" xfId="1" applyNumberFormat="1" applyFont="1" applyFill="1" applyBorder="1" applyAlignment="1">
      <alignment horizontal="center"/>
    </xf>
    <xf numFmtId="3" fontId="9" fillId="0" borderId="8" xfId="4" applyNumberFormat="1" applyFont="1" applyFill="1" applyBorder="1" applyAlignment="1">
      <alignment horizontal="right"/>
    </xf>
    <xf numFmtId="3" fontId="9" fillId="0" borderId="26" xfId="4" applyNumberFormat="1" applyFont="1" applyFill="1" applyBorder="1" applyAlignment="1">
      <alignment horizontal="right"/>
    </xf>
    <xf numFmtId="3" fontId="9" fillId="0" borderId="14" xfId="4" applyNumberFormat="1" applyFont="1" applyFill="1" applyBorder="1" applyAlignment="1">
      <alignment horizontal="right"/>
    </xf>
    <xf numFmtId="3" fontId="9" fillId="0" borderId="8" xfId="1" applyNumberFormat="1" applyFont="1" applyFill="1" applyBorder="1" applyAlignment="1">
      <alignment horizontal="right"/>
    </xf>
    <xf numFmtId="3" fontId="9" fillId="0" borderId="26" xfId="1" applyNumberFormat="1" applyFont="1" applyFill="1" applyBorder="1" applyAlignment="1">
      <alignment horizontal="right"/>
    </xf>
    <xf numFmtId="3" fontId="9" fillId="0" borderId="14" xfId="1" applyNumberFormat="1" applyFont="1" applyFill="1" applyBorder="1" applyAlignment="1">
      <alignment horizontal="right"/>
    </xf>
    <xf numFmtId="0" fontId="10" fillId="0" borderId="13" xfId="1" applyNumberFormat="1" applyFont="1" applyFill="1" applyBorder="1" applyAlignment="1">
      <alignment horizontal="center" vertical="center"/>
    </xf>
    <xf numFmtId="169" fontId="9" fillId="0" borderId="42" xfId="1" applyNumberFormat="1" applyFont="1" applyFill="1" applyBorder="1" applyAlignment="1">
      <alignment horizontal="center" vertical="center"/>
    </xf>
    <xf numFmtId="49" fontId="9" fillId="7" borderId="23" xfId="4" applyNumberFormat="1" applyFont="1" applyFill="1" applyBorder="1" applyAlignment="1">
      <alignment horizontal="center"/>
    </xf>
    <xf numFmtId="49" fontId="9" fillId="7" borderId="8" xfId="4" applyNumberFormat="1" applyFont="1" applyFill="1" applyBorder="1" applyAlignment="1">
      <alignment horizontal="center"/>
    </xf>
    <xf numFmtId="165" fontId="9" fillId="7" borderId="22" xfId="3" applyNumberFormat="1" applyFont="1" applyFill="1" applyBorder="1" applyAlignment="1">
      <alignment horizontal="center"/>
    </xf>
    <xf numFmtId="49" fontId="9" fillId="7" borderId="26" xfId="4" applyNumberFormat="1" applyFont="1" applyFill="1" applyBorder="1" applyAlignment="1">
      <alignment horizontal="center"/>
    </xf>
    <xf numFmtId="49" fontId="9" fillId="7" borderId="15" xfId="4" applyNumberFormat="1" applyFont="1" applyFill="1" applyBorder="1" applyAlignment="1">
      <alignment horizontal="center"/>
    </xf>
    <xf numFmtId="165" fontId="9" fillId="7" borderId="24" xfId="3" applyNumberFormat="1" applyFont="1" applyFill="1" applyBorder="1" applyAlignment="1">
      <alignment horizontal="center"/>
    </xf>
    <xf numFmtId="49" fontId="9" fillId="7" borderId="14" xfId="4" applyNumberFormat="1" applyFont="1" applyFill="1" applyBorder="1" applyAlignment="1">
      <alignment horizontal="center"/>
    </xf>
    <xf numFmtId="169" fontId="10" fillId="7" borderId="8" xfId="1" applyNumberFormat="1" applyFont="1" applyFill="1" applyBorder="1"/>
    <xf numFmtId="169" fontId="10" fillId="7" borderId="26" xfId="1" applyNumberFormat="1" applyFont="1" applyFill="1" applyBorder="1"/>
    <xf numFmtId="169" fontId="10" fillId="7" borderId="14" xfId="1" applyNumberFormat="1" applyFont="1" applyFill="1" applyBorder="1"/>
    <xf numFmtId="169" fontId="10" fillId="7" borderId="8" xfId="1" applyNumberFormat="1" applyFont="1" applyFill="1" applyBorder="1" applyAlignment="1">
      <alignment horizontal="right"/>
    </xf>
    <xf numFmtId="3" fontId="9" fillId="0" borderId="21" xfId="4" applyNumberFormat="1" applyFont="1" applyFill="1" applyBorder="1" applyAlignment="1">
      <alignment horizontal="center"/>
    </xf>
    <xf numFmtId="3" fontId="9" fillId="0" borderId="13" xfId="4" applyNumberFormat="1" applyFont="1" applyFill="1" applyBorder="1" applyAlignment="1">
      <alignment horizontal="center"/>
    </xf>
    <xf numFmtId="3" fontId="7" fillId="0" borderId="21" xfId="4" applyNumberFormat="1" applyFont="1" applyFill="1" applyBorder="1" applyAlignment="1">
      <alignment horizontal="center"/>
    </xf>
    <xf numFmtId="3" fontId="7" fillId="0" borderId="8" xfId="4" applyNumberFormat="1" applyFont="1" applyFill="1" applyBorder="1" applyAlignment="1">
      <alignment horizontal="center"/>
    </xf>
    <xf numFmtId="3" fontId="7" fillId="0" borderId="13" xfId="4" applyNumberFormat="1" applyFont="1" applyFill="1" applyBorder="1" applyAlignment="1">
      <alignment horizontal="center"/>
    </xf>
    <xf numFmtId="165" fontId="9" fillId="7" borderId="21" xfId="3" applyNumberFormat="1" applyFont="1" applyFill="1" applyBorder="1" applyAlignment="1">
      <alignment horizontal="center"/>
    </xf>
    <xf numFmtId="3" fontId="10" fillId="7" borderId="25" xfId="3" applyNumberFormat="1" applyFont="1" applyFill="1" applyBorder="1"/>
    <xf numFmtId="1" fontId="7" fillId="7" borderId="22" xfId="2" applyNumberFormat="1" applyFont="1" applyFill="1" applyBorder="1" applyAlignment="1">
      <alignment horizontal="center"/>
    </xf>
    <xf numFmtId="3" fontId="9" fillId="7" borderId="21" xfId="3" applyNumberFormat="1" applyFont="1" applyFill="1" applyBorder="1" applyAlignment="1">
      <alignment horizontal="center"/>
    </xf>
    <xf numFmtId="3" fontId="9" fillId="7" borderId="25" xfId="3" applyNumberFormat="1" applyFont="1" applyFill="1" applyBorder="1"/>
    <xf numFmtId="3" fontId="22" fillId="7" borderId="21" xfId="3" applyNumberFormat="1" applyFont="1" applyFill="1" applyBorder="1"/>
    <xf numFmtId="169" fontId="22" fillId="7" borderId="22" xfId="1" applyNumberFormat="1" applyFont="1" applyFill="1" applyBorder="1" applyAlignment="1">
      <alignment horizontal="center"/>
    </xf>
    <xf numFmtId="169" fontId="7" fillId="7" borderId="22" xfId="1" applyNumberFormat="1" applyFont="1" applyFill="1" applyBorder="1" applyAlignment="1">
      <alignment horizontal="center"/>
    </xf>
    <xf numFmtId="3" fontId="10" fillId="7" borderId="8" xfId="4" applyNumberFormat="1" applyFont="1" applyFill="1" applyBorder="1" applyAlignment="1">
      <alignment horizontal="center"/>
    </xf>
    <xf numFmtId="165" fontId="9" fillId="7" borderId="26" xfId="3" applyNumberFormat="1" applyFont="1" applyFill="1" applyBorder="1" applyAlignment="1">
      <alignment horizontal="center" wrapText="1"/>
    </xf>
    <xf numFmtId="3" fontId="9" fillId="7" borderId="27" xfId="3" applyNumberFormat="1" applyFont="1" applyFill="1" applyBorder="1"/>
    <xf numFmtId="3" fontId="9" fillId="7" borderId="26" xfId="3" applyNumberFormat="1" applyFont="1" applyFill="1" applyBorder="1" applyAlignment="1">
      <alignment horizontal="center" wrapText="1"/>
    </xf>
    <xf numFmtId="3" fontId="22" fillId="7" borderId="23" xfId="2" applyNumberFormat="1" applyFont="1" applyFill="1" applyBorder="1" applyAlignment="1">
      <alignment horizontal="center"/>
    </xf>
    <xf numFmtId="3" fontId="10" fillId="7" borderId="26" xfId="4" applyNumberFormat="1" applyFont="1" applyFill="1" applyBorder="1" applyAlignment="1">
      <alignment horizontal="center"/>
    </xf>
    <xf numFmtId="3" fontId="9" fillId="7" borderId="28" xfId="3" applyNumberFormat="1" applyFont="1" applyFill="1" applyBorder="1"/>
    <xf numFmtId="1" fontId="7" fillId="7" borderId="14" xfId="2" applyNumberFormat="1" applyFont="1" applyFill="1" applyBorder="1" applyAlignment="1">
      <alignment horizontal="center"/>
    </xf>
    <xf numFmtId="3" fontId="9" fillId="7" borderId="14" xfId="3" applyNumberFormat="1" applyFont="1" applyFill="1" applyBorder="1" applyAlignment="1">
      <alignment horizontal="center"/>
    </xf>
    <xf numFmtId="3" fontId="7" fillId="7" borderId="14" xfId="2" applyNumberFormat="1" applyFont="1" applyFill="1" applyBorder="1" applyAlignment="1">
      <alignment horizontal="center"/>
    </xf>
    <xf numFmtId="3" fontId="22" fillId="7" borderId="15" xfId="2" applyNumberFormat="1" applyFont="1" applyFill="1" applyBorder="1" applyAlignment="1">
      <alignment horizontal="center"/>
    </xf>
    <xf numFmtId="169" fontId="22" fillId="7" borderId="14" xfId="1" applyNumberFormat="1" applyFont="1" applyFill="1" applyBorder="1" applyAlignment="1">
      <alignment horizontal="center"/>
    </xf>
    <xf numFmtId="3" fontId="12" fillId="9" borderId="14" xfId="0" applyNumberFormat="1" applyFont="1" applyFill="1" applyBorder="1"/>
    <xf numFmtId="3" fontId="10" fillId="7" borderId="14" xfId="4" applyNumberFormat="1" applyFont="1" applyFill="1" applyBorder="1" applyAlignment="1">
      <alignment horizontal="center"/>
    </xf>
    <xf numFmtId="169" fontId="10" fillId="7" borderId="21" xfId="1" applyNumberFormat="1" applyFont="1" applyFill="1" applyBorder="1" applyAlignment="1">
      <alignment horizontal="right"/>
    </xf>
    <xf numFmtId="0" fontId="12" fillId="9" borderId="36" xfId="0" applyFont="1" applyFill="1" applyBorder="1"/>
    <xf numFmtId="169" fontId="10" fillId="7" borderId="26" xfId="1" applyNumberFormat="1" applyFont="1" applyFill="1" applyBorder="1" applyAlignment="1">
      <alignment horizontal="right"/>
    </xf>
    <xf numFmtId="0" fontId="12" fillId="9" borderId="14" xfId="0" applyFont="1" applyFill="1" applyBorder="1"/>
    <xf numFmtId="169" fontId="10" fillId="7" borderId="14" xfId="1" applyNumberFormat="1" applyFont="1" applyFill="1" applyBorder="1" applyAlignment="1">
      <alignment horizontal="right"/>
    </xf>
    <xf numFmtId="49" fontId="9" fillId="7" borderId="37" xfId="2" applyNumberFormat="1" applyFont="1" applyFill="1" applyBorder="1" applyAlignment="1">
      <alignment horizontal="center" vertical="center"/>
    </xf>
    <xf numFmtId="3" fontId="9" fillId="7" borderId="37" xfId="2" applyNumberFormat="1" applyFont="1" applyFill="1" applyBorder="1" applyAlignment="1">
      <alignment horizontal="left" vertical="center" wrapText="1"/>
    </xf>
    <xf numFmtId="3" fontId="22" fillId="7" borderId="37" xfId="2" applyNumberFormat="1" applyFont="1" applyFill="1" applyBorder="1" applyAlignment="1">
      <alignment horizontal="center" vertical="center"/>
    </xf>
    <xf numFmtId="3" fontId="9" fillId="7" borderId="37" xfId="2" applyNumberFormat="1" applyFont="1" applyFill="1" applyBorder="1" applyAlignment="1">
      <alignment horizontal="center" vertical="center"/>
    </xf>
    <xf numFmtId="3" fontId="22" fillId="7" borderId="43" xfId="2" applyNumberFormat="1" applyFont="1" applyFill="1" applyBorder="1" applyAlignment="1">
      <alignment horizontal="center" vertical="center"/>
    </xf>
    <xf numFmtId="3" fontId="7" fillId="7" borderId="37" xfId="2" applyNumberFormat="1" applyFont="1" applyFill="1" applyBorder="1" applyAlignment="1">
      <alignment horizontal="center" vertical="center"/>
    </xf>
    <xf numFmtId="3" fontId="10" fillId="7" borderId="37" xfId="2" applyNumberFormat="1" applyFont="1" applyFill="1" applyBorder="1" applyAlignment="1">
      <alignment horizontal="center" vertical="center"/>
    </xf>
    <xf numFmtId="3" fontId="10" fillId="7" borderId="39" xfId="3" applyNumberFormat="1" applyFont="1" applyFill="1" applyBorder="1"/>
    <xf numFmtId="1" fontId="22" fillId="7" borderId="43" xfId="2" applyNumberFormat="1" applyFont="1" applyFill="1" applyBorder="1" applyAlignment="1">
      <alignment horizontal="center" vertical="center" wrapText="1"/>
    </xf>
    <xf numFmtId="3" fontId="9" fillId="7" borderId="47" xfId="2" applyNumberFormat="1" applyFont="1" applyFill="1" applyBorder="1" applyAlignment="1">
      <alignment horizontal="left" wrapText="1"/>
    </xf>
    <xf numFmtId="3" fontId="22" fillId="7" borderId="37" xfId="2" applyNumberFormat="1" applyFont="1" applyFill="1" applyBorder="1" applyAlignment="1">
      <alignment horizontal="center"/>
    </xf>
    <xf numFmtId="3" fontId="22" fillId="7" borderId="48" xfId="2" applyNumberFormat="1" applyFont="1" applyFill="1" applyBorder="1" applyAlignment="1">
      <alignment horizontal="center"/>
    </xf>
    <xf numFmtId="3" fontId="9" fillId="7" borderId="26" xfId="3" applyNumberFormat="1" applyFont="1" applyFill="1" applyBorder="1" applyAlignment="1">
      <alignment horizontal="center"/>
    </xf>
    <xf numFmtId="3" fontId="23" fillId="7" borderId="44" xfId="0" applyNumberFormat="1" applyFont="1" applyFill="1" applyBorder="1"/>
    <xf numFmtId="1" fontId="22" fillId="7" borderId="48" xfId="2" applyNumberFormat="1" applyFont="1" applyFill="1" applyBorder="1" applyAlignment="1">
      <alignment horizontal="center" wrapText="1"/>
    </xf>
    <xf numFmtId="1" fontId="7" fillId="7" borderId="52" xfId="2" applyNumberFormat="1" applyFont="1" applyFill="1" applyBorder="1" applyAlignment="1">
      <alignment horizontal="center"/>
    </xf>
    <xf numFmtId="3" fontId="23" fillId="7" borderId="28" xfId="0" applyNumberFormat="1" applyFont="1" applyFill="1" applyBorder="1"/>
    <xf numFmtId="3" fontId="9" fillId="7" borderId="47" xfId="2" applyNumberFormat="1" applyFont="1" applyFill="1" applyBorder="1" applyAlignment="1">
      <alignment horizontal="left" vertical="center" wrapText="1"/>
    </xf>
    <xf numFmtId="3" fontId="22" fillId="7" borderId="48" xfId="2" applyNumberFormat="1" applyFont="1" applyFill="1" applyBorder="1" applyAlignment="1">
      <alignment horizontal="center" vertical="center"/>
    </xf>
    <xf numFmtId="1" fontId="32" fillId="7" borderId="48" xfId="2" applyNumberFormat="1" applyFont="1" applyFill="1" applyBorder="1" applyAlignment="1">
      <alignment horizontal="left" vertical="center" wrapText="1"/>
    </xf>
    <xf numFmtId="1" fontId="7" fillId="7" borderId="43" xfId="2" applyNumberFormat="1" applyFont="1" applyFill="1" applyBorder="1" applyAlignment="1">
      <alignment horizontal="center" vertical="center"/>
    </xf>
    <xf numFmtId="3" fontId="9" fillId="7" borderId="37" xfId="2" applyNumberFormat="1" applyFont="1" applyFill="1" applyBorder="1" applyAlignment="1">
      <alignment horizontal="center" vertical="center" wrapText="1"/>
    </xf>
    <xf numFmtId="3" fontId="9" fillId="7" borderId="21" xfId="2" applyNumberFormat="1" applyFont="1" applyFill="1" applyBorder="1" applyAlignment="1">
      <alignment horizontal="center" vertical="center"/>
    </xf>
    <xf numFmtId="3" fontId="10" fillId="7" borderId="43" xfId="2" applyNumberFormat="1" applyFont="1" applyFill="1" applyBorder="1" applyAlignment="1">
      <alignment horizontal="center" vertical="center"/>
    </xf>
    <xf numFmtId="3" fontId="26" fillId="7" borderId="37" xfId="2" applyNumberFormat="1" applyFont="1" applyFill="1" applyBorder="1" applyAlignment="1">
      <alignment horizontal="left" vertical="center" wrapText="1"/>
    </xf>
    <xf numFmtId="3" fontId="22" fillId="7" borderId="23" xfId="2" applyNumberFormat="1" applyFont="1" applyFill="1" applyBorder="1" applyAlignment="1">
      <alignment horizontal="center" vertical="center"/>
    </xf>
    <xf numFmtId="3" fontId="7" fillId="7" borderId="23" xfId="2" applyNumberFormat="1" applyFont="1" applyFill="1" applyBorder="1" applyAlignment="1">
      <alignment horizontal="center" vertical="center"/>
    </xf>
    <xf numFmtId="3" fontId="22" fillId="7" borderId="26" xfId="2" applyNumberFormat="1" applyFont="1" applyFill="1" applyBorder="1" applyAlignment="1">
      <alignment horizontal="center" vertical="center"/>
    </xf>
    <xf numFmtId="3" fontId="9" fillId="7" borderId="43" xfId="2" applyNumberFormat="1" applyFont="1" applyFill="1" applyBorder="1" applyAlignment="1">
      <alignment horizontal="center" vertical="center"/>
    </xf>
    <xf numFmtId="3" fontId="10" fillId="7" borderId="21" xfId="2" applyNumberFormat="1" applyFont="1" applyFill="1" applyBorder="1" applyAlignment="1">
      <alignment horizontal="center" vertical="center"/>
    </xf>
    <xf numFmtId="3" fontId="9" fillId="7" borderId="0" xfId="4" applyNumberFormat="1" applyFont="1" applyFill="1" applyBorder="1" applyAlignment="1">
      <alignment horizontal="center"/>
    </xf>
    <xf numFmtId="3" fontId="9" fillId="7" borderId="9" xfId="4" applyNumberFormat="1" applyFont="1" applyFill="1" applyBorder="1" applyAlignment="1">
      <alignment horizontal="center"/>
    </xf>
    <xf numFmtId="1" fontId="7" fillId="7" borderId="0" xfId="2" applyNumberFormat="1" applyFont="1" applyFill="1" applyBorder="1" applyAlignment="1">
      <alignment horizontal="center" vertical="center"/>
    </xf>
    <xf numFmtId="3" fontId="22" fillId="7" borderId="59" xfId="2" applyNumberFormat="1" applyFont="1" applyFill="1" applyBorder="1" applyAlignment="1">
      <alignment horizontal="center" vertical="center"/>
    </xf>
    <xf numFmtId="3" fontId="9" fillId="7" borderId="71" xfId="2" applyNumberFormat="1" applyFont="1" applyFill="1" applyBorder="1" applyAlignment="1">
      <alignment horizontal="center" vertical="center"/>
    </xf>
    <xf numFmtId="3" fontId="9" fillId="7" borderId="70" xfId="2" applyNumberFormat="1" applyFont="1" applyFill="1" applyBorder="1" applyAlignment="1">
      <alignment horizontal="center" vertical="center" wrapText="1"/>
    </xf>
    <xf numFmtId="3" fontId="7" fillId="7" borderId="59" xfId="2" applyNumberFormat="1" applyFont="1" applyFill="1" applyBorder="1" applyAlignment="1">
      <alignment horizontal="center" vertical="center"/>
    </xf>
    <xf numFmtId="3" fontId="9" fillId="7" borderId="70" xfId="2" applyNumberFormat="1" applyFont="1" applyFill="1" applyBorder="1" applyAlignment="1">
      <alignment horizontal="center" vertical="center"/>
    </xf>
    <xf numFmtId="3" fontId="10" fillId="7" borderId="70" xfId="2" applyNumberFormat="1" applyFont="1" applyFill="1" applyBorder="1" applyAlignment="1">
      <alignment horizontal="center" vertical="center"/>
    </xf>
    <xf numFmtId="49" fontId="9" fillId="7" borderId="21" xfId="4" applyNumberFormat="1" applyFont="1" applyFill="1" applyBorder="1" applyAlignment="1">
      <alignment horizontal="center"/>
    </xf>
    <xf numFmtId="169" fontId="10" fillId="7" borderId="21" xfId="1" applyNumberFormat="1" applyFont="1" applyFill="1" applyBorder="1"/>
    <xf numFmtId="3" fontId="10" fillId="7" borderId="21" xfId="1" applyNumberFormat="1" applyFont="1" applyFill="1" applyBorder="1" applyAlignment="1">
      <alignment horizontal="right"/>
    </xf>
    <xf numFmtId="3" fontId="10" fillId="7" borderId="26" xfId="1" applyNumberFormat="1" applyFont="1" applyFill="1" applyBorder="1" applyAlignment="1">
      <alignment horizontal="right"/>
    </xf>
    <xf numFmtId="1" fontId="7" fillId="7" borderId="13" xfId="2" applyNumberFormat="1" applyFont="1" applyFill="1" applyBorder="1" applyAlignment="1">
      <alignment horizontal="center"/>
    </xf>
    <xf numFmtId="49" fontId="9" fillId="7" borderId="13" xfId="4" applyNumberFormat="1" applyFont="1" applyFill="1" applyBorder="1" applyAlignment="1">
      <alignment horizontal="center"/>
    </xf>
    <xf numFmtId="3" fontId="10" fillId="7" borderId="14" xfId="1" applyNumberFormat="1" applyFont="1" applyFill="1" applyBorder="1" applyAlignment="1">
      <alignment horizontal="right"/>
    </xf>
    <xf numFmtId="3" fontId="9" fillId="0" borderId="24" xfId="4" applyNumberFormat="1" applyFont="1" applyFill="1" applyBorder="1" applyAlignment="1">
      <alignment horizontal="center"/>
    </xf>
    <xf numFmtId="169" fontId="9" fillId="0" borderId="20" xfId="1" applyNumberFormat="1" applyFont="1" applyFill="1" applyBorder="1" applyAlignment="1">
      <alignment vertical="center"/>
    </xf>
    <xf numFmtId="169" fontId="9" fillId="0" borderId="22" xfId="1" applyNumberFormat="1" applyFont="1" applyFill="1" applyBorder="1" applyAlignment="1">
      <alignment vertical="center"/>
    </xf>
    <xf numFmtId="169" fontId="9" fillId="0" borderId="24" xfId="1" applyNumberFormat="1" applyFont="1" applyFill="1" applyBorder="1" applyAlignment="1">
      <alignment vertical="center"/>
    </xf>
    <xf numFmtId="169" fontId="9" fillId="0" borderId="21" xfId="1" applyNumberFormat="1" applyFont="1" applyFill="1" applyBorder="1" applyAlignment="1">
      <alignment vertical="center"/>
    </xf>
    <xf numFmtId="169" fontId="9" fillId="0" borderId="26" xfId="1" applyNumberFormat="1" applyFont="1" applyFill="1" applyBorder="1" applyAlignment="1">
      <alignment vertical="center"/>
    </xf>
    <xf numFmtId="169" fontId="9" fillId="0" borderId="14" xfId="1" applyNumberFormat="1" applyFont="1" applyFill="1" applyBorder="1" applyAlignment="1">
      <alignment vertical="center"/>
    </xf>
    <xf numFmtId="169" fontId="10" fillId="0" borderId="20" xfId="1" applyNumberFormat="1" applyFont="1" applyFill="1" applyBorder="1" applyAlignment="1">
      <alignment wrapText="1"/>
    </xf>
    <xf numFmtId="169" fontId="10" fillId="0" borderId="22" xfId="1" applyNumberFormat="1" applyFont="1" applyFill="1" applyBorder="1" applyAlignment="1">
      <alignment wrapText="1"/>
    </xf>
    <xf numFmtId="169" fontId="10" fillId="0" borderId="24" xfId="1" applyNumberFormat="1" applyFont="1" applyFill="1" applyBorder="1" applyAlignment="1">
      <alignment wrapText="1"/>
    </xf>
    <xf numFmtId="169" fontId="10" fillId="0" borderId="21" xfId="1" applyNumberFormat="1" applyFont="1" applyFill="1" applyBorder="1" applyAlignment="1">
      <alignment wrapText="1"/>
    </xf>
    <xf numFmtId="169" fontId="10" fillId="0" borderId="26" xfId="1" applyNumberFormat="1" applyFont="1" applyFill="1" applyBorder="1" applyAlignment="1">
      <alignment wrapText="1"/>
    </xf>
    <xf numFmtId="169" fontId="10" fillId="0" borderId="14" xfId="1" applyNumberFormat="1" applyFont="1" applyFill="1" applyBorder="1" applyAlignment="1">
      <alignment wrapText="1"/>
    </xf>
    <xf numFmtId="3" fontId="12" fillId="9" borderId="19" xfId="0" applyNumberFormat="1" applyFont="1" applyFill="1" applyBorder="1" applyAlignment="1">
      <alignment horizontal="center"/>
    </xf>
    <xf numFmtId="3" fontId="7" fillId="0" borderId="8" xfId="3" applyNumberFormat="1" applyFont="1" applyFill="1" applyBorder="1" applyAlignment="1">
      <alignment horizontal="center" vertical="center"/>
    </xf>
    <xf numFmtId="3" fontId="7" fillId="0" borderId="26" xfId="3" applyNumberFormat="1" applyFont="1" applyFill="1" applyBorder="1" applyAlignment="1">
      <alignment horizontal="center" vertical="center"/>
    </xf>
    <xf numFmtId="3" fontId="7" fillId="0" borderId="14" xfId="3" applyNumberFormat="1" applyFont="1" applyFill="1" applyBorder="1" applyAlignment="1">
      <alignment horizontal="center" vertical="center"/>
    </xf>
    <xf numFmtId="169" fontId="7" fillId="0" borderId="21" xfId="1" applyNumberFormat="1" applyFont="1" applyFill="1" applyBorder="1" applyAlignment="1">
      <alignment horizontal="center" vertical="center"/>
    </xf>
    <xf numFmtId="49" fontId="9" fillId="0" borderId="38" xfId="2" applyNumberFormat="1" applyFont="1" applyFill="1" applyBorder="1" applyAlignment="1">
      <alignment vertical="center"/>
    </xf>
    <xf numFmtId="49" fontId="9" fillId="0" borderId="7" xfId="2" applyNumberFormat="1" applyFont="1" applyFill="1" applyBorder="1" applyAlignment="1">
      <alignment vertical="center"/>
    </xf>
    <xf numFmtId="49" fontId="9" fillId="0" borderId="13" xfId="2" applyNumberFormat="1" applyFont="1" applyFill="1" applyBorder="1" applyAlignment="1">
      <alignment vertical="center"/>
    </xf>
    <xf numFmtId="3" fontId="33" fillId="0" borderId="0" xfId="0" applyNumberFormat="1" applyFont="1"/>
    <xf numFmtId="3" fontId="4" fillId="0" borderId="78" xfId="21" applyNumberFormat="1" applyBorder="1" applyAlignment="1">
      <alignment horizontal="center"/>
    </xf>
    <xf numFmtId="0" fontId="10" fillId="0" borderId="13" xfId="1" applyNumberFormat="1" applyFont="1" applyFill="1" applyBorder="1" applyAlignment="1">
      <alignment horizontal="center" vertical="center"/>
    </xf>
    <xf numFmtId="169" fontId="9" fillId="0" borderId="39" xfId="1" applyNumberFormat="1" applyFont="1" applyFill="1" applyBorder="1" applyAlignment="1">
      <alignment horizontal="center" vertical="center"/>
    </xf>
    <xf numFmtId="3" fontId="9" fillId="0" borderId="39" xfId="1" applyNumberFormat="1" applyFont="1" applyFill="1" applyBorder="1" applyAlignment="1">
      <alignment horizontal="center" vertical="center"/>
    </xf>
    <xf numFmtId="169" fontId="9" fillId="0" borderId="27" xfId="1" applyNumberFormat="1" applyFont="1" applyFill="1" applyBorder="1" applyAlignment="1">
      <alignment horizontal="center" vertical="center"/>
    </xf>
    <xf numFmtId="169" fontId="9" fillId="0" borderId="28" xfId="1" applyNumberFormat="1" applyFont="1" applyFill="1" applyBorder="1" applyAlignment="1">
      <alignment horizontal="center" vertical="center"/>
    </xf>
    <xf numFmtId="0" fontId="9" fillId="0" borderId="13" xfId="1" applyNumberFormat="1" applyFont="1" applyFill="1" applyBorder="1" applyAlignment="1">
      <alignment horizontal="center" vertical="center"/>
    </xf>
    <xf numFmtId="3" fontId="22" fillId="0" borderId="23" xfId="2" applyNumberFormat="1" applyFont="1" applyBorder="1" applyAlignment="1">
      <alignment horizontal="center"/>
    </xf>
    <xf numFmtId="3" fontId="9" fillId="0" borderId="26" xfId="2" applyNumberFormat="1" applyFont="1" applyBorder="1" applyAlignment="1">
      <alignment horizontal="left" wrapText="1"/>
    </xf>
    <xf numFmtId="3" fontId="9" fillId="0" borderId="14" xfId="2" applyNumberFormat="1" applyFont="1" applyBorder="1" applyAlignment="1">
      <alignment horizontal="left" wrapText="1"/>
    </xf>
    <xf numFmtId="3" fontId="9" fillId="0" borderId="21" xfId="2" applyNumberFormat="1" applyFont="1" applyBorder="1" applyAlignment="1">
      <alignment horizontal="left" vertical="center" wrapText="1"/>
    </xf>
    <xf numFmtId="3" fontId="9" fillId="0" borderId="14" xfId="2" applyNumberFormat="1" applyFont="1" applyBorder="1" applyAlignment="1">
      <alignment horizontal="center" wrapText="1"/>
    </xf>
    <xf numFmtId="1" fontId="22" fillId="0" borderId="38" xfId="2" applyNumberFormat="1" applyFont="1" applyFill="1" applyBorder="1" applyAlignment="1">
      <alignment horizontal="center"/>
    </xf>
    <xf numFmtId="3" fontId="7" fillId="0" borderId="37" xfId="2" applyNumberFormat="1" applyFont="1" applyBorder="1" applyAlignment="1">
      <alignment horizontal="center" vertical="center"/>
    </xf>
    <xf numFmtId="165" fontId="9" fillId="0" borderId="79" xfId="3" applyNumberFormat="1" applyFont="1" applyFill="1" applyBorder="1" applyAlignment="1">
      <alignment horizontal="center"/>
    </xf>
    <xf numFmtId="166" fontId="10" fillId="0" borderId="33" xfId="3" applyNumberFormat="1" applyFont="1" applyFill="1" applyBorder="1" applyAlignment="1">
      <alignment horizontal="left"/>
    </xf>
    <xf numFmtId="3" fontId="25" fillId="7" borderId="31" xfId="3" applyNumberFormat="1" applyFont="1" applyFill="1" applyBorder="1"/>
    <xf numFmtId="3" fontId="9" fillId="0" borderId="78" xfId="21" applyNumberFormat="1" applyFont="1" applyBorder="1" applyAlignment="1">
      <alignment horizontal="center"/>
    </xf>
    <xf numFmtId="3" fontId="9" fillId="0" borderId="21" xfId="21" applyNumberFormat="1" applyFont="1" applyBorder="1" applyAlignment="1">
      <alignment horizontal="center"/>
    </xf>
    <xf numFmtId="3" fontId="9" fillId="0" borderId="8" xfId="21" applyNumberFormat="1" applyFont="1" applyBorder="1" applyAlignment="1">
      <alignment horizontal="center"/>
    </xf>
    <xf numFmtId="3" fontId="9" fillId="0" borderId="13" xfId="21" applyNumberFormat="1" applyFont="1" applyBorder="1" applyAlignment="1">
      <alignment horizontal="center"/>
    </xf>
    <xf numFmtId="3" fontId="9" fillId="0" borderId="36" xfId="4" applyNumberFormat="1" applyFont="1" applyFill="1" applyBorder="1" applyAlignment="1">
      <alignment horizontal="center"/>
    </xf>
    <xf numFmtId="3" fontId="9" fillId="0" borderId="20" xfId="4" applyNumberFormat="1" applyFont="1" applyFill="1" applyBorder="1" applyAlignment="1">
      <alignment horizontal="center"/>
    </xf>
    <xf numFmtId="3" fontId="10" fillId="0" borderId="21" xfId="4" applyNumberFormat="1" applyFont="1" applyFill="1" applyBorder="1" applyAlignment="1">
      <alignment horizontal="center"/>
    </xf>
    <xf numFmtId="3" fontId="10" fillId="0" borderId="13" xfId="4" applyNumberFormat="1" applyFont="1" applyFill="1" applyBorder="1" applyAlignment="1">
      <alignment horizontal="center"/>
    </xf>
    <xf numFmtId="3" fontId="9" fillId="0" borderId="81" xfId="2" applyNumberFormat="1" applyFont="1" applyBorder="1" applyAlignment="1">
      <alignment horizontal="center"/>
    </xf>
    <xf numFmtId="3" fontId="9" fillId="0" borderId="82" xfId="2" applyNumberFormat="1" applyFont="1" applyBorder="1" applyAlignment="1">
      <alignment horizontal="center"/>
    </xf>
    <xf numFmtId="3" fontId="9" fillId="0" borderId="83" xfId="2" applyNumberFormat="1" applyFont="1" applyBorder="1" applyAlignment="1">
      <alignment horizontal="center"/>
    </xf>
    <xf numFmtId="0" fontId="9" fillId="0" borderId="42" xfId="1" applyNumberFormat="1" applyFont="1" applyFill="1" applyBorder="1" applyAlignment="1">
      <alignment horizontal="center" vertical="center"/>
    </xf>
    <xf numFmtId="0" fontId="9" fillId="0" borderId="26" xfId="1" applyNumberFormat="1" applyFont="1" applyFill="1" applyBorder="1" applyAlignment="1">
      <alignment horizontal="center" vertical="center"/>
    </xf>
    <xf numFmtId="3" fontId="9" fillId="0" borderId="26" xfId="1" applyNumberFormat="1" applyFont="1" applyFill="1" applyBorder="1" applyAlignment="1">
      <alignment horizontal="center" vertical="center"/>
    </xf>
    <xf numFmtId="0" fontId="9" fillId="0" borderId="27" xfId="1" applyNumberFormat="1" applyFont="1" applyFill="1" applyBorder="1" applyAlignment="1">
      <alignment horizontal="center" vertical="center"/>
    </xf>
    <xf numFmtId="3" fontId="9" fillId="0" borderId="27" xfId="1" applyNumberFormat="1" applyFont="1" applyFill="1" applyBorder="1" applyAlignment="1">
      <alignment horizontal="center" vertical="center"/>
    </xf>
    <xf numFmtId="0" fontId="9" fillId="0" borderId="14" xfId="1" applyNumberFormat="1" applyFont="1" applyFill="1" applyBorder="1" applyAlignment="1">
      <alignment horizontal="center" vertical="center"/>
    </xf>
    <xf numFmtId="3" fontId="9" fillId="0" borderId="14" xfId="1" applyNumberFormat="1" applyFont="1" applyFill="1" applyBorder="1" applyAlignment="1">
      <alignment horizontal="center" vertical="center"/>
    </xf>
    <xf numFmtId="0" fontId="9" fillId="0" borderId="28" xfId="1" applyNumberFormat="1" applyFont="1" applyFill="1" applyBorder="1" applyAlignment="1">
      <alignment horizontal="center" vertical="center"/>
    </xf>
    <xf numFmtId="3" fontId="9" fillId="0" borderId="28" xfId="1" applyNumberFormat="1" applyFont="1" applyFill="1" applyBorder="1" applyAlignment="1">
      <alignment horizontal="center" vertical="center"/>
    </xf>
    <xf numFmtId="1" fontId="7" fillId="0" borderId="8" xfId="2" applyNumberFormat="1" applyFont="1" applyFill="1" applyBorder="1" applyAlignment="1">
      <alignment horizontal="center"/>
    </xf>
    <xf numFmtId="0" fontId="9" fillId="0" borderId="36" xfId="1" applyNumberFormat="1" applyFont="1" applyFill="1" applyBorder="1" applyAlignment="1">
      <alignment horizontal="center" vertical="center"/>
    </xf>
    <xf numFmtId="3" fontId="9" fillId="0" borderId="36" xfId="1" applyNumberFormat="1" applyFont="1" applyFill="1" applyBorder="1" applyAlignment="1">
      <alignment horizontal="center" vertical="center"/>
    </xf>
    <xf numFmtId="169" fontId="9" fillId="0" borderId="44" xfId="1" applyNumberFormat="1" applyFont="1" applyFill="1" applyBorder="1" applyAlignment="1">
      <alignment horizontal="center" vertical="center"/>
    </xf>
    <xf numFmtId="169" fontId="9" fillId="0" borderId="36" xfId="1" applyNumberFormat="1" applyFont="1" applyFill="1" applyBorder="1" applyAlignment="1">
      <alignment horizontal="center" vertical="center"/>
    </xf>
    <xf numFmtId="3" fontId="9" fillId="0" borderId="44" xfId="1" applyNumberFormat="1" applyFont="1" applyFill="1" applyBorder="1" applyAlignment="1">
      <alignment horizontal="center" vertical="center"/>
    </xf>
    <xf numFmtId="3" fontId="9" fillId="0" borderId="22" xfId="4" applyNumberFormat="1" applyFont="1" applyFill="1" applyBorder="1" applyAlignment="1">
      <alignment horizontal="center"/>
    </xf>
    <xf numFmtId="3" fontId="9" fillId="0" borderId="63" xfId="4" applyNumberFormat="1" applyFont="1" applyFill="1" applyBorder="1" applyAlignment="1">
      <alignment horizontal="center"/>
    </xf>
    <xf numFmtId="3" fontId="9" fillId="0" borderId="36" xfId="3" applyNumberFormat="1" applyFont="1" applyFill="1" applyBorder="1" applyAlignment="1">
      <alignment horizontal="center"/>
    </xf>
    <xf numFmtId="169" fontId="7" fillId="4" borderId="1" xfId="2" applyNumberFormat="1" applyFont="1" applyFill="1" applyBorder="1" applyAlignment="1">
      <alignment horizontal="center" vertical="center"/>
    </xf>
    <xf numFmtId="3" fontId="9" fillId="0" borderId="23" xfId="4" applyNumberFormat="1" applyFont="1" applyFill="1" applyBorder="1" applyAlignment="1">
      <alignment horizontal="right"/>
    </xf>
    <xf numFmtId="3" fontId="9" fillId="0" borderId="21" xfId="3" applyNumberFormat="1" applyFont="1" applyFill="1" applyBorder="1" applyAlignment="1">
      <alignment horizontal="right"/>
    </xf>
    <xf numFmtId="3" fontId="9" fillId="0" borderId="43" xfId="3" applyNumberFormat="1" applyFont="1" applyFill="1" applyBorder="1" applyAlignment="1">
      <alignment horizontal="right"/>
    </xf>
    <xf numFmtId="3" fontId="10" fillId="0" borderId="8" xfId="4" applyNumberFormat="1" applyFont="1" applyFill="1" applyBorder="1" applyAlignment="1">
      <alignment horizontal="right"/>
    </xf>
    <xf numFmtId="3" fontId="9" fillId="0" borderId="26" xfId="3" applyNumberFormat="1" applyFont="1" applyFill="1" applyBorder="1" applyAlignment="1">
      <alignment horizontal="right"/>
    </xf>
    <xf numFmtId="3" fontId="10" fillId="0" borderId="26" xfId="4" applyNumberFormat="1" applyFont="1" applyFill="1" applyBorder="1" applyAlignment="1">
      <alignment horizontal="right"/>
    </xf>
    <xf numFmtId="3" fontId="9" fillId="0" borderId="9" xfId="4" applyNumberFormat="1" applyFont="1" applyFill="1" applyBorder="1" applyAlignment="1">
      <alignment horizontal="right"/>
    </xf>
    <xf numFmtId="3" fontId="9" fillId="0" borderId="14" xfId="3" applyNumberFormat="1" applyFont="1" applyFill="1" applyBorder="1" applyAlignment="1">
      <alignment horizontal="right"/>
    </xf>
    <xf numFmtId="3" fontId="12" fillId="3" borderId="28" xfId="0" applyNumberFormat="1" applyFont="1" applyFill="1" applyBorder="1" applyAlignment="1">
      <alignment horizontal="right"/>
    </xf>
    <xf numFmtId="3" fontId="10" fillId="0" borderId="14" xfId="4" applyNumberFormat="1" applyFont="1" applyFill="1" applyBorder="1" applyAlignment="1">
      <alignment horizontal="right"/>
    </xf>
    <xf numFmtId="3" fontId="9" fillId="0" borderId="21" xfId="4" applyNumberFormat="1" applyFont="1" applyFill="1" applyBorder="1" applyAlignment="1">
      <alignment horizontal="right"/>
    </xf>
    <xf numFmtId="3" fontId="9" fillId="0" borderId="32" xfId="3" applyNumberFormat="1" applyFont="1" applyFill="1" applyBorder="1" applyAlignment="1">
      <alignment horizontal="right"/>
    </xf>
    <xf numFmtId="3" fontId="10" fillId="0" borderId="33" xfId="3" applyNumberFormat="1" applyFont="1" applyFill="1" applyBorder="1" applyAlignment="1">
      <alignment horizontal="right"/>
    </xf>
    <xf numFmtId="3" fontId="9" fillId="0" borderId="34" xfId="3" applyNumberFormat="1" applyFont="1" applyFill="1" applyBorder="1" applyAlignment="1">
      <alignment horizontal="right"/>
    </xf>
    <xf numFmtId="3" fontId="10" fillId="0" borderId="30" xfId="3" applyNumberFormat="1" applyFont="1" applyFill="1" applyBorder="1" applyAlignment="1">
      <alignment horizontal="right"/>
    </xf>
    <xf numFmtId="3" fontId="9" fillId="0" borderId="13" xfId="4" applyNumberFormat="1" applyFont="1" applyFill="1" applyBorder="1" applyAlignment="1">
      <alignment horizontal="right"/>
    </xf>
    <xf numFmtId="3" fontId="9" fillId="0" borderId="35" xfId="3" applyNumberFormat="1" applyFont="1" applyFill="1" applyBorder="1" applyAlignment="1">
      <alignment horizontal="right"/>
    </xf>
    <xf numFmtId="3" fontId="10" fillId="0" borderId="31" xfId="3" applyNumberFormat="1" applyFont="1" applyFill="1" applyBorder="1" applyAlignment="1">
      <alignment horizontal="right"/>
    </xf>
    <xf numFmtId="169" fontId="29" fillId="3" borderId="28" xfId="1" applyNumberFormat="1" applyFont="1" applyFill="1" applyBorder="1"/>
    <xf numFmtId="169" fontId="10" fillId="0" borderId="15" xfId="1" applyNumberFormat="1" applyFont="1" applyFill="1" applyBorder="1" applyAlignment="1">
      <alignment horizontal="center"/>
    </xf>
    <xf numFmtId="169" fontId="29" fillId="3" borderId="44" xfId="1" applyNumberFormat="1" applyFont="1" applyFill="1" applyBorder="1"/>
    <xf numFmtId="3" fontId="9" fillId="0" borderId="33" xfId="3" applyNumberFormat="1" applyFont="1" applyFill="1" applyBorder="1" applyAlignment="1">
      <alignment horizontal="right"/>
    </xf>
    <xf numFmtId="0" fontId="29" fillId="3" borderId="28" xfId="0" applyFont="1" applyFill="1" applyBorder="1"/>
    <xf numFmtId="3" fontId="12" fillId="3" borderId="14" xfId="0" applyNumberFormat="1" applyFont="1" applyFill="1" applyBorder="1" applyAlignment="1">
      <alignment horizontal="right"/>
    </xf>
    <xf numFmtId="165" fontId="9" fillId="7" borderId="69" xfId="3" applyNumberFormat="1" applyFont="1" applyFill="1" applyBorder="1" applyAlignment="1">
      <alignment horizontal="center" vertical="center"/>
    </xf>
    <xf numFmtId="166" fontId="10" fillId="7" borderId="86" xfId="3" applyNumberFormat="1" applyFont="1" applyFill="1" applyBorder="1" applyAlignment="1">
      <alignment vertical="center"/>
    </xf>
    <xf numFmtId="1" fontId="10" fillId="7" borderId="19" xfId="2" applyNumberFormat="1" applyFont="1" applyFill="1" applyBorder="1" applyAlignment="1">
      <alignment horizontal="center" vertical="center"/>
    </xf>
    <xf numFmtId="3" fontId="9" fillId="7" borderId="69" xfId="3" applyNumberFormat="1" applyFont="1" applyFill="1" applyBorder="1" applyAlignment="1">
      <alignment horizontal="center" vertical="center"/>
    </xf>
    <xf numFmtId="3" fontId="10" fillId="7" borderId="86" xfId="3" applyNumberFormat="1" applyFont="1" applyFill="1" applyBorder="1" applyAlignment="1">
      <alignment vertical="center"/>
    </xf>
    <xf numFmtId="3" fontId="10" fillId="7" borderId="13" xfId="4" applyNumberFormat="1" applyFont="1" applyFill="1" applyBorder="1" applyAlignment="1">
      <alignment horizontal="center" vertical="center"/>
    </xf>
    <xf numFmtId="169" fontId="10" fillId="0" borderId="8" xfId="1" applyNumberFormat="1" applyFont="1" applyFill="1" applyBorder="1" applyAlignment="1">
      <alignment horizontal="right"/>
    </xf>
    <xf numFmtId="43" fontId="10" fillId="7" borderId="21" xfId="1" applyFont="1" applyFill="1" applyBorder="1" applyAlignment="1">
      <alignment horizontal="right"/>
    </xf>
    <xf numFmtId="169" fontId="10" fillId="7" borderId="26" xfId="1" applyNumberFormat="1" applyFont="1" applyFill="1" applyBorder="1" applyAlignment="1">
      <alignment horizontal="center"/>
    </xf>
    <xf numFmtId="169" fontId="29" fillId="7" borderId="40" xfId="1" applyNumberFormat="1" applyFont="1" applyFill="1" applyBorder="1"/>
    <xf numFmtId="169" fontId="10" fillId="7" borderId="23" xfId="1" applyNumberFormat="1" applyFont="1" applyFill="1" applyBorder="1" applyAlignment="1">
      <alignment horizontal="center"/>
    </xf>
    <xf numFmtId="169" fontId="29" fillId="7" borderId="41" xfId="1" applyNumberFormat="1" applyFont="1" applyFill="1" applyBorder="1"/>
    <xf numFmtId="169" fontId="10" fillId="7" borderId="15" xfId="1" applyNumberFormat="1" applyFont="1" applyFill="1" applyBorder="1" applyAlignment="1">
      <alignment horizontal="center"/>
    </xf>
    <xf numFmtId="3" fontId="0" fillId="0" borderId="8" xfId="4" applyNumberFormat="1" applyFont="1" applyFill="1" applyBorder="1" applyAlignment="1">
      <alignment horizontal="center"/>
    </xf>
    <xf numFmtId="3" fontId="12" fillId="0" borderId="40" xfId="0" applyNumberFormat="1" applyFont="1" applyFill="1" applyBorder="1"/>
    <xf numFmtId="3" fontId="12" fillId="0" borderId="41" xfId="0" applyNumberFormat="1" applyFont="1" applyFill="1" applyBorder="1"/>
    <xf numFmtId="3" fontId="58" fillId="7" borderId="21" xfId="3" applyNumberFormat="1" applyFont="1" applyFill="1" applyBorder="1" applyAlignment="1">
      <alignment horizontal="center" vertical="center"/>
    </xf>
    <xf numFmtId="3" fontId="57" fillId="7" borderId="21" xfId="4" applyNumberFormat="1" applyFont="1" applyFill="1" applyBorder="1" applyAlignment="1">
      <alignment horizontal="center" vertical="center"/>
    </xf>
    <xf numFmtId="3" fontId="58" fillId="7" borderId="26" xfId="3" applyNumberFormat="1" applyFont="1" applyFill="1" applyBorder="1" applyAlignment="1">
      <alignment horizontal="center" vertical="center"/>
    </xf>
    <xf numFmtId="3" fontId="57" fillId="7" borderId="26" xfId="4" applyNumberFormat="1" applyFont="1" applyFill="1" applyBorder="1" applyAlignment="1">
      <alignment horizontal="center" vertical="center"/>
    </xf>
    <xf numFmtId="3" fontId="58" fillId="7" borderId="14" xfId="3" applyNumberFormat="1" applyFont="1" applyFill="1" applyBorder="1" applyAlignment="1">
      <alignment horizontal="center" vertical="center"/>
    </xf>
    <xf numFmtId="3" fontId="58" fillId="7" borderId="14" xfId="4" applyNumberFormat="1" applyFont="1" applyFill="1" applyBorder="1" applyAlignment="1">
      <alignment horizontal="center" vertical="center"/>
    </xf>
    <xf numFmtId="3" fontId="57" fillId="7" borderId="14" xfId="4" applyNumberFormat="1" applyFont="1" applyFill="1" applyBorder="1" applyAlignment="1">
      <alignment horizontal="center" vertical="center"/>
    </xf>
    <xf numFmtId="3" fontId="58" fillId="7" borderId="21" xfId="4" applyNumberFormat="1" applyFont="1" applyFill="1" applyBorder="1" applyAlignment="1">
      <alignment horizontal="center" vertical="center"/>
    </xf>
    <xf numFmtId="3" fontId="58" fillId="7" borderId="26" xfId="4" applyNumberFormat="1" applyFont="1" applyFill="1" applyBorder="1" applyAlignment="1">
      <alignment horizontal="center" vertical="center"/>
    </xf>
    <xf numFmtId="3" fontId="57" fillId="7" borderId="26" xfId="3" applyNumberFormat="1" applyFont="1" applyFill="1" applyBorder="1" applyAlignment="1">
      <alignment horizontal="center" vertical="center"/>
    </xf>
    <xf numFmtId="3" fontId="57" fillId="7" borderId="14" xfId="3" applyNumberFormat="1" applyFont="1" applyFill="1" applyBorder="1" applyAlignment="1">
      <alignment horizontal="center" vertical="center"/>
    </xf>
    <xf numFmtId="3" fontId="10" fillId="7" borderId="21" xfId="1" applyNumberFormat="1" applyFont="1" applyFill="1" applyBorder="1"/>
    <xf numFmtId="3" fontId="10" fillId="7" borderId="26" xfId="1" applyNumberFormat="1" applyFont="1" applyFill="1" applyBorder="1"/>
    <xf numFmtId="3" fontId="10" fillId="7" borderId="14" xfId="1" applyNumberFormat="1" applyFont="1" applyFill="1" applyBorder="1"/>
    <xf numFmtId="3" fontId="10" fillId="7" borderId="43" xfId="3" applyNumberFormat="1" applyFont="1" applyFill="1" applyBorder="1"/>
    <xf numFmtId="3" fontId="10" fillId="7" borderId="48" xfId="3" applyNumberFormat="1" applyFont="1" applyFill="1" applyBorder="1"/>
    <xf numFmtId="3" fontId="10" fillId="7" borderId="49" xfId="3" applyNumberFormat="1" applyFont="1" applyFill="1" applyBorder="1"/>
    <xf numFmtId="169" fontId="9" fillId="0" borderId="39" xfId="1" applyNumberFormat="1" applyFont="1" applyFill="1" applyBorder="1" applyAlignment="1">
      <alignment vertical="center"/>
    </xf>
    <xf numFmtId="169" fontId="9" fillId="0" borderId="27" xfId="1" applyNumberFormat="1" applyFont="1" applyFill="1" applyBorder="1" applyAlignment="1">
      <alignment vertical="center"/>
    </xf>
    <xf numFmtId="169" fontId="9" fillId="0" borderId="28" xfId="1" applyNumberFormat="1" applyFont="1" applyFill="1" applyBorder="1" applyAlignment="1">
      <alignment vertical="center"/>
    </xf>
    <xf numFmtId="3" fontId="10" fillId="2" borderId="1" xfId="2" applyNumberFormat="1" applyFont="1" applyFill="1" applyBorder="1" applyAlignment="1">
      <alignment horizontal="center"/>
    </xf>
    <xf numFmtId="3" fontId="10" fillId="2" borderId="2" xfId="2" applyNumberFormat="1" applyFont="1" applyFill="1" applyBorder="1" applyAlignment="1"/>
    <xf numFmtId="3" fontId="10" fillId="2" borderId="6" xfId="2" applyNumberFormat="1" applyFont="1" applyFill="1" applyBorder="1" applyAlignment="1"/>
    <xf numFmtId="3" fontId="10" fillId="2" borderId="2" xfId="2" applyNumberFormat="1" applyFont="1" applyFill="1" applyBorder="1" applyAlignment="1">
      <alignment vertical="center"/>
    </xf>
    <xf numFmtId="169" fontId="7" fillId="2" borderId="2" xfId="2" applyNumberFormat="1" applyFont="1" applyFill="1" applyBorder="1" applyAlignment="1">
      <alignment vertical="center"/>
    </xf>
    <xf numFmtId="0" fontId="10" fillId="0" borderId="13" xfId="1" applyNumberFormat="1" applyFont="1" applyFill="1" applyBorder="1" applyAlignment="1">
      <alignment horizontal="center" vertical="center"/>
    </xf>
    <xf numFmtId="3" fontId="9" fillId="0" borderId="39" xfId="1" applyNumberFormat="1" applyFont="1" applyFill="1" applyBorder="1" applyAlignment="1">
      <alignment horizontal="center" vertical="center"/>
    </xf>
    <xf numFmtId="169" fontId="10" fillId="7" borderId="43" xfId="1" applyNumberFormat="1" applyFont="1" applyFill="1" applyBorder="1"/>
    <xf numFmtId="3" fontId="10" fillId="0" borderId="21" xfId="3" applyNumberFormat="1" applyFont="1" applyFill="1" applyBorder="1" applyAlignment="1">
      <alignment horizontal="center"/>
    </xf>
    <xf numFmtId="3" fontId="10" fillId="0" borderId="26" xfId="3" applyNumberFormat="1" applyFont="1" applyFill="1" applyBorder="1" applyAlignment="1">
      <alignment horizontal="center" wrapText="1"/>
    </xf>
    <xf numFmtId="3" fontId="10" fillId="0" borderId="14" xfId="3" applyNumberFormat="1" applyFont="1" applyFill="1" applyBorder="1" applyAlignment="1">
      <alignment horizontal="center"/>
    </xf>
    <xf numFmtId="0" fontId="10" fillId="0" borderId="13" xfId="1" applyNumberFormat="1" applyFont="1" applyFill="1" applyBorder="1" applyAlignment="1">
      <alignment horizontal="center" vertical="center"/>
    </xf>
    <xf numFmtId="3" fontId="9" fillId="0" borderId="32" xfId="3" applyNumberFormat="1" applyFont="1" applyBorder="1" applyAlignment="1">
      <alignment horizontal="center"/>
    </xf>
    <xf numFmtId="3" fontId="10" fillId="0" borderId="33" xfId="3" applyNumberFormat="1" applyFont="1" applyBorder="1"/>
    <xf numFmtId="3" fontId="9" fillId="0" borderId="34" xfId="3" applyNumberFormat="1" applyFont="1" applyBorder="1" applyAlignment="1">
      <alignment horizontal="center"/>
    </xf>
    <xf numFmtId="3" fontId="10" fillId="0" borderId="30" xfId="3" applyNumberFormat="1" applyFont="1" applyBorder="1"/>
    <xf numFmtId="3" fontId="9" fillId="0" borderId="35" xfId="3" applyNumberFormat="1" applyFont="1" applyBorder="1" applyAlignment="1">
      <alignment horizontal="center"/>
    </xf>
    <xf numFmtId="3" fontId="10" fillId="0" borderId="31" xfId="3" applyNumberFormat="1" applyFont="1" applyBorder="1"/>
    <xf numFmtId="43" fontId="10" fillId="0" borderId="40" xfId="1" applyFont="1" applyFill="1" applyBorder="1" applyAlignment="1">
      <alignment horizontal="center" vertical="center"/>
    </xf>
    <xf numFmtId="3" fontId="10" fillId="2" borderId="1" xfId="2" applyNumberFormat="1" applyFont="1" applyFill="1" applyBorder="1" applyAlignment="1">
      <alignment horizontal="center" vertical="center"/>
    </xf>
    <xf numFmtId="3" fontId="10" fillId="2" borderId="19" xfId="2" applyNumberFormat="1" applyFont="1" applyFill="1" applyBorder="1" applyAlignment="1">
      <alignment horizontal="center"/>
    </xf>
    <xf numFmtId="169" fontId="9" fillId="0" borderId="20" xfId="1" applyNumberFormat="1" applyFont="1" applyBorder="1" applyAlignment="1">
      <alignment horizontal="center"/>
    </xf>
    <xf numFmtId="1" fontId="9" fillId="0" borderId="22" xfId="2" applyNumberFormat="1" applyFont="1" applyBorder="1" applyAlignment="1">
      <alignment horizontal="center"/>
    </xf>
    <xf numFmtId="3" fontId="7" fillId="0" borderId="20" xfId="2" applyNumberFormat="1" applyFont="1" applyBorder="1" applyAlignment="1">
      <alignment horizontal="center"/>
    </xf>
    <xf numFmtId="3" fontId="7" fillId="0" borderId="22" xfId="2" applyNumberFormat="1" applyFont="1" applyBorder="1" applyAlignment="1">
      <alignment horizontal="center"/>
    </xf>
    <xf numFmtId="169" fontId="9" fillId="0" borderId="22" xfId="1" applyNumberFormat="1" applyFont="1" applyBorder="1" applyAlignment="1">
      <alignment horizontal="center"/>
    </xf>
    <xf numFmtId="1" fontId="7" fillId="0" borderId="26" xfId="2" applyNumberFormat="1" applyFont="1" applyBorder="1" applyAlignment="1">
      <alignment horizontal="center"/>
    </xf>
    <xf numFmtId="3" fontId="7" fillId="0" borderId="24" xfId="2" applyNumberFormat="1" applyFont="1" applyBorder="1" applyAlignment="1">
      <alignment horizontal="center"/>
    </xf>
    <xf numFmtId="169" fontId="9" fillId="0" borderId="24" xfId="1" applyNumberFormat="1" applyFont="1" applyBorder="1" applyAlignment="1">
      <alignment horizontal="center"/>
    </xf>
    <xf numFmtId="1" fontId="7" fillId="0" borderId="14" xfId="2" applyNumberFormat="1" applyFont="1" applyBorder="1" applyAlignment="1">
      <alignment horizontal="center"/>
    </xf>
    <xf numFmtId="3" fontId="7" fillId="0" borderId="26" xfId="2" applyNumberFormat="1" applyFont="1" applyBorder="1" applyAlignment="1">
      <alignment horizontal="center"/>
    </xf>
    <xf numFmtId="3" fontId="7" fillId="0" borderId="14" xfId="2" applyNumberFormat="1" applyFont="1" applyBorder="1" applyAlignment="1">
      <alignment horizontal="center"/>
    </xf>
    <xf numFmtId="1" fontId="7" fillId="0" borderId="20" xfId="2" applyNumberFormat="1" applyFont="1" applyBorder="1" applyAlignment="1">
      <alignment horizontal="center"/>
    </xf>
    <xf numFmtId="1" fontId="7" fillId="0" borderId="22" xfId="2" applyNumberFormat="1" applyFont="1" applyBorder="1" applyAlignment="1">
      <alignment horizontal="center"/>
    </xf>
    <xf numFmtId="1" fontId="7" fillId="0" borderId="24" xfId="2" applyNumberFormat="1" applyFont="1" applyBorder="1" applyAlignment="1">
      <alignment horizontal="center"/>
    </xf>
    <xf numFmtId="3" fontId="9" fillId="0" borderId="20" xfId="2" applyNumberFormat="1" applyFont="1" applyBorder="1" applyAlignment="1">
      <alignment horizontal="center"/>
    </xf>
    <xf numFmtId="3" fontId="9" fillId="0" borderId="22" xfId="2" applyNumberFormat="1" applyFont="1" applyBorder="1" applyAlignment="1">
      <alignment horizontal="center"/>
    </xf>
    <xf numFmtId="3" fontId="9" fillId="0" borderId="24" xfId="2" applyNumberFormat="1" applyFont="1" applyBorder="1" applyAlignment="1">
      <alignment horizontal="center"/>
    </xf>
    <xf numFmtId="169" fontId="7" fillId="2" borderId="1" xfId="2" applyNumberFormat="1" applyFont="1" applyFill="1" applyBorder="1" applyAlignment="1">
      <alignment horizontal="center" vertical="center"/>
    </xf>
    <xf numFmtId="169" fontId="7" fillId="2" borderId="2" xfId="1" applyNumberFormat="1" applyFont="1" applyFill="1" applyBorder="1" applyAlignment="1">
      <alignment horizontal="center"/>
    </xf>
    <xf numFmtId="169" fontId="7" fillId="0" borderId="26" xfId="1" applyNumberFormat="1" applyFont="1" applyBorder="1" applyAlignment="1">
      <alignment horizontal="center"/>
    </xf>
    <xf numFmtId="3" fontId="7" fillId="0" borderId="63" xfId="2" applyNumberFormat="1" applyFont="1" applyBorder="1" applyAlignment="1">
      <alignment horizontal="center"/>
    </xf>
    <xf numFmtId="169" fontId="9" fillId="0" borderId="63" xfId="1" applyNumberFormat="1" applyFont="1" applyBorder="1" applyAlignment="1">
      <alignment horizontal="center"/>
    </xf>
    <xf numFmtId="169" fontId="9" fillId="0" borderId="7" xfId="1" applyNumberFormat="1" applyFont="1" applyFill="1" applyBorder="1" applyAlignment="1">
      <alignment horizontal="center" vertical="center"/>
    </xf>
    <xf numFmtId="169" fontId="7" fillId="0" borderId="36" xfId="1" applyNumberFormat="1" applyFont="1" applyBorder="1" applyAlignment="1">
      <alignment horizontal="center"/>
    </xf>
    <xf numFmtId="3" fontId="9" fillId="0" borderId="20" xfId="1" applyNumberFormat="1" applyFont="1" applyFill="1" applyBorder="1" applyAlignment="1">
      <alignment vertical="center"/>
    </xf>
    <xf numFmtId="3" fontId="9" fillId="0" borderId="39" xfId="1" applyNumberFormat="1" applyFont="1" applyFill="1" applyBorder="1" applyAlignment="1">
      <alignment vertical="center"/>
    </xf>
    <xf numFmtId="165" fontId="9" fillId="0" borderId="21" xfId="3" applyNumberFormat="1" applyFont="1" applyBorder="1" applyAlignment="1">
      <alignment horizontal="center"/>
    </xf>
    <xf numFmtId="165" fontId="9" fillId="0" borderId="26" xfId="3" applyNumberFormat="1" applyFont="1" applyBorder="1" applyAlignment="1">
      <alignment horizontal="center"/>
    </xf>
    <xf numFmtId="165" fontId="9" fillId="0" borderId="14" xfId="3" applyNumberFormat="1" applyFont="1" applyBorder="1" applyAlignment="1">
      <alignment horizontal="center"/>
    </xf>
    <xf numFmtId="3" fontId="9" fillId="7" borderId="8" xfId="3" applyNumberFormat="1" applyFont="1" applyFill="1" applyBorder="1" applyAlignment="1">
      <alignment horizontal="center"/>
    </xf>
    <xf numFmtId="166" fontId="10" fillId="0" borderId="8" xfId="3" applyNumberFormat="1" applyFont="1" applyBorder="1"/>
    <xf numFmtId="166" fontId="10" fillId="0" borderId="43" xfId="3" applyNumberFormat="1" applyFont="1" applyBorder="1"/>
    <xf numFmtId="165" fontId="9" fillId="0" borderId="27" xfId="3" applyNumberFormat="1" applyFont="1" applyBorder="1" applyAlignment="1">
      <alignment horizontal="center"/>
    </xf>
    <xf numFmtId="165" fontId="9" fillId="0" borderId="28" xfId="3" applyNumberFormat="1" applyFont="1" applyBorder="1" applyAlignment="1">
      <alignment horizontal="center"/>
    </xf>
    <xf numFmtId="165" fontId="9" fillId="0" borderId="21" xfId="3" applyNumberFormat="1" applyFont="1" applyBorder="1" applyAlignment="1">
      <alignment horizontal="center" vertical="center"/>
    </xf>
    <xf numFmtId="165" fontId="9" fillId="0" borderId="26" xfId="3" applyNumberFormat="1" applyFont="1" applyBorder="1" applyAlignment="1">
      <alignment horizontal="center" vertical="center"/>
    </xf>
    <xf numFmtId="165" fontId="9" fillId="0" borderId="14" xfId="3" applyNumberFormat="1" applyFont="1" applyBorder="1" applyAlignment="1">
      <alignment horizontal="center" vertical="center"/>
    </xf>
    <xf numFmtId="165" fontId="9" fillId="0" borderId="8" xfId="3" applyNumberFormat="1" applyFont="1" applyBorder="1" applyAlignment="1">
      <alignment horizontal="center"/>
    </xf>
    <xf numFmtId="2" fontId="9" fillId="0" borderId="8" xfId="3" applyNumberFormat="1" applyFont="1" applyBorder="1" applyAlignment="1">
      <alignment horizontal="center"/>
    </xf>
    <xf numFmtId="2" fontId="10" fillId="0" borderId="43" xfId="3" applyNumberFormat="1" applyFont="1" applyBorder="1"/>
    <xf numFmtId="2" fontId="9" fillId="0" borderId="26" xfId="3" applyNumberFormat="1" applyFont="1" applyBorder="1" applyAlignment="1">
      <alignment horizontal="center"/>
    </xf>
    <xf numFmtId="2" fontId="9" fillId="0" borderId="14" xfId="3" applyNumberFormat="1" applyFont="1" applyBorder="1" applyAlignment="1">
      <alignment horizontal="center"/>
    </xf>
    <xf numFmtId="3" fontId="9" fillId="0" borderId="21" xfId="3" applyNumberFormat="1" applyFont="1" applyBorder="1" applyAlignment="1">
      <alignment horizontal="center"/>
    </xf>
    <xf numFmtId="3" fontId="10" fillId="0" borderId="43" xfId="3" applyNumberFormat="1" applyFont="1" applyBorder="1"/>
    <xf numFmtId="3" fontId="9" fillId="0" borderId="26" xfId="3" applyNumberFormat="1" applyFont="1" applyBorder="1" applyAlignment="1">
      <alignment horizontal="center"/>
    </xf>
    <xf numFmtId="3" fontId="12" fillId="3" borderId="44" xfId="0" applyNumberFormat="1" applyFont="1" applyFill="1" applyBorder="1"/>
    <xf numFmtId="3" fontId="9" fillId="0" borderId="14" xfId="3" applyNumberFormat="1" applyFont="1" applyBorder="1" applyAlignment="1">
      <alignment horizontal="center"/>
    </xf>
    <xf numFmtId="3" fontId="12" fillId="3" borderId="28" xfId="0" applyNumberFormat="1" applyFont="1" applyFill="1" applyBorder="1"/>
    <xf numFmtId="2" fontId="9" fillId="0" borderId="8" xfId="3" applyNumberFormat="1" applyFont="1" applyBorder="1" applyAlignment="1">
      <alignment horizontal="right"/>
    </xf>
    <xf numFmtId="2" fontId="10" fillId="0" borderId="43" xfId="3" applyNumberFormat="1" applyFont="1" applyBorder="1" applyAlignment="1">
      <alignment horizontal="right"/>
    </xf>
    <xf numFmtId="2" fontId="9" fillId="0" borderId="26" xfId="3" applyNumberFormat="1" applyFont="1" applyBorder="1" applyAlignment="1">
      <alignment horizontal="right"/>
    </xf>
    <xf numFmtId="2" fontId="9" fillId="0" borderId="14" xfId="3" applyNumberFormat="1" applyFont="1" applyBorder="1" applyAlignment="1">
      <alignment horizontal="right"/>
    </xf>
    <xf numFmtId="165" fontId="9" fillId="0" borderId="7" xfId="3" applyNumberFormat="1" applyFont="1" applyBorder="1" applyAlignment="1">
      <alignment horizontal="left" vertical="top" wrapText="1"/>
    </xf>
    <xf numFmtId="3" fontId="30" fillId="0" borderId="26" xfId="21" applyNumberFormat="1" applyFont="1" applyBorder="1" applyAlignment="1">
      <alignment horizontal="center"/>
    </xf>
    <xf numFmtId="3" fontId="61" fillId="0" borderId="37" xfId="21" applyNumberFormat="1" applyFont="1" applyBorder="1" applyAlignment="1">
      <alignment horizontal="center"/>
    </xf>
    <xf numFmtId="3" fontId="9" fillId="0" borderId="33" xfId="3" applyNumberFormat="1" applyFont="1" applyBorder="1"/>
    <xf numFmtId="3" fontId="61" fillId="0" borderId="54" xfId="21" applyNumberFormat="1" applyFont="1" applyBorder="1" applyAlignment="1">
      <alignment horizontal="center"/>
    </xf>
    <xf numFmtId="3" fontId="62" fillId="3" borderId="36" xfId="0" applyNumberFormat="1" applyFont="1" applyFill="1" applyBorder="1"/>
    <xf numFmtId="3" fontId="9" fillId="0" borderId="43" xfId="3" applyNumberFormat="1" applyFont="1" applyBorder="1"/>
    <xf numFmtId="3" fontId="62" fillId="3" borderId="28" xfId="0" applyNumberFormat="1" applyFont="1" applyFill="1" applyBorder="1"/>
    <xf numFmtId="3" fontId="9" fillId="0" borderId="8" xfId="3" applyNumberFormat="1" applyFont="1" applyBorder="1" applyAlignment="1">
      <alignment horizontal="center"/>
    </xf>
    <xf numFmtId="3" fontId="9" fillId="0" borderId="21" xfId="3" applyNumberFormat="1" applyFont="1" applyBorder="1" applyAlignment="1">
      <alignment horizontal="center" vertical="center"/>
    </xf>
    <xf numFmtId="3" fontId="9" fillId="0" borderId="43" xfId="3" applyNumberFormat="1" applyFont="1" applyBorder="1" applyAlignment="1">
      <alignment horizontal="center" vertical="center"/>
    </xf>
    <xf numFmtId="3" fontId="9" fillId="0" borderId="8" xfId="4" applyNumberFormat="1" applyFont="1" applyFill="1" applyBorder="1" applyAlignment="1">
      <alignment horizontal="center" vertical="center"/>
    </xf>
    <xf numFmtId="3" fontId="10" fillId="0" borderId="23" xfId="4" applyNumberFormat="1" applyFont="1" applyFill="1" applyBorder="1" applyAlignment="1">
      <alignment horizontal="center" vertical="center"/>
    </xf>
    <xf numFmtId="3" fontId="9" fillId="0" borderId="8" xfId="3" applyNumberFormat="1" applyFont="1" applyBorder="1" applyAlignment="1">
      <alignment horizontal="center" vertical="center"/>
    </xf>
    <xf numFmtId="3" fontId="9" fillId="0" borderId="26" xfId="4" applyNumberFormat="1" applyFont="1" applyFill="1" applyBorder="1" applyAlignment="1">
      <alignment horizontal="center" vertical="center"/>
    </xf>
    <xf numFmtId="3" fontId="9" fillId="0" borderId="13" xfId="3" applyNumberFormat="1" applyFont="1" applyBorder="1" applyAlignment="1">
      <alignment horizontal="center" vertical="center"/>
    </xf>
    <xf numFmtId="3" fontId="12" fillId="3" borderId="28" xfId="0" applyNumberFormat="1" applyFont="1" applyFill="1" applyBorder="1" applyAlignment="1">
      <alignment horizontal="center" vertical="center"/>
    </xf>
    <xf numFmtId="3" fontId="9" fillId="0" borderId="14" xfId="4" applyNumberFormat="1" applyFont="1" applyFill="1" applyBorder="1" applyAlignment="1">
      <alignment horizontal="center" vertical="center"/>
    </xf>
    <xf numFmtId="3" fontId="10" fillId="0" borderId="15" xfId="4" applyNumberFormat="1" applyFont="1" applyFill="1" applyBorder="1" applyAlignment="1">
      <alignment horizontal="center" vertical="center"/>
    </xf>
    <xf numFmtId="3" fontId="10" fillId="4" borderId="2" xfId="2" applyNumberFormat="1" applyFont="1" applyFill="1" applyBorder="1" applyAlignment="1">
      <alignment horizontal="center"/>
    </xf>
    <xf numFmtId="3" fontId="22" fillId="7" borderId="80" xfId="2" applyNumberFormat="1" applyFont="1" applyFill="1" applyBorder="1" applyAlignment="1">
      <alignment horizontal="center" vertical="center"/>
    </xf>
    <xf numFmtId="3" fontId="9" fillId="7" borderId="80" xfId="2" applyNumberFormat="1" applyFont="1" applyFill="1" applyBorder="1" applyAlignment="1">
      <alignment horizontal="center" vertical="center"/>
    </xf>
    <xf numFmtId="3" fontId="10" fillId="7" borderId="39" xfId="2" applyNumberFormat="1" applyFont="1" applyFill="1" applyBorder="1" applyAlignment="1">
      <alignment horizontal="center" vertical="center"/>
    </xf>
    <xf numFmtId="3" fontId="10" fillId="0" borderId="39" xfId="3" applyNumberFormat="1" applyFont="1" applyBorder="1"/>
    <xf numFmtId="3" fontId="9" fillId="7" borderId="48" xfId="2" applyNumberFormat="1" applyFont="1" applyFill="1" applyBorder="1" applyAlignment="1">
      <alignment horizontal="center" vertical="center"/>
    </xf>
    <xf numFmtId="3" fontId="9" fillId="7" borderId="26" xfId="2" applyNumberFormat="1" applyFont="1" applyFill="1" applyBorder="1" applyAlignment="1">
      <alignment horizontal="center" vertical="center"/>
    </xf>
    <xf numFmtId="3" fontId="10" fillId="7" borderId="26" xfId="2" applyNumberFormat="1" applyFont="1" applyFill="1" applyBorder="1" applyAlignment="1">
      <alignment horizontal="center" vertical="center"/>
    </xf>
    <xf numFmtId="3" fontId="23" fillId="0" borderId="44" xfId="0" applyNumberFormat="1" applyFont="1" applyBorder="1"/>
    <xf numFmtId="1" fontId="7" fillId="7" borderId="0" xfId="2" applyNumberFormat="1" applyFont="1" applyFill="1" applyAlignment="1">
      <alignment horizontal="center" vertical="center"/>
    </xf>
    <xf numFmtId="3" fontId="23" fillId="0" borderId="28" xfId="0" applyNumberFormat="1" applyFont="1" applyBorder="1"/>
    <xf numFmtId="3" fontId="22" fillId="0" borderId="43" xfId="2" applyNumberFormat="1" applyFont="1" applyBorder="1" applyAlignment="1">
      <alignment horizontal="center" vertical="center"/>
    </xf>
    <xf numFmtId="3" fontId="22" fillId="0" borderId="48" xfId="2" applyNumberFormat="1" applyFont="1" applyBorder="1" applyAlignment="1">
      <alignment horizontal="center"/>
    </xf>
    <xf numFmtId="3" fontId="9" fillId="0" borderId="21" xfId="2" applyNumberFormat="1" applyFont="1" applyBorder="1" applyAlignment="1">
      <alignment horizontal="center" vertical="center" wrapText="1"/>
    </xf>
    <xf numFmtId="3" fontId="9" fillId="0" borderId="26" xfId="2" applyNumberFormat="1" applyFont="1" applyBorder="1" applyAlignment="1">
      <alignment horizontal="center" wrapText="1"/>
    </xf>
    <xf numFmtId="1" fontId="27" fillId="7" borderId="21" xfId="2" applyNumberFormat="1" applyFont="1" applyFill="1" applyBorder="1" applyAlignment="1">
      <alignment horizontal="center" vertical="center"/>
    </xf>
    <xf numFmtId="49" fontId="26" fillId="0" borderId="21" xfId="2" applyNumberFormat="1" applyFont="1" applyBorder="1" applyAlignment="1">
      <alignment horizontal="center" vertical="center"/>
    </xf>
    <xf numFmtId="3" fontId="26" fillId="0" borderId="21" xfId="2" applyNumberFormat="1" applyFont="1" applyBorder="1" applyAlignment="1">
      <alignment horizontal="center" vertical="center" wrapText="1"/>
    </xf>
    <xf numFmtId="3" fontId="27" fillId="0" borderId="21" xfId="2" applyNumberFormat="1" applyFont="1" applyBorder="1" applyAlignment="1">
      <alignment horizontal="center" vertical="center"/>
    </xf>
    <xf numFmtId="169" fontId="26" fillId="0" borderId="21" xfId="1" applyNumberFormat="1" applyFont="1" applyBorder="1" applyAlignment="1">
      <alignment horizontal="center" vertical="center" wrapText="1"/>
    </xf>
    <xf numFmtId="169" fontId="26" fillId="0" borderId="21" xfId="1" applyNumberFormat="1" applyFont="1" applyBorder="1" applyAlignment="1">
      <alignment horizontal="center" vertical="center"/>
    </xf>
    <xf numFmtId="169" fontId="27" fillId="0" borderId="21" xfId="1" applyNumberFormat="1" applyFont="1" applyBorder="1" applyAlignment="1">
      <alignment horizontal="center" vertical="center"/>
    </xf>
    <xf numFmtId="3" fontId="22" fillId="0" borderId="26" xfId="2" applyNumberFormat="1" applyFont="1" applyBorder="1" applyAlignment="1">
      <alignment horizontal="center"/>
    </xf>
    <xf numFmtId="3" fontId="9" fillId="0" borderId="26" xfId="2" applyNumberFormat="1" applyFont="1" applyBorder="1" applyAlignment="1">
      <alignment horizontal="center" vertical="center"/>
    </xf>
    <xf numFmtId="3" fontId="9" fillId="0" borderId="26" xfId="2" applyNumberFormat="1" applyFont="1" applyBorder="1" applyAlignment="1">
      <alignment horizontal="center"/>
    </xf>
    <xf numFmtId="3" fontId="26" fillId="0" borderId="26" xfId="2" applyNumberFormat="1" applyFont="1" applyBorder="1" applyAlignment="1">
      <alignment horizontal="center" vertical="center" wrapText="1"/>
    </xf>
    <xf numFmtId="3" fontId="22" fillId="0" borderId="14" xfId="2" applyNumberFormat="1" applyFont="1" applyBorder="1" applyAlignment="1">
      <alignment horizontal="center"/>
    </xf>
    <xf numFmtId="3" fontId="9" fillId="0" borderId="14" xfId="2" applyNumberFormat="1" applyFont="1" applyBorder="1" applyAlignment="1">
      <alignment horizontal="center" vertical="center"/>
    </xf>
    <xf numFmtId="3" fontId="9" fillId="0" borderId="14" xfId="2" applyNumberFormat="1" applyFont="1" applyBorder="1" applyAlignment="1">
      <alignment horizontal="center"/>
    </xf>
    <xf numFmtId="3" fontId="26" fillId="0" borderId="14" xfId="2" applyNumberFormat="1" applyFont="1" applyBorder="1" applyAlignment="1">
      <alignment horizontal="center" vertical="center" wrapText="1"/>
    </xf>
    <xf numFmtId="3" fontId="9" fillId="0" borderId="60" xfId="3" applyNumberFormat="1" applyFont="1" applyBorder="1" applyAlignment="1">
      <alignment horizontal="center"/>
    </xf>
    <xf numFmtId="3" fontId="9" fillId="0" borderId="60" xfId="3" applyNumberFormat="1" applyFont="1" applyBorder="1" applyAlignment="1">
      <alignment horizontal="center" vertical="center" wrapText="1"/>
    </xf>
    <xf numFmtId="3" fontId="9" fillId="0" borderId="60" xfId="3" applyNumberFormat="1" applyFont="1" applyBorder="1" applyAlignment="1">
      <alignment horizontal="center" vertical="center"/>
    </xf>
    <xf numFmtId="165" fontId="9" fillId="0" borderId="50" xfId="3" applyNumberFormat="1" applyFont="1" applyBorder="1" applyAlignment="1">
      <alignment horizontal="center" vertical="top" wrapText="1"/>
    </xf>
    <xf numFmtId="165" fontId="9" fillId="0" borderId="50" xfId="3" applyNumberFormat="1" applyFont="1" applyBorder="1" applyAlignment="1">
      <alignment horizontal="left" vertical="top" wrapText="1"/>
    </xf>
    <xf numFmtId="165" fontId="9" fillId="0" borderId="51" xfId="3" applyNumberFormat="1" applyFont="1" applyBorder="1" applyAlignment="1">
      <alignment horizontal="left" vertical="top" wrapText="1"/>
    </xf>
    <xf numFmtId="165" fontId="9" fillId="0" borderId="51" xfId="3" applyNumberFormat="1" applyFont="1" applyBorder="1" applyAlignment="1">
      <alignment horizontal="center"/>
    </xf>
    <xf numFmtId="165" fontId="9" fillId="0" borderId="51" xfId="3" applyNumberFormat="1" applyFont="1" applyBorder="1" applyAlignment="1">
      <alignment horizontal="center" vertical="top" wrapText="1"/>
    </xf>
    <xf numFmtId="165" fontId="9" fillId="0" borderId="52" xfId="3" applyNumberFormat="1" applyFont="1" applyBorder="1" applyAlignment="1">
      <alignment horizontal="center"/>
    </xf>
    <xf numFmtId="165" fontId="9" fillId="0" borderId="52" xfId="3" applyNumberFormat="1" applyFont="1" applyBorder="1" applyAlignment="1">
      <alignment horizontal="left" vertical="top" wrapText="1"/>
    </xf>
    <xf numFmtId="165" fontId="9" fillId="0" borderId="52" xfId="3" applyNumberFormat="1" applyFont="1" applyBorder="1" applyAlignment="1">
      <alignment horizontal="center" vertical="center" wrapText="1"/>
    </xf>
    <xf numFmtId="165" fontId="9" fillId="0" borderId="52" xfId="3" applyNumberFormat="1" applyFont="1" applyBorder="1" applyAlignment="1">
      <alignment horizontal="center" vertical="top" wrapText="1"/>
    </xf>
    <xf numFmtId="165" fontId="9" fillId="0" borderId="19" xfId="3" applyNumberFormat="1" applyFont="1" applyBorder="1" applyAlignment="1">
      <alignment horizontal="left" vertical="top" wrapText="1"/>
    </xf>
    <xf numFmtId="49" fontId="9" fillId="0" borderId="21" xfId="4" applyNumberFormat="1" applyFont="1" applyFill="1" applyBorder="1" applyAlignment="1">
      <alignment horizontal="center"/>
    </xf>
    <xf numFmtId="49" fontId="10" fillId="0" borderId="21" xfId="4" applyNumberFormat="1" applyFont="1" applyFill="1" applyBorder="1" applyAlignment="1">
      <alignment horizontal="center"/>
    </xf>
    <xf numFmtId="169" fontId="10" fillId="0" borderId="40" xfId="1" applyNumberFormat="1" applyFont="1" applyFill="1" applyBorder="1"/>
    <xf numFmtId="169" fontId="10" fillId="0" borderId="41" xfId="1" applyNumberFormat="1" applyFont="1" applyFill="1" applyBorder="1"/>
    <xf numFmtId="3" fontId="10" fillId="7" borderId="21" xfId="4" applyNumberFormat="1" applyFont="1" applyFill="1" applyBorder="1" applyAlignment="1">
      <alignment horizontal="center"/>
    </xf>
    <xf numFmtId="3" fontId="10" fillId="7" borderId="13" xfId="4" applyNumberFormat="1" applyFont="1" applyFill="1" applyBorder="1" applyAlignment="1">
      <alignment horizontal="center"/>
    </xf>
    <xf numFmtId="49" fontId="10" fillId="0" borderId="8" xfId="4" applyNumberFormat="1" applyFont="1" applyFill="1" applyBorder="1" applyAlignment="1">
      <alignment horizontal="right"/>
    </xf>
    <xf numFmtId="49" fontId="10" fillId="0" borderId="23" xfId="4" applyNumberFormat="1" applyFont="1" applyFill="1" applyBorder="1" applyAlignment="1">
      <alignment horizontal="right"/>
    </xf>
    <xf numFmtId="49" fontId="10" fillId="0" borderId="26" xfId="4" applyNumberFormat="1" applyFont="1" applyFill="1" applyBorder="1" applyAlignment="1">
      <alignment horizontal="right"/>
    </xf>
    <xf numFmtId="49" fontId="10" fillId="0" borderId="14" xfId="4" applyNumberFormat="1" applyFont="1" applyFill="1" applyBorder="1" applyAlignment="1">
      <alignment horizontal="right"/>
    </xf>
    <xf numFmtId="49" fontId="10" fillId="0" borderId="15" xfId="4" applyNumberFormat="1" applyFont="1" applyFill="1" applyBorder="1" applyAlignment="1">
      <alignment horizontal="right"/>
    </xf>
    <xf numFmtId="169" fontId="10" fillId="0" borderId="13" xfId="1" applyNumberFormat="1" applyFont="1" applyFill="1" applyBorder="1" applyAlignment="1">
      <alignment horizontal="right"/>
    </xf>
    <xf numFmtId="3" fontId="9" fillId="0" borderId="23" xfId="3" applyNumberFormat="1" applyFont="1" applyFill="1" applyBorder="1" applyAlignment="1">
      <alignment horizontal="center"/>
    </xf>
    <xf numFmtId="3" fontId="9" fillId="7" borderId="24" xfId="4" applyNumberFormat="1" applyFont="1" applyFill="1" applyBorder="1" applyAlignment="1">
      <alignment horizontal="center"/>
    </xf>
    <xf numFmtId="0" fontId="7" fillId="2" borderId="2" xfId="2" applyFont="1" applyFill="1" applyBorder="1" applyAlignment="1">
      <alignment wrapText="1"/>
    </xf>
    <xf numFmtId="3" fontId="22" fillId="2" borderId="19" xfId="2" applyNumberFormat="1" applyFont="1" applyFill="1" applyBorder="1" applyAlignment="1">
      <alignment horizontal="center"/>
    </xf>
    <xf numFmtId="3" fontId="22" fillId="2" borderId="19" xfId="2" applyNumberFormat="1" applyFont="1" applyFill="1" applyBorder="1" applyAlignment="1"/>
    <xf numFmtId="3" fontId="10" fillId="0" borderId="37" xfId="2" applyNumberFormat="1" applyFont="1" applyBorder="1" applyAlignment="1">
      <alignment horizontal="right" vertical="top"/>
    </xf>
    <xf numFmtId="3" fontId="10" fillId="0" borderId="23" xfId="4" applyNumberFormat="1" applyFont="1" applyFill="1" applyBorder="1" applyAlignment="1">
      <alignment horizontal="right" vertical="top"/>
    </xf>
    <xf numFmtId="3" fontId="10" fillId="0" borderId="26" xfId="4" applyNumberFormat="1" applyFont="1" applyFill="1" applyBorder="1" applyAlignment="1">
      <alignment horizontal="center" vertical="top"/>
    </xf>
    <xf numFmtId="3" fontId="10" fillId="0" borderId="14" xfId="4" applyNumberFormat="1" applyFont="1" applyFill="1" applyBorder="1" applyAlignment="1">
      <alignment horizontal="center" vertical="top"/>
    </xf>
    <xf numFmtId="3" fontId="24" fillId="2" borderId="19" xfId="2" applyNumberFormat="1" applyFont="1" applyFill="1" applyBorder="1" applyAlignment="1">
      <alignment horizontal="center"/>
    </xf>
    <xf numFmtId="166" fontId="10" fillId="5" borderId="58" xfId="3" applyNumberFormat="1" applyFont="1" applyFill="1" applyBorder="1" applyAlignment="1">
      <alignment horizontal="left" vertical="center" wrapText="1"/>
    </xf>
    <xf numFmtId="165" fontId="10" fillId="5" borderId="51" xfId="3" applyNumberFormat="1" applyFont="1" applyFill="1" applyBorder="1" applyAlignment="1">
      <alignment horizontal="center"/>
    </xf>
    <xf numFmtId="0" fontId="0" fillId="20" borderId="0" xfId="0" applyFill="1"/>
    <xf numFmtId="0" fontId="0" fillId="20" borderId="0" xfId="0" applyFill="1" applyAlignment="1">
      <alignment vertical="center"/>
    </xf>
    <xf numFmtId="3" fontId="64" fillId="0" borderId="21" xfId="21" applyNumberFormat="1" applyFont="1" applyBorder="1" applyAlignment="1">
      <alignment horizontal="center"/>
    </xf>
    <xf numFmtId="3" fontId="64" fillId="0" borderId="90" xfId="21" applyNumberFormat="1" applyFont="1" applyBorder="1" applyAlignment="1">
      <alignment horizontal="center"/>
    </xf>
    <xf numFmtId="3" fontId="64" fillId="0" borderId="37" xfId="21" applyNumberFormat="1" applyFont="1" applyBorder="1" applyAlignment="1">
      <alignment horizontal="center"/>
    </xf>
    <xf numFmtId="3" fontId="64" fillId="0" borderId="80" xfId="21" applyNumberFormat="1" applyFont="1" applyBorder="1" applyAlignment="1">
      <alignment horizontal="center"/>
    </xf>
    <xf numFmtId="3" fontId="64" fillId="0" borderId="45" xfId="21" applyNumberFormat="1" applyFont="1" applyBorder="1" applyAlignment="1">
      <alignment horizontal="center"/>
    </xf>
    <xf numFmtId="3" fontId="10" fillId="0" borderId="42" xfId="1" applyNumberFormat="1" applyFont="1" applyFill="1" applyBorder="1" applyAlignment="1">
      <alignment horizontal="center" vertical="center"/>
    </xf>
    <xf numFmtId="37" fontId="9" fillId="0" borderId="23" xfId="1" applyNumberFormat="1" applyFont="1" applyFill="1" applyBorder="1" applyAlignment="1">
      <alignment horizontal="center"/>
    </xf>
    <xf numFmtId="1" fontId="10" fillId="7" borderId="56" xfId="2" applyNumberFormat="1" applyFont="1" applyFill="1" applyBorder="1" applyAlignment="1">
      <alignment horizontal="center"/>
    </xf>
    <xf numFmtId="3" fontId="10" fillId="7" borderId="21" xfId="1" applyNumberFormat="1" applyFont="1" applyFill="1" applyBorder="1" applyAlignment="1">
      <alignment horizontal="center"/>
    </xf>
    <xf numFmtId="1" fontId="10" fillId="7" borderId="51" xfId="2" applyNumberFormat="1" applyFont="1" applyFill="1" applyBorder="1" applyAlignment="1">
      <alignment horizontal="center"/>
    </xf>
    <xf numFmtId="169" fontId="10" fillId="7" borderId="48" xfId="1" applyNumberFormat="1" applyFont="1" applyFill="1" applyBorder="1"/>
    <xf numFmtId="3" fontId="10" fillId="7" borderId="26" xfId="3" applyNumberFormat="1" applyFont="1" applyFill="1" applyBorder="1" applyAlignment="1">
      <alignment horizontal="center"/>
    </xf>
    <xf numFmtId="1" fontId="10" fillId="7" borderId="57" xfId="2" applyNumberFormat="1" applyFont="1" applyFill="1" applyBorder="1" applyAlignment="1">
      <alignment horizontal="center"/>
    </xf>
    <xf numFmtId="169" fontId="10" fillId="7" borderId="49" xfId="1" applyNumberFormat="1" applyFont="1" applyFill="1" applyBorder="1"/>
    <xf numFmtId="3" fontId="10" fillId="7" borderId="14" xfId="3" applyNumberFormat="1" applyFont="1" applyFill="1" applyBorder="1" applyAlignment="1">
      <alignment horizontal="center"/>
    </xf>
    <xf numFmtId="165" fontId="9" fillId="7" borderId="85" xfId="3" applyNumberFormat="1" applyFont="1" applyFill="1" applyBorder="1" applyAlignment="1">
      <alignment horizontal="center"/>
    </xf>
    <xf numFmtId="166" fontId="10" fillId="7" borderId="84" xfId="3" applyNumberFormat="1" applyFont="1" applyFill="1" applyBorder="1"/>
    <xf numFmtId="3" fontId="10" fillId="7" borderId="8" xfId="1" applyNumberFormat="1" applyFont="1" applyFill="1" applyBorder="1" applyAlignment="1">
      <alignment horizontal="center"/>
    </xf>
    <xf numFmtId="166" fontId="10" fillId="7" borderId="29" xfId="3" applyNumberFormat="1" applyFont="1" applyFill="1" applyBorder="1"/>
    <xf numFmtId="0" fontId="28" fillId="9" borderId="20" xfId="0" applyFont="1" applyFill="1" applyBorder="1" applyAlignment="1">
      <alignment horizontal="center"/>
    </xf>
    <xf numFmtId="169" fontId="9" fillId="7" borderId="8" xfId="1" applyNumberFormat="1" applyFont="1" applyFill="1" applyBorder="1" applyAlignment="1">
      <alignment horizontal="center"/>
    </xf>
    <xf numFmtId="169" fontId="28" fillId="9" borderId="21" xfId="1" applyNumberFormat="1" applyFont="1" applyFill="1" applyBorder="1" applyAlignment="1">
      <alignment horizontal="center"/>
    </xf>
    <xf numFmtId="169" fontId="29" fillId="9" borderId="21" xfId="1" applyNumberFormat="1" applyFont="1" applyFill="1" applyBorder="1" applyAlignment="1">
      <alignment horizontal="center"/>
    </xf>
    <xf numFmtId="0" fontId="28" fillId="9" borderId="21" xfId="0" applyFont="1" applyFill="1" applyBorder="1" applyAlignment="1">
      <alignment horizontal="center"/>
    </xf>
    <xf numFmtId="0" fontId="28" fillId="9" borderId="23" xfId="0" applyFont="1" applyFill="1" applyBorder="1" applyAlignment="1">
      <alignment horizontal="center"/>
    </xf>
    <xf numFmtId="169" fontId="9" fillId="7" borderId="26" xfId="1" applyNumberFormat="1" applyFont="1" applyFill="1" applyBorder="1" applyAlignment="1">
      <alignment horizontal="center"/>
    </xf>
    <xf numFmtId="0" fontId="28" fillId="9" borderId="8" xfId="0" applyFont="1" applyFill="1" applyBorder="1" applyAlignment="1">
      <alignment horizontal="center"/>
    </xf>
    <xf numFmtId="0" fontId="28" fillId="9" borderId="15" xfId="0" applyFont="1" applyFill="1" applyBorder="1" applyAlignment="1">
      <alignment horizontal="center"/>
    </xf>
    <xf numFmtId="0" fontId="28" fillId="9" borderId="13" xfId="0" applyFont="1" applyFill="1" applyBorder="1" applyAlignment="1">
      <alignment horizontal="center"/>
    </xf>
    <xf numFmtId="166" fontId="10" fillId="7" borderId="33" xfId="3" applyNumberFormat="1" applyFont="1" applyFill="1" applyBorder="1" applyAlignment="1">
      <alignment wrapText="1"/>
    </xf>
    <xf numFmtId="49" fontId="10" fillId="7" borderId="23" xfId="4" applyNumberFormat="1" applyFont="1" applyFill="1" applyBorder="1" applyAlignment="1">
      <alignment horizontal="center"/>
    </xf>
    <xf numFmtId="169" fontId="10" fillId="7" borderId="21" xfId="1" applyNumberFormat="1" applyFont="1" applyFill="1" applyBorder="1" applyAlignment="1">
      <alignment horizontal="center"/>
    </xf>
    <xf numFmtId="3" fontId="10" fillId="7" borderId="43" xfId="1" applyNumberFormat="1" applyFont="1" applyFill="1" applyBorder="1"/>
    <xf numFmtId="3" fontId="10" fillId="7" borderId="23" xfId="1" applyNumberFormat="1" applyFont="1" applyFill="1" applyBorder="1" applyAlignment="1">
      <alignment horizontal="center"/>
    </xf>
    <xf numFmtId="0" fontId="28" fillId="9" borderId="14" xfId="0" applyFont="1" applyFill="1" applyBorder="1"/>
    <xf numFmtId="3" fontId="28" fillId="9" borderId="14" xfId="0" applyNumberFormat="1" applyFont="1" applyFill="1" applyBorder="1"/>
    <xf numFmtId="169" fontId="9" fillId="7" borderId="43" xfId="1" applyNumberFormat="1" applyFont="1" applyFill="1" applyBorder="1"/>
    <xf numFmtId="3" fontId="9" fillId="7" borderId="21" xfId="1" applyNumberFormat="1" applyFont="1" applyFill="1" applyBorder="1"/>
    <xf numFmtId="3" fontId="9" fillId="7" borderId="8" xfId="3" applyNumberFormat="1" applyFont="1" applyFill="1" applyBorder="1"/>
    <xf numFmtId="3" fontId="9" fillId="7" borderId="43" xfId="1" applyNumberFormat="1" applyFont="1" applyFill="1" applyBorder="1"/>
    <xf numFmtId="3" fontId="9" fillId="7" borderId="43" xfId="3" applyNumberFormat="1" applyFont="1" applyFill="1" applyBorder="1"/>
    <xf numFmtId="3" fontId="28" fillId="9" borderId="28" xfId="0" applyNumberFormat="1" applyFont="1" applyFill="1" applyBorder="1"/>
    <xf numFmtId="3" fontId="9" fillId="7" borderId="26" xfId="3" applyNumberFormat="1" applyFont="1" applyFill="1" applyBorder="1" applyAlignment="1">
      <alignment horizontal="center" vertical="center"/>
    </xf>
    <xf numFmtId="3" fontId="9" fillId="7" borderId="26" xfId="4" applyNumberFormat="1" applyFont="1" applyFill="1" applyBorder="1" applyAlignment="1">
      <alignment horizontal="center" vertical="center"/>
    </xf>
    <xf numFmtId="3" fontId="9" fillId="7" borderId="14" xfId="3" applyNumberFormat="1" applyFont="1" applyFill="1" applyBorder="1" applyAlignment="1">
      <alignment horizontal="center" vertical="center"/>
    </xf>
    <xf numFmtId="3" fontId="9" fillId="7" borderId="14" xfId="4" applyNumberFormat="1" applyFont="1" applyFill="1" applyBorder="1" applyAlignment="1">
      <alignment horizontal="center" vertical="center"/>
    </xf>
    <xf numFmtId="3" fontId="9" fillId="7" borderId="26" xfId="3" applyNumberFormat="1" applyFont="1" applyFill="1" applyBorder="1" applyAlignment="1">
      <alignment vertical="center"/>
    </xf>
    <xf numFmtId="3" fontId="9" fillId="7" borderId="14" xfId="3" applyNumberFormat="1" applyFont="1" applyFill="1" applyBorder="1" applyAlignment="1">
      <alignment vertical="center"/>
    </xf>
    <xf numFmtId="169" fontId="9" fillId="7" borderId="21" xfId="1" applyNumberFormat="1" applyFont="1" applyFill="1" applyBorder="1" applyAlignment="1">
      <alignment vertical="center"/>
    </xf>
    <xf numFmtId="3" fontId="58" fillId="7" borderId="21" xfId="3" applyNumberFormat="1" applyFont="1" applyFill="1" applyBorder="1" applyAlignment="1">
      <alignment vertical="center"/>
    </xf>
    <xf numFmtId="3" fontId="58" fillId="7" borderId="26" xfId="3" applyNumberFormat="1" applyFont="1" applyFill="1" applyBorder="1" applyAlignment="1">
      <alignment vertical="center"/>
    </xf>
    <xf numFmtId="3" fontId="58" fillId="7" borderId="14" xfId="3" applyNumberFormat="1" applyFont="1" applyFill="1" applyBorder="1" applyAlignment="1">
      <alignment vertical="center"/>
    </xf>
    <xf numFmtId="3" fontId="9" fillId="7" borderId="21" xfId="3" applyNumberFormat="1" applyFont="1" applyFill="1" applyBorder="1" applyAlignment="1">
      <alignment horizontal="center" vertical="center"/>
    </xf>
    <xf numFmtId="3" fontId="10" fillId="7" borderId="27" xfId="4" applyNumberFormat="1" applyFont="1" applyFill="1" applyBorder="1" applyAlignment="1">
      <alignment horizontal="center" vertical="center"/>
    </xf>
    <xf numFmtId="3" fontId="10" fillId="7" borderId="28" xfId="4" applyNumberFormat="1" applyFont="1" applyFill="1" applyBorder="1" applyAlignment="1">
      <alignment horizontal="center" vertical="center"/>
    </xf>
    <xf numFmtId="3" fontId="9" fillId="7" borderId="21" xfId="3" applyNumberFormat="1" applyFont="1" applyFill="1" applyBorder="1" applyAlignment="1">
      <alignment vertical="center"/>
    </xf>
    <xf numFmtId="3" fontId="10" fillId="7" borderId="21" xfId="4" applyNumberFormat="1" applyFont="1" applyFill="1" applyBorder="1" applyAlignment="1">
      <alignment horizontal="center" vertical="center"/>
    </xf>
    <xf numFmtId="3" fontId="10" fillId="7" borderId="26" xfId="4" applyNumberFormat="1" applyFont="1" applyFill="1" applyBorder="1" applyAlignment="1">
      <alignment horizontal="center" vertical="center"/>
    </xf>
    <xf numFmtId="3" fontId="10" fillId="7" borderId="14" xfId="4" applyNumberFormat="1" applyFont="1" applyFill="1" applyBorder="1" applyAlignment="1">
      <alignment horizontal="center" vertical="center"/>
    </xf>
    <xf numFmtId="3" fontId="9" fillId="7" borderId="21" xfId="4" applyNumberFormat="1" applyFont="1" applyFill="1" applyBorder="1" applyAlignment="1">
      <alignment horizontal="center" vertical="center"/>
    </xf>
    <xf numFmtId="166" fontId="9" fillId="0" borderId="43" xfId="3" applyNumberFormat="1" applyFont="1" applyFill="1" applyBorder="1"/>
    <xf numFmtId="166" fontId="9" fillId="0" borderId="48" xfId="3" applyNumberFormat="1" applyFont="1" applyFill="1" applyBorder="1"/>
    <xf numFmtId="166" fontId="9" fillId="0" borderId="49" xfId="3" applyNumberFormat="1" applyFont="1" applyFill="1" applyBorder="1"/>
    <xf numFmtId="165" fontId="30" fillId="7" borderId="41" xfId="3" applyNumberFormat="1" applyFont="1" applyFill="1" applyBorder="1" applyAlignment="1">
      <alignment vertical="top" wrapText="1"/>
    </xf>
    <xf numFmtId="3" fontId="10" fillId="0" borderId="26" xfId="3" applyNumberFormat="1" applyFont="1" applyFill="1" applyBorder="1" applyAlignment="1">
      <alignment horizontal="center"/>
    </xf>
    <xf numFmtId="3" fontId="10" fillId="0" borderId="8" xfId="3" applyNumberFormat="1" applyFont="1" applyFill="1" applyBorder="1" applyAlignment="1">
      <alignment horizontal="center"/>
    </xf>
    <xf numFmtId="3" fontId="9" fillId="7" borderId="8" xfId="1" applyNumberFormat="1" applyFont="1" applyFill="1" applyBorder="1"/>
    <xf numFmtId="3" fontId="9" fillId="7" borderId="8" xfId="1" applyNumberFormat="1" applyFont="1" applyFill="1" applyBorder="1" applyAlignment="1">
      <alignment horizontal="center"/>
    </xf>
    <xf numFmtId="3" fontId="9" fillId="7" borderId="26" xfId="1" applyNumberFormat="1" applyFont="1" applyFill="1" applyBorder="1" applyAlignment="1">
      <alignment horizontal="center"/>
    </xf>
    <xf numFmtId="3" fontId="28" fillId="9" borderId="14" xfId="1" applyNumberFormat="1" applyFont="1" applyFill="1" applyBorder="1"/>
    <xf numFmtId="3" fontId="9" fillId="7" borderId="14" xfId="1" applyNumberFormat="1" applyFont="1" applyFill="1" applyBorder="1" applyAlignment="1">
      <alignment horizontal="center"/>
    </xf>
    <xf numFmtId="3" fontId="9" fillId="7" borderId="26" xfId="1" applyNumberFormat="1" applyFont="1" applyFill="1" applyBorder="1"/>
    <xf numFmtId="3" fontId="9" fillId="7" borderId="14" xfId="1" applyNumberFormat="1" applyFont="1" applyFill="1" applyBorder="1"/>
    <xf numFmtId="1" fontId="7" fillId="7" borderId="21" xfId="2" applyNumberFormat="1" applyFont="1" applyFill="1" applyBorder="1" applyAlignment="1">
      <alignment horizontal="center"/>
    </xf>
    <xf numFmtId="3" fontId="9" fillId="7" borderId="37" xfId="2" applyNumberFormat="1" applyFont="1" applyFill="1" applyBorder="1" applyAlignment="1">
      <alignment horizontal="center"/>
    </xf>
    <xf numFmtId="3" fontId="10" fillId="7" borderId="21" xfId="1" applyNumberFormat="1" applyFont="1" applyFill="1" applyBorder="1" applyAlignment="1">
      <alignment horizontal="center" vertical="center"/>
    </xf>
    <xf numFmtId="169" fontId="9" fillId="7" borderId="80" xfId="1" applyNumberFormat="1" applyFont="1" applyFill="1" applyBorder="1" applyAlignment="1">
      <alignment horizontal="center"/>
    </xf>
    <xf numFmtId="169" fontId="9" fillId="7" borderId="80" xfId="1" applyNumberFormat="1" applyFont="1" applyFill="1" applyBorder="1" applyAlignment="1">
      <alignment horizontal="center" vertical="center"/>
    </xf>
    <xf numFmtId="3" fontId="10" fillId="7" borderId="21" xfId="2" applyNumberFormat="1" applyFont="1" applyFill="1" applyBorder="1" applyAlignment="1">
      <alignment horizontal="center"/>
    </xf>
    <xf numFmtId="0" fontId="10" fillId="7" borderId="21" xfId="1" applyNumberFormat="1" applyFont="1" applyFill="1" applyBorder="1" applyAlignment="1">
      <alignment horizontal="center" vertical="center"/>
    </xf>
    <xf numFmtId="1" fontId="7" fillId="7" borderId="8" xfId="2" applyNumberFormat="1" applyFont="1" applyFill="1" applyBorder="1" applyAlignment="1">
      <alignment horizontal="center"/>
    </xf>
    <xf numFmtId="3" fontId="10" fillId="7" borderId="8" xfId="1" applyNumberFormat="1" applyFont="1" applyFill="1" applyBorder="1" applyAlignment="1">
      <alignment horizontal="center" vertical="center"/>
    </xf>
    <xf numFmtId="169" fontId="9" fillId="7" borderId="37" xfId="1" applyNumberFormat="1" applyFont="1" applyFill="1" applyBorder="1" applyAlignment="1">
      <alignment horizontal="center"/>
    </xf>
    <xf numFmtId="169" fontId="9" fillId="7" borderId="37" xfId="1" applyNumberFormat="1" applyFont="1" applyFill="1" applyBorder="1" applyAlignment="1">
      <alignment horizontal="center" vertical="center"/>
    </xf>
    <xf numFmtId="3" fontId="10" fillId="7" borderId="8" xfId="2" applyNumberFormat="1" applyFont="1" applyFill="1" applyBorder="1" applyAlignment="1">
      <alignment horizontal="center"/>
    </xf>
    <xf numFmtId="0" fontId="10" fillId="7" borderId="8" xfId="1" applyNumberFormat="1" applyFont="1" applyFill="1" applyBorder="1" applyAlignment="1">
      <alignment horizontal="center" vertical="center"/>
    </xf>
    <xf numFmtId="3" fontId="9" fillId="7" borderId="45" xfId="2" applyNumberFormat="1" applyFont="1" applyFill="1" applyBorder="1" applyAlignment="1">
      <alignment horizontal="center" vertical="center"/>
    </xf>
    <xf numFmtId="3" fontId="9" fillId="7" borderId="45" xfId="2" applyNumberFormat="1" applyFont="1" applyFill="1" applyBorder="1" applyAlignment="1">
      <alignment horizontal="center"/>
    </xf>
    <xf numFmtId="3" fontId="10" fillId="7" borderId="13" xfId="1" applyNumberFormat="1" applyFont="1" applyFill="1" applyBorder="1" applyAlignment="1">
      <alignment horizontal="center" vertical="center"/>
    </xf>
    <xf numFmtId="169" fontId="9" fillId="7" borderId="45" xfId="1" applyNumberFormat="1" applyFont="1" applyFill="1" applyBorder="1" applyAlignment="1">
      <alignment horizontal="center"/>
    </xf>
    <xf numFmtId="169" fontId="9" fillId="7" borderId="45" xfId="1" applyNumberFormat="1" applyFont="1" applyFill="1" applyBorder="1" applyAlignment="1">
      <alignment horizontal="center" vertical="center"/>
    </xf>
    <xf numFmtId="3" fontId="10" fillId="7" borderId="13" xfId="2" applyNumberFormat="1" applyFont="1" applyFill="1" applyBorder="1" applyAlignment="1">
      <alignment horizontal="center"/>
    </xf>
    <xf numFmtId="0" fontId="10" fillId="7" borderId="13" xfId="1" applyNumberFormat="1" applyFont="1" applyFill="1" applyBorder="1" applyAlignment="1">
      <alignment horizontal="center" vertical="center"/>
    </xf>
    <xf numFmtId="0" fontId="9" fillId="7" borderId="7" xfId="1" applyNumberFormat="1" applyFont="1" applyFill="1" applyBorder="1" applyAlignment="1">
      <alignment horizontal="center" vertical="center"/>
    </xf>
    <xf numFmtId="3" fontId="10" fillId="7" borderId="7" xfId="2" applyNumberFormat="1" applyFont="1" applyFill="1" applyBorder="1" applyAlignment="1">
      <alignment horizontal="center"/>
    </xf>
    <xf numFmtId="0" fontId="59" fillId="7" borderId="42" xfId="0" applyFont="1" applyFill="1" applyBorder="1" applyAlignment="1">
      <alignment horizontal="center" vertical="top" wrapText="1"/>
    </xf>
    <xf numFmtId="0" fontId="10" fillId="7" borderId="7" xfId="1" applyNumberFormat="1" applyFont="1" applyFill="1" applyBorder="1" applyAlignment="1">
      <alignment horizontal="center" vertical="center"/>
    </xf>
    <xf numFmtId="1" fontId="7" fillId="7" borderId="37" xfId="2" applyNumberFormat="1" applyFont="1" applyFill="1" applyBorder="1" applyAlignment="1">
      <alignment horizontal="center"/>
    </xf>
    <xf numFmtId="3" fontId="0" fillId="7" borderId="0" xfId="0" applyNumberFormat="1" applyFill="1"/>
    <xf numFmtId="0" fontId="3" fillId="7" borderId="0" xfId="0" applyFont="1" applyFill="1"/>
    <xf numFmtId="0" fontId="0" fillId="7" borderId="0" xfId="0" applyFont="1" applyFill="1"/>
    <xf numFmtId="3" fontId="0" fillId="7" borderId="0" xfId="0" applyNumberFormat="1" applyFont="1" applyFill="1"/>
    <xf numFmtId="3" fontId="3" fillId="7" borderId="0" xfId="0" applyNumberFormat="1" applyFont="1" applyFill="1"/>
    <xf numFmtId="3" fontId="7" fillId="7" borderId="62" xfId="1" applyNumberFormat="1" applyFont="1" applyFill="1" applyBorder="1" applyAlignment="1">
      <alignment horizontal="center" vertical="center"/>
    </xf>
    <xf numFmtId="165" fontId="9" fillId="7" borderId="19" xfId="3" applyNumberFormat="1" applyFont="1" applyFill="1" applyBorder="1" applyAlignment="1">
      <alignment horizontal="center"/>
    </xf>
    <xf numFmtId="165" fontId="9" fillId="7" borderId="57" xfId="3" applyNumberFormat="1" applyFont="1" applyFill="1" applyBorder="1" applyAlignment="1">
      <alignment horizontal="center"/>
    </xf>
    <xf numFmtId="166" fontId="10" fillId="7" borderId="92" xfId="3" applyNumberFormat="1" applyFont="1" applyFill="1" applyBorder="1" applyAlignment="1">
      <alignment horizontal="left" vertical="center" wrapText="1"/>
    </xf>
    <xf numFmtId="3" fontId="25" fillId="7" borderId="60" xfId="3" applyNumberFormat="1" applyFont="1" applyFill="1" applyBorder="1" applyAlignment="1">
      <alignment horizontal="center"/>
    </xf>
    <xf numFmtId="165" fontId="9" fillId="7" borderId="19" xfId="3" applyNumberFormat="1" applyFont="1" applyFill="1" applyBorder="1" applyAlignment="1">
      <alignment horizontal="center" vertical="top" wrapText="1"/>
    </xf>
    <xf numFmtId="3" fontId="22" fillId="7" borderId="60" xfId="4" applyNumberFormat="1" applyFont="1" applyFill="1" applyBorder="1" applyAlignment="1">
      <alignment horizontal="center"/>
    </xf>
    <xf numFmtId="165" fontId="10" fillId="7" borderId="51" xfId="3" applyNumberFormat="1" applyFont="1" applyFill="1" applyBorder="1" applyAlignment="1">
      <alignment horizontal="center"/>
    </xf>
    <xf numFmtId="3" fontId="9" fillId="7" borderId="60" xfId="3" applyNumberFormat="1" applyFont="1" applyFill="1" applyBorder="1" applyAlignment="1">
      <alignment horizontal="center" vertical="center"/>
    </xf>
    <xf numFmtId="3" fontId="22" fillId="7" borderId="61" xfId="4" applyNumberFormat="1" applyFont="1" applyFill="1" applyBorder="1" applyAlignment="1">
      <alignment horizontal="center" vertical="center"/>
    </xf>
    <xf numFmtId="3" fontId="10" fillId="0" borderId="20" xfId="4" applyNumberFormat="1" applyFont="1" applyFill="1" applyBorder="1" applyAlignment="1">
      <alignment horizontal="center"/>
    </xf>
    <xf numFmtId="0" fontId="10" fillId="0" borderId="13" xfId="1" applyNumberFormat="1" applyFont="1" applyFill="1" applyBorder="1" applyAlignment="1">
      <alignment horizontal="center" vertical="center"/>
    </xf>
    <xf numFmtId="0" fontId="9" fillId="0" borderId="13" xfId="1" applyNumberFormat="1" applyFont="1" applyFill="1" applyBorder="1" applyAlignment="1">
      <alignment horizontal="center" vertical="center"/>
    </xf>
    <xf numFmtId="0" fontId="10" fillId="0" borderId="15" xfId="1" applyNumberFormat="1" applyFont="1" applyFill="1" applyBorder="1" applyAlignment="1">
      <alignment horizontal="center" vertical="center"/>
    </xf>
    <xf numFmtId="165" fontId="9" fillId="7" borderId="21" xfId="3" applyNumberFormat="1" applyFont="1" applyFill="1" applyBorder="1" applyAlignment="1">
      <alignment horizontal="center" vertical="center"/>
    </xf>
    <xf numFmtId="169" fontId="10" fillId="7" borderId="43" xfId="1" applyNumberFormat="1" applyFont="1" applyFill="1" applyBorder="1" applyAlignment="1">
      <alignment vertical="center"/>
    </xf>
    <xf numFmtId="3" fontId="10" fillId="7" borderId="21" xfId="1" applyNumberFormat="1" applyFont="1" applyFill="1" applyBorder="1" applyAlignment="1">
      <alignment vertical="center"/>
    </xf>
    <xf numFmtId="169" fontId="10" fillId="7" borderId="8" xfId="1" applyNumberFormat="1" applyFont="1" applyFill="1" applyBorder="1" applyAlignment="1">
      <alignment vertical="center"/>
    </xf>
    <xf numFmtId="169" fontId="9" fillId="7" borderId="8" xfId="1" applyNumberFormat="1" applyFont="1" applyFill="1" applyBorder="1" applyAlignment="1">
      <alignment horizontal="center" vertical="center"/>
    </xf>
    <xf numFmtId="169" fontId="9" fillId="7" borderId="23" xfId="1" applyNumberFormat="1" applyFont="1" applyFill="1" applyBorder="1" applyAlignment="1">
      <alignment horizontal="center" vertical="center"/>
    </xf>
    <xf numFmtId="3" fontId="9" fillId="7" borderId="23" xfId="4" applyNumberFormat="1" applyFont="1" applyFill="1" applyBorder="1" applyAlignment="1">
      <alignment horizontal="right"/>
    </xf>
    <xf numFmtId="3" fontId="9" fillId="7" borderId="32" xfId="3" applyNumberFormat="1" applyFont="1" applyFill="1" applyBorder="1" applyAlignment="1">
      <alignment horizontal="right"/>
    </xf>
    <xf numFmtId="3" fontId="9" fillId="7" borderId="33" xfId="3" applyNumberFormat="1" applyFont="1" applyFill="1" applyBorder="1" applyAlignment="1">
      <alignment horizontal="right"/>
    </xf>
    <xf numFmtId="165" fontId="9" fillId="7" borderId="26" xfId="3" applyNumberFormat="1" applyFont="1" applyFill="1" applyBorder="1" applyAlignment="1">
      <alignment horizontal="center" vertical="center"/>
    </xf>
    <xf numFmtId="169" fontId="10" fillId="7" borderId="48" xfId="1" applyNumberFormat="1" applyFont="1" applyFill="1" applyBorder="1" applyAlignment="1">
      <alignment vertical="center"/>
    </xf>
    <xf numFmtId="3" fontId="10" fillId="7" borderId="26" xfId="1" applyNumberFormat="1" applyFont="1" applyFill="1" applyBorder="1" applyAlignment="1">
      <alignment vertical="center"/>
    </xf>
    <xf numFmtId="169" fontId="12" fillId="9" borderId="36" xfId="1" applyNumberFormat="1" applyFont="1" applyFill="1" applyBorder="1" applyAlignment="1">
      <alignment vertical="center"/>
    </xf>
    <xf numFmtId="169" fontId="9" fillId="7" borderId="26" xfId="1" applyNumberFormat="1" applyFont="1" applyFill="1" applyBorder="1" applyAlignment="1">
      <alignment horizontal="center" vertical="center"/>
    </xf>
    <xf numFmtId="3" fontId="9" fillId="7" borderId="34" xfId="3" applyNumberFormat="1" applyFont="1" applyFill="1" applyBorder="1" applyAlignment="1">
      <alignment horizontal="right"/>
    </xf>
    <xf numFmtId="165" fontId="9" fillId="7" borderId="14" xfId="3" applyNumberFormat="1" applyFont="1" applyFill="1" applyBorder="1" applyAlignment="1">
      <alignment horizontal="center" vertical="center"/>
    </xf>
    <xf numFmtId="169" fontId="10" fillId="7" borderId="49" xfId="1" applyNumberFormat="1" applyFont="1" applyFill="1" applyBorder="1" applyAlignment="1">
      <alignment vertical="center"/>
    </xf>
    <xf numFmtId="3" fontId="10" fillId="7" borderId="14" xfId="1" applyNumberFormat="1" applyFont="1" applyFill="1" applyBorder="1" applyAlignment="1">
      <alignment vertical="center"/>
    </xf>
    <xf numFmtId="169" fontId="12" fillId="9" borderId="14" xfId="1" applyNumberFormat="1" applyFont="1" applyFill="1" applyBorder="1" applyAlignment="1">
      <alignment vertical="center"/>
    </xf>
    <xf numFmtId="169" fontId="9" fillId="7" borderId="14" xfId="1" applyNumberFormat="1" applyFont="1" applyFill="1" applyBorder="1" applyAlignment="1">
      <alignment horizontal="center" vertical="center"/>
    </xf>
    <xf numFmtId="169" fontId="9" fillId="7" borderId="15" xfId="1" applyNumberFormat="1" applyFont="1" applyFill="1" applyBorder="1" applyAlignment="1">
      <alignment horizontal="center" vertical="center"/>
    </xf>
    <xf numFmtId="3" fontId="9" fillId="7" borderId="15" xfId="4" applyNumberFormat="1" applyFont="1" applyFill="1" applyBorder="1" applyAlignment="1">
      <alignment horizontal="right"/>
    </xf>
    <xf numFmtId="3" fontId="9" fillId="7" borderId="35" xfId="3" applyNumberFormat="1" applyFont="1" applyFill="1" applyBorder="1" applyAlignment="1">
      <alignment horizontal="right"/>
    </xf>
    <xf numFmtId="166" fontId="10" fillId="7" borderId="0" xfId="3" applyNumberFormat="1" applyFont="1" applyFill="1" applyBorder="1"/>
    <xf numFmtId="3" fontId="10" fillId="7" borderId="9" xfId="4" applyNumberFormat="1" applyFont="1" applyFill="1" applyBorder="1" applyAlignment="1">
      <alignment horizontal="center"/>
    </xf>
    <xf numFmtId="169" fontId="9" fillId="7" borderId="21" xfId="1" applyNumberFormat="1" applyFont="1" applyFill="1" applyBorder="1" applyAlignment="1">
      <alignment horizontal="center"/>
    </xf>
    <xf numFmtId="166" fontId="10" fillId="7" borderId="38" xfId="3" applyNumberFormat="1" applyFont="1" applyFill="1" applyBorder="1" applyAlignment="1">
      <alignment vertical="center" wrapText="1"/>
    </xf>
    <xf numFmtId="166" fontId="10" fillId="7" borderId="38" xfId="3" applyNumberFormat="1" applyFont="1" applyFill="1" applyBorder="1" applyAlignment="1"/>
    <xf numFmtId="166" fontId="10" fillId="7" borderId="7" xfId="3" applyNumberFormat="1" applyFont="1" applyFill="1" applyBorder="1" applyAlignment="1"/>
    <xf numFmtId="3" fontId="9" fillId="7" borderId="20" xfId="4" applyNumberFormat="1" applyFont="1" applyFill="1" applyBorder="1" applyAlignment="1">
      <alignment horizontal="center"/>
    </xf>
    <xf numFmtId="3" fontId="10" fillId="0" borderId="8" xfId="4" applyNumberFormat="1" applyFont="1" applyFill="1" applyBorder="1" applyAlignment="1">
      <alignment horizontal="center" vertical="center"/>
    </xf>
    <xf numFmtId="169" fontId="10" fillId="0" borderId="39" xfId="1" applyNumberFormat="1" applyFont="1" applyFill="1" applyBorder="1" applyAlignment="1">
      <alignment vertical="center"/>
    </xf>
    <xf numFmtId="169" fontId="10" fillId="0" borderId="39" xfId="1" applyNumberFormat="1" applyFont="1" applyFill="1" applyBorder="1" applyAlignment="1">
      <alignment horizontal="left" vertical="center"/>
    </xf>
    <xf numFmtId="49" fontId="9" fillId="0" borderId="8" xfId="4" applyNumberFormat="1" applyFont="1" applyFill="1" applyBorder="1" applyAlignment="1">
      <alignment horizontal="left" vertical="center"/>
    </xf>
    <xf numFmtId="169" fontId="10" fillId="0" borderId="33" xfId="1" applyNumberFormat="1" applyFont="1" applyFill="1" applyBorder="1" applyAlignment="1">
      <alignment horizontal="left" vertical="center"/>
    </xf>
    <xf numFmtId="169" fontId="10" fillId="0" borderId="21" xfId="1" applyNumberFormat="1" applyFont="1" applyFill="1" applyBorder="1" applyAlignment="1">
      <alignment horizontal="left" vertical="center"/>
    </xf>
    <xf numFmtId="169" fontId="9" fillId="7" borderId="21" xfId="1" applyNumberFormat="1" applyFont="1" applyFill="1" applyBorder="1" applyAlignment="1">
      <alignment horizontal="right"/>
    </xf>
    <xf numFmtId="169" fontId="10" fillId="0" borderId="43" xfId="1" applyNumberFormat="1" applyFont="1" applyBorder="1"/>
    <xf numFmtId="169" fontId="10" fillId="0" borderId="21" xfId="1" applyNumberFormat="1" applyFont="1" applyBorder="1" applyAlignment="1">
      <alignment horizontal="right"/>
    </xf>
    <xf numFmtId="169" fontId="10" fillId="0" borderId="21" xfId="1" applyNumberFormat="1" applyFont="1" applyBorder="1" applyAlignment="1">
      <alignment horizontal="center"/>
    </xf>
    <xf numFmtId="0" fontId="12" fillId="0" borderId="43" xfId="0" applyFont="1" applyBorder="1"/>
    <xf numFmtId="0" fontId="12" fillId="0" borderId="46" xfId="0" applyFont="1" applyBorder="1"/>
    <xf numFmtId="166" fontId="10" fillId="0" borderId="25" xfId="3" applyNumberFormat="1" applyFont="1" applyBorder="1"/>
    <xf numFmtId="49" fontId="10" fillId="0" borderId="8" xfId="4" applyNumberFormat="1" applyFont="1" applyFill="1" applyBorder="1" applyAlignment="1">
      <alignment horizontal="center"/>
    </xf>
    <xf numFmtId="0" fontId="12" fillId="0" borderId="95" xfId="0" applyFont="1" applyBorder="1"/>
    <xf numFmtId="49" fontId="10" fillId="0" borderId="26" xfId="4" applyNumberFormat="1" applyFont="1" applyFill="1" applyBorder="1" applyAlignment="1">
      <alignment horizontal="center"/>
    </xf>
    <xf numFmtId="0" fontId="12" fillId="0" borderId="49" xfId="0" applyFont="1" applyBorder="1"/>
    <xf numFmtId="3" fontId="10" fillId="0" borderId="45" xfId="2" applyNumberFormat="1" applyFont="1" applyBorder="1" applyAlignment="1">
      <alignment horizontal="center" vertical="center"/>
    </xf>
    <xf numFmtId="3" fontId="10" fillId="0" borderId="21" xfId="3" applyNumberFormat="1" applyFont="1" applyBorder="1" applyAlignment="1">
      <alignment horizontal="center" vertical="center"/>
    </xf>
    <xf numFmtId="3" fontId="10" fillId="0" borderId="39" xfId="3" applyNumberFormat="1" applyFont="1" applyBorder="1" applyAlignment="1">
      <alignment horizontal="center" vertical="center"/>
    </xf>
    <xf numFmtId="169" fontId="10" fillId="0" borderId="21" xfId="1" applyNumberFormat="1" applyFont="1" applyFill="1" applyBorder="1" applyAlignment="1">
      <alignment vertical="center"/>
    </xf>
    <xf numFmtId="0" fontId="9" fillId="0" borderId="20" xfId="1" applyNumberFormat="1" applyFont="1" applyFill="1" applyBorder="1" applyAlignment="1">
      <alignment horizontal="center" vertical="center"/>
    </xf>
    <xf numFmtId="0" fontId="10" fillId="0" borderId="23" xfId="1" applyNumberFormat="1" applyFont="1" applyFill="1" applyBorder="1" applyAlignment="1">
      <alignment horizontal="center" vertical="center"/>
    </xf>
    <xf numFmtId="169" fontId="7" fillId="0" borderId="20" xfId="1" applyNumberFormat="1" applyFont="1" applyBorder="1" applyAlignment="1">
      <alignment horizontal="center"/>
    </xf>
    <xf numFmtId="0" fontId="22" fillId="2" borderId="19" xfId="2" applyFont="1" applyFill="1" applyBorder="1" applyAlignment="1">
      <alignment vertical="center"/>
    </xf>
    <xf numFmtId="165" fontId="9" fillId="0" borderId="96" xfId="3" applyNumberFormat="1" applyFont="1" applyFill="1" applyBorder="1" applyAlignment="1">
      <alignment horizontal="center"/>
    </xf>
    <xf numFmtId="166" fontId="10" fillId="0" borderId="97" xfId="3" applyNumberFormat="1" applyFont="1" applyFill="1" applyBorder="1"/>
    <xf numFmtId="49" fontId="10" fillId="0" borderId="9" xfId="4" applyNumberFormat="1" applyFont="1" applyFill="1" applyBorder="1" applyAlignment="1">
      <alignment horizontal="center"/>
    </xf>
    <xf numFmtId="169" fontId="10" fillId="0" borderId="36" xfId="1" applyNumberFormat="1" applyFont="1" applyFill="1" applyBorder="1" applyAlignment="1">
      <alignment horizontal="center"/>
    </xf>
    <xf numFmtId="169" fontId="10" fillId="0" borderId="95" xfId="1" applyNumberFormat="1" applyFont="1" applyFill="1" applyBorder="1"/>
    <xf numFmtId="169" fontId="10" fillId="0" borderId="0" xfId="1" applyNumberFormat="1" applyFont="1" applyFill="1" applyBorder="1" applyAlignment="1">
      <alignment horizontal="right"/>
    </xf>
    <xf numFmtId="3" fontId="9" fillId="0" borderId="7" xfId="4" applyNumberFormat="1" applyFont="1" applyFill="1" applyBorder="1" applyAlignment="1">
      <alignment horizontal="center"/>
    </xf>
    <xf numFmtId="49" fontId="9" fillId="0" borderId="36" xfId="4" applyNumberFormat="1" applyFont="1" applyFill="1" applyBorder="1" applyAlignment="1">
      <alignment horizontal="center"/>
    </xf>
    <xf numFmtId="49" fontId="16" fillId="8" borderId="21" xfId="4" applyNumberFormat="1" applyFont="1" applyFill="1" applyBorder="1" applyAlignment="1">
      <alignment horizontal="center"/>
    </xf>
    <xf numFmtId="3" fontId="16" fillId="8" borderId="20" xfId="4" applyNumberFormat="1" applyFont="1" applyFill="1" applyBorder="1" applyAlignment="1">
      <alignment horizontal="center"/>
    </xf>
    <xf numFmtId="3" fontId="16" fillId="8" borderId="15" xfId="4" applyNumberFormat="1" applyFont="1" applyFill="1" applyBorder="1" applyAlignment="1">
      <alignment horizontal="center"/>
    </xf>
    <xf numFmtId="169" fontId="10" fillId="0" borderId="20" xfId="1" applyNumberFormat="1" applyFont="1" applyBorder="1" applyAlignment="1">
      <alignment horizontal="center" vertical="center"/>
    </xf>
    <xf numFmtId="169" fontId="7" fillId="0" borderId="21" xfId="1" applyNumberFormat="1" applyFont="1" applyBorder="1" applyAlignment="1">
      <alignment horizontal="center" vertical="center"/>
    </xf>
    <xf numFmtId="169" fontId="9" fillId="0" borderId="8" xfId="1" applyNumberFormat="1" applyFont="1" applyFill="1" applyBorder="1" applyAlignment="1">
      <alignment horizontal="center"/>
    </xf>
    <xf numFmtId="169" fontId="9" fillId="0" borderId="13" xfId="1" applyNumberFormat="1" applyFont="1" applyFill="1" applyBorder="1" applyAlignment="1">
      <alignment horizontal="center"/>
    </xf>
    <xf numFmtId="3" fontId="7" fillId="0" borderId="21" xfId="2" applyNumberFormat="1" applyFont="1" applyBorder="1" applyAlignment="1">
      <alignment horizontal="right"/>
    </xf>
    <xf numFmtId="3" fontId="7" fillId="0" borderId="26" xfId="2" applyNumberFormat="1" applyFont="1" applyBorder="1" applyAlignment="1">
      <alignment horizontal="right"/>
    </xf>
    <xf numFmtId="3" fontId="7" fillId="0" borderId="14" xfId="2" applyNumberFormat="1" applyFont="1" applyBorder="1" applyAlignment="1">
      <alignment horizontal="right"/>
    </xf>
    <xf numFmtId="169" fontId="10" fillId="0" borderId="20" xfId="1" applyNumberFormat="1" applyFont="1" applyFill="1" applyBorder="1" applyAlignment="1">
      <alignment horizontal="center" vertical="center"/>
    </xf>
    <xf numFmtId="169" fontId="10" fillId="0" borderId="22" xfId="1" applyNumberFormat="1" applyFont="1" applyFill="1" applyBorder="1" applyAlignment="1">
      <alignment horizontal="center" vertical="center"/>
    </xf>
    <xf numFmtId="169" fontId="7" fillId="0" borderId="26" xfId="1" applyNumberFormat="1" applyFont="1" applyFill="1" applyBorder="1" applyAlignment="1">
      <alignment horizontal="center" vertical="center"/>
    </xf>
    <xf numFmtId="169" fontId="10" fillId="0" borderId="24" xfId="1" applyNumberFormat="1" applyFont="1" applyFill="1" applyBorder="1" applyAlignment="1">
      <alignment horizontal="center" vertical="center"/>
    </xf>
    <xf numFmtId="169" fontId="7" fillId="0" borderId="14" xfId="1" applyNumberFormat="1" applyFont="1" applyFill="1" applyBorder="1" applyAlignment="1">
      <alignment horizontal="center" vertical="center"/>
    </xf>
    <xf numFmtId="3" fontId="7" fillId="0" borderId="20" xfId="2" applyNumberFormat="1" applyFont="1" applyBorder="1" applyAlignment="1">
      <alignment horizontal="center" vertical="center"/>
    </xf>
    <xf numFmtId="3" fontId="23" fillId="0" borderId="40" xfId="0" applyNumberFormat="1" applyFont="1" applyBorder="1"/>
    <xf numFmtId="3" fontId="23" fillId="0" borderId="41" xfId="0" applyNumberFormat="1" applyFont="1" applyBorder="1"/>
    <xf numFmtId="3" fontId="29" fillId="0" borderId="40" xfId="0" applyNumberFormat="1" applyFont="1" applyBorder="1"/>
    <xf numFmtId="3" fontId="29" fillId="0" borderId="41" xfId="0" applyNumberFormat="1" applyFont="1" applyBorder="1"/>
    <xf numFmtId="3" fontId="9" fillId="7" borderId="68" xfId="2" applyNumberFormat="1" applyFont="1" applyFill="1" applyBorder="1" applyAlignment="1">
      <alignment horizontal="center" vertical="center"/>
    </xf>
    <xf numFmtId="3" fontId="22" fillId="7" borderId="36" xfId="2" applyNumberFormat="1" applyFont="1" applyFill="1" applyBorder="1" applyAlignment="1">
      <alignment horizontal="center" vertical="center"/>
    </xf>
    <xf numFmtId="3" fontId="9" fillId="7" borderId="0" xfId="2" applyNumberFormat="1" applyFont="1" applyFill="1" applyBorder="1" applyAlignment="1">
      <alignment horizontal="center" vertical="center" wrapText="1"/>
    </xf>
    <xf numFmtId="3" fontId="7" fillId="7" borderId="9" xfId="2" applyNumberFormat="1" applyFont="1" applyFill="1" applyBorder="1" applyAlignment="1">
      <alignment horizontal="center" vertical="center"/>
    </xf>
    <xf numFmtId="3" fontId="9" fillId="7" borderId="95" xfId="2" applyNumberFormat="1" applyFont="1" applyFill="1" applyBorder="1" applyAlignment="1">
      <alignment horizontal="center" vertical="center"/>
    </xf>
    <xf numFmtId="3" fontId="9" fillId="7" borderId="36" xfId="2" applyNumberFormat="1" applyFont="1" applyFill="1" applyBorder="1" applyAlignment="1">
      <alignment horizontal="center" vertical="center"/>
    </xf>
    <xf numFmtId="3" fontId="10" fillId="7" borderId="44" xfId="2" applyNumberFormat="1" applyFont="1" applyFill="1" applyBorder="1" applyAlignment="1">
      <alignment horizontal="center" vertical="center"/>
    </xf>
    <xf numFmtId="166" fontId="10" fillId="0" borderId="91" xfId="3" applyNumberFormat="1" applyFont="1" applyFill="1" applyBorder="1" applyAlignment="1">
      <alignment vertical="top" wrapText="1"/>
    </xf>
    <xf numFmtId="166" fontId="10" fillId="7" borderId="58" xfId="3" applyNumberFormat="1" applyFont="1" applyFill="1" applyBorder="1" applyAlignment="1">
      <alignment vertical="top" wrapText="1"/>
    </xf>
    <xf numFmtId="166" fontId="10" fillId="0" borderId="58" xfId="3" applyNumberFormat="1" applyFont="1" applyFill="1" applyBorder="1" applyAlignment="1">
      <alignment vertical="top" wrapText="1"/>
    </xf>
    <xf numFmtId="166" fontId="10" fillId="0" borderId="58" xfId="3" applyNumberFormat="1" applyFont="1" applyFill="1" applyBorder="1" applyAlignment="1">
      <alignment horizontal="left" vertical="center" wrapText="1"/>
    </xf>
    <xf numFmtId="166" fontId="10" fillId="0" borderId="58" xfId="3" applyNumberFormat="1" applyFont="1" applyFill="1" applyBorder="1" applyAlignment="1">
      <alignment horizontal="left" vertical="top" wrapText="1"/>
    </xf>
    <xf numFmtId="166" fontId="10" fillId="5" borderId="58" xfId="3" applyNumberFormat="1" applyFont="1" applyFill="1" applyBorder="1" applyAlignment="1">
      <alignment horizontal="center" vertical="center" wrapText="1"/>
    </xf>
    <xf numFmtId="165" fontId="9" fillId="0" borderId="38" xfId="3" applyNumberFormat="1" applyFont="1" applyBorder="1" applyAlignment="1">
      <alignment horizontal="left" vertical="center" wrapText="1"/>
    </xf>
    <xf numFmtId="3" fontId="7" fillId="5" borderId="62" xfId="1" applyNumberFormat="1" applyFont="1" applyFill="1" applyBorder="1" applyAlignment="1">
      <alignment horizontal="left" vertical="top" wrapText="1"/>
    </xf>
    <xf numFmtId="3" fontId="7" fillId="5" borderId="62" xfId="1" applyNumberFormat="1" applyFont="1" applyFill="1" applyBorder="1" applyAlignment="1">
      <alignment horizontal="left" vertical="center"/>
    </xf>
    <xf numFmtId="0" fontId="7" fillId="5" borderId="62" xfId="1" applyNumberFormat="1" applyFont="1" applyFill="1" applyBorder="1" applyAlignment="1">
      <alignment horizontal="center" vertical="center"/>
    </xf>
    <xf numFmtId="0" fontId="7" fillId="5" borderId="62" xfId="1" applyNumberFormat="1" applyFont="1" applyFill="1" applyBorder="1" applyAlignment="1">
      <alignment horizontal="left" vertical="center"/>
    </xf>
    <xf numFmtId="3" fontId="7" fillId="7" borderId="62" xfId="1" applyNumberFormat="1" applyFont="1" applyFill="1" applyBorder="1" applyAlignment="1">
      <alignment horizontal="left" vertical="top" wrapText="1"/>
    </xf>
    <xf numFmtId="166" fontId="10" fillId="7" borderId="98" xfId="3" applyNumberFormat="1" applyFont="1" applyFill="1" applyBorder="1" applyAlignment="1">
      <alignment horizontal="left" vertical="center" wrapText="1"/>
    </xf>
    <xf numFmtId="49" fontId="10" fillId="5" borderId="19" xfId="3" applyNumberFormat="1" applyFont="1" applyFill="1" applyBorder="1" applyAlignment="1">
      <alignment vertical="top" wrapText="1"/>
    </xf>
    <xf numFmtId="166" fontId="65" fillId="5" borderId="58" xfId="3" applyNumberFormat="1" applyFont="1" applyFill="1" applyBorder="1" applyAlignment="1">
      <alignment horizontal="left" vertical="center" wrapText="1"/>
    </xf>
    <xf numFmtId="165" fontId="9" fillId="0" borderId="50" xfId="3" applyNumberFormat="1" applyFont="1" applyBorder="1" applyAlignment="1">
      <alignment horizontal="left" vertical="center" wrapText="1"/>
    </xf>
    <xf numFmtId="165" fontId="9" fillId="0" borderId="51" xfId="3" applyNumberFormat="1" applyFont="1" applyBorder="1" applyAlignment="1">
      <alignment horizontal="center" vertical="center"/>
    </xf>
    <xf numFmtId="165" fontId="9" fillId="0" borderId="51" xfId="3" applyNumberFormat="1" applyFont="1" applyBorder="1" applyAlignment="1">
      <alignment horizontal="left" vertical="center" wrapText="1"/>
    </xf>
    <xf numFmtId="165" fontId="9" fillId="0" borderId="51" xfId="3" applyNumberFormat="1" applyFont="1" applyBorder="1" applyAlignment="1">
      <alignment horizontal="center" vertical="center" wrapText="1"/>
    </xf>
    <xf numFmtId="165" fontId="9" fillId="0" borderId="52" xfId="3" applyNumberFormat="1" applyFont="1" applyBorder="1" applyAlignment="1">
      <alignment horizontal="left" vertical="center" wrapText="1"/>
    </xf>
    <xf numFmtId="166" fontId="10" fillId="7" borderId="58" xfId="3" applyNumberFormat="1" applyFont="1" applyFill="1" applyBorder="1" applyAlignment="1">
      <alignment horizontal="center" vertical="center" wrapText="1"/>
    </xf>
    <xf numFmtId="165" fontId="9" fillId="0" borderId="52" xfId="3" applyNumberFormat="1" applyFont="1" applyBorder="1" applyAlignment="1">
      <alignment horizontal="center" vertical="center"/>
    </xf>
    <xf numFmtId="0" fontId="0" fillId="0" borderId="0" xfId="0" applyAlignment="1">
      <alignment vertical="center"/>
    </xf>
    <xf numFmtId="166" fontId="10" fillId="0" borderId="58" xfId="3" applyNumberFormat="1" applyFont="1" applyBorder="1" applyAlignment="1">
      <alignment horizontal="center" vertical="top" wrapText="1"/>
    </xf>
    <xf numFmtId="165" fontId="10" fillId="0" borderId="52" xfId="3" applyNumberFormat="1" applyFont="1" applyBorder="1" applyAlignment="1">
      <alignment horizontal="left" vertical="center" wrapText="1"/>
    </xf>
    <xf numFmtId="165" fontId="9" fillId="5" borderId="51" xfId="3" applyNumberFormat="1" applyFont="1" applyFill="1" applyBorder="1" applyAlignment="1">
      <alignment horizontal="center"/>
    </xf>
    <xf numFmtId="3" fontId="7" fillId="5" borderId="1" xfId="1" applyNumberFormat="1" applyFont="1" applyFill="1" applyBorder="1" applyAlignment="1">
      <alignment horizontal="center" vertical="center"/>
    </xf>
    <xf numFmtId="165" fontId="9" fillId="0" borderId="20" xfId="3" applyNumberFormat="1" applyFont="1" applyBorder="1" applyAlignment="1">
      <alignment horizontal="center"/>
    </xf>
    <xf numFmtId="1" fontId="7" fillId="0" borderId="56" xfId="2" applyNumberFormat="1" applyFont="1" applyBorder="1" applyAlignment="1">
      <alignment horizontal="center"/>
    </xf>
    <xf numFmtId="3" fontId="9" fillId="0" borderId="85" xfId="3" applyNumberFormat="1" applyFont="1" applyBorder="1" applyAlignment="1">
      <alignment horizontal="center"/>
    </xf>
    <xf numFmtId="3" fontId="9" fillId="0" borderId="29" xfId="3" applyNumberFormat="1" applyFont="1" applyBorder="1"/>
    <xf numFmtId="165" fontId="9" fillId="0" borderId="22" xfId="3" applyNumberFormat="1" applyFont="1" applyBorder="1" applyAlignment="1">
      <alignment horizontal="center" wrapText="1"/>
    </xf>
    <xf numFmtId="3" fontId="9" fillId="0" borderId="23" xfId="2" applyNumberFormat="1" applyFont="1" applyBorder="1" applyAlignment="1">
      <alignment horizontal="center"/>
    </xf>
    <xf numFmtId="1" fontId="7" fillId="0" borderId="51" xfId="2" applyNumberFormat="1" applyFont="1" applyBorder="1" applyAlignment="1">
      <alignment horizontal="center"/>
    </xf>
    <xf numFmtId="165" fontId="9" fillId="0" borderId="24" xfId="3" applyNumberFormat="1" applyFont="1" applyBorder="1" applyAlignment="1">
      <alignment horizontal="center"/>
    </xf>
    <xf numFmtId="3" fontId="9" fillId="0" borderId="15" xfId="2" applyNumberFormat="1" applyFont="1" applyBorder="1" applyAlignment="1">
      <alignment horizontal="center"/>
    </xf>
    <xf numFmtId="1" fontId="7" fillId="0" borderId="57" xfId="2" applyNumberFormat="1" applyFont="1" applyBorder="1" applyAlignment="1">
      <alignment horizontal="center"/>
    </xf>
    <xf numFmtId="3" fontId="9" fillId="0" borderId="69" xfId="3" applyNumberFormat="1" applyFont="1" applyBorder="1" applyAlignment="1">
      <alignment horizontal="center"/>
    </xf>
    <xf numFmtId="3" fontId="10" fillId="7" borderId="37" xfId="2" applyNumberFormat="1" applyFont="1" applyFill="1" applyBorder="1" applyAlignment="1">
      <alignment horizontal="center"/>
    </xf>
    <xf numFmtId="3" fontId="10" fillId="7" borderId="45" xfId="2" applyNumberFormat="1" applyFont="1" applyFill="1" applyBorder="1" applyAlignment="1">
      <alignment horizontal="center"/>
    </xf>
    <xf numFmtId="169" fontId="10" fillId="0" borderId="27" xfId="1" applyNumberFormat="1" applyFont="1" applyFill="1" applyBorder="1" applyAlignment="1">
      <alignment horizontal="center" vertical="center"/>
    </xf>
    <xf numFmtId="3" fontId="9" fillId="0" borderId="37" xfId="2" applyNumberFormat="1" applyFont="1" applyBorder="1" applyAlignment="1">
      <alignment horizontal="right" vertical="center"/>
    </xf>
    <xf numFmtId="169" fontId="10" fillId="0" borderId="28" xfId="1" applyNumberFormat="1" applyFont="1" applyFill="1" applyBorder="1" applyAlignment="1">
      <alignment horizontal="center" vertical="center"/>
    </xf>
    <xf numFmtId="169" fontId="9" fillId="7" borderId="13" xfId="1" applyNumberFormat="1" applyFont="1" applyFill="1" applyBorder="1"/>
    <xf numFmtId="169" fontId="9" fillId="7" borderId="8" xfId="1" applyNumberFormat="1" applyFont="1" applyFill="1" applyBorder="1"/>
    <xf numFmtId="166" fontId="10" fillId="0" borderId="14" xfId="3" applyNumberFormat="1" applyFont="1" applyBorder="1"/>
    <xf numFmtId="166" fontId="10" fillId="0" borderId="26" xfId="3" applyNumberFormat="1" applyFont="1" applyBorder="1"/>
    <xf numFmtId="166" fontId="10" fillId="0" borderId="21" xfId="3" applyNumberFormat="1" applyFont="1" applyBorder="1"/>
    <xf numFmtId="3" fontId="9" fillId="7" borderId="21" xfId="4" applyNumberFormat="1" applyFont="1" applyFill="1" applyBorder="1" applyAlignment="1">
      <alignment horizontal="center"/>
    </xf>
    <xf numFmtId="169" fontId="9" fillId="0" borderId="49" xfId="1" applyNumberFormat="1" applyFont="1" applyFill="1" applyBorder="1"/>
    <xf numFmtId="169" fontId="9" fillId="0" borderId="48" xfId="1" applyNumberFormat="1" applyFont="1" applyFill="1" applyBorder="1"/>
    <xf numFmtId="169" fontId="9" fillId="0" borderId="14" xfId="1" applyNumberFormat="1" applyFont="1" applyFill="1" applyBorder="1"/>
    <xf numFmtId="169" fontId="9" fillId="0" borderId="26" xfId="1" applyNumberFormat="1" applyFont="1" applyFill="1" applyBorder="1"/>
    <xf numFmtId="169" fontId="9" fillId="7" borderId="21" xfId="1" applyNumberFormat="1" applyFont="1" applyFill="1" applyBorder="1"/>
    <xf numFmtId="169" fontId="10" fillId="7" borderId="13" xfId="1" applyNumberFormat="1" applyFont="1" applyFill="1" applyBorder="1"/>
    <xf numFmtId="3" fontId="10" fillId="0" borderId="24" xfId="3" applyNumberFormat="1" applyFont="1" applyBorder="1" applyAlignment="1">
      <alignment horizontal="center"/>
    </xf>
    <xf numFmtId="3" fontId="22" fillId="0" borderId="24" xfId="2" applyNumberFormat="1" applyFont="1" applyBorder="1" applyAlignment="1">
      <alignment horizontal="center"/>
    </xf>
    <xf numFmtId="3" fontId="10" fillId="0" borderId="22" xfId="3" applyNumberFormat="1" applyFont="1" applyBorder="1" applyAlignment="1">
      <alignment horizontal="center" wrapText="1"/>
    </xf>
    <xf numFmtId="3" fontId="22" fillId="0" borderId="22" xfId="2" applyNumberFormat="1" applyFont="1" applyBorder="1" applyAlignment="1">
      <alignment horizontal="center"/>
    </xf>
    <xf numFmtId="3" fontId="10" fillId="0" borderId="20" xfId="3" applyNumberFormat="1" applyFont="1" applyBorder="1" applyAlignment="1">
      <alignment horizontal="center"/>
    </xf>
    <xf numFmtId="3" fontId="9" fillId="0" borderId="14" xfId="3" applyNumberFormat="1" applyFont="1" applyBorder="1"/>
    <xf numFmtId="3" fontId="9" fillId="0" borderId="24" xfId="3" applyNumberFormat="1" applyFont="1" applyBorder="1" applyAlignment="1">
      <alignment horizontal="center"/>
    </xf>
    <xf numFmtId="3" fontId="9" fillId="0" borderId="26" xfId="3" applyNumberFormat="1" applyFont="1" applyBorder="1"/>
    <xf numFmtId="3" fontId="9" fillId="0" borderId="22" xfId="3" applyNumberFormat="1" applyFont="1" applyBorder="1" applyAlignment="1">
      <alignment horizontal="center" wrapText="1"/>
    </xf>
    <xf numFmtId="3" fontId="9" fillId="0" borderId="20" xfId="3" applyNumberFormat="1" applyFont="1" applyBorder="1" applyAlignment="1">
      <alignment horizontal="center"/>
    </xf>
    <xf numFmtId="3" fontId="12" fillId="3" borderId="14" xfId="0" applyNumberFormat="1" applyFont="1" applyFill="1" applyBorder="1" applyAlignment="1">
      <alignment horizontal="center"/>
    </xf>
    <xf numFmtId="3" fontId="7" fillId="7" borderId="26" xfId="2" applyNumberFormat="1" applyFont="1" applyFill="1" applyBorder="1" applyAlignment="1">
      <alignment horizontal="center"/>
    </xf>
    <xf numFmtId="3" fontId="7" fillId="7" borderId="21" xfId="2" applyNumberFormat="1" applyFont="1" applyFill="1" applyBorder="1" applyAlignment="1">
      <alignment horizontal="center"/>
    </xf>
    <xf numFmtId="3" fontId="9" fillId="0" borderId="23" xfId="2" applyNumberFormat="1" applyFont="1" applyBorder="1" applyAlignment="1">
      <alignment horizontal="left"/>
    </xf>
    <xf numFmtId="3" fontId="9" fillId="0" borderId="21" xfId="3" applyNumberFormat="1" applyFont="1" applyBorder="1"/>
    <xf numFmtId="0" fontId="0" fillId="0" borderId="0" xfId="0"/>
    <xf numFmtId="49" fontId="7" fillId="2" borderId="1" xfId="2" applyNumberFormat="1" applyFont="1" applyFill="1" applyBorder="1" applyAlignment="1">
      <alignment horizontal="center" vertical="center"/>
    </xf>
    <xf numFmtId="165" fontId="9" fillId="0" borderId="20" xfId="3" applyNumberFormat="1" applyFont="1" applyBorder="1" applyAlignment="1">
      <alignment horizontal="center"/>
    </xf>
    <xf numFmtId="3" fontId="10" fillId="0" borderId="21" xfId="3" applyNumberFormat="1" applyFont="1" applyBorder="1"/>
    <xf numFmtId="165" fontId="9" fillId="0" borderId="22" xfId="3" applyNumberFormat="1" applyFont="1" applyBorder="1" applyAlignment="1">
      <alignment horizontal="center" wrapText="1"/>
    </xf>
    <xf numFmtId="3" fontId="9" fillId="0" borderId="23" xfId="2" applyNumberFormat="1" applyFont="1" applyBorder="1" applyAlignment="1">
      <alignment horizontal="center"/>
    </xf>
    <xf numFmtId="165" fontId="9" fillId="0" borderId="24" xfId="3" applyNumberFormat="1" applyFont="1" applyBorder="1" applyAlignment="1">
      <alignment horizontal="center"/>
    </xf>
    <xf numFmtId="3" fontId="9" fillId="0" borderId="15" xfId="2" applyNumberFormat="1" applyFont="1" applyBorder="1" applyAlignment="1">
      <alignment horizontal="center"/>
    </xf>
    <xf numFmtId="0" fontId="7" fillId="2" borderId="2" xfId="2" applyFont="1" applyFill="1" applyBorder="1"/>
    <xf numFmtId="0" fontId="7" fillId="2" borderId="6" xfId="2" applyFont="1" applyFill="1" applyBorder="1"/>
    <xf numFmtId="165" fontId="9" fillId="0" borderId="21" xfId="3" applyNumberFormat="1" applyFont="1" applyBorder="1" applyAlignment="1">
      <alignment horizontal="center"/>
    </xf>
    <xf numFmtId="165" fontId="9" fillId="0" borderId="14" xfId="3" applyNumberFormat="1" applyFont="1" applyBorder="1" applyAlignment="1">
      <alignment horizontal="center"/>
    </xf>
    <xf numFmtId="166" fontId="10" fillId="0" borderId="33" xfId="3" applyNumberFormat="1" applyFont="1" applyBorder="1"/>
    <xf numFmtId="49" fontId="9" fillId="0" borderId="23" xfId="4" applyNumberFormat="1" applyFont="1" applyFill="1" applyBorder="1" applyAlignment="1">
      <alignment horizontal="center"/>
    </xf>
    <xf numFmtId="49" fontId="9" fillId="0" borderId="8" xfId="4" applyNumberFormat="1" applyFont="1" applyFill="1" applyBorder="1" applyAlignment="1">
      <alignment horizontal="center"/>
    </xf>
    <xf numFmtId="166" fontId="10" fillId="0" borderId="30" xfId="3" applyNumberFormat="1" applyFont="1" applyBorder="1"/>
    <xf numFmtId="49" fontId="9" fillId="0" borderId="26" xfId="4" applyNumberFormat="1" applyFont="1" applyFill="1" applyBorder="1" applyAlignment="1">
      <alignment horizontal="center"/>
    </xf>
    <xf numFmtId="166" fontId="10" fillId="0" borderId="31" xfId="3" applyNumberFormat="1" applyFont="1" applyBorder="1"/>
    <xf numFmtId="49" fontId="9" fillId="0" borderId="15" xfId="4" applyNumberFormat="1" applyFont="1" applyFill="1" applyBorder="1" applyAlignment="1">
      <alignment horizontal="center"/>
    </xf>
    <xf numFmtId="49" fontId="9" fillId="0" borderId="14" xfId="4" applyNumberFormat="1" applyFont="1" applyFill="1" applyBorder="1" applyAlignment="1">
      <alignment horizontal="center"/>
    </xf>
    <xf numFmtId="3" fontId="9" fillId="0" borderId="37" xfId="2" applyNumberFormat="1" applyFont="1" applyBorder="1" applyAlignment="1">
      <alignment horizontal="center"/>
    </xf>
    <xf numFmtId="165" fontId="9" fillId="0" borderId="26" xfId="3" applyNumberFormat="1" applyFont="1" applyBorder="1" applyAlignment="1">
      <alignment horizontal="center"/>
    </xf>
    <xf numFmtId="166" fontId="10" fillId="0" borderId="43" xfId="3" applyNumberFormat="1" applyFont="1" applyBorder="1"/>
    <xf numFmtId="3" fontId="9" fillId="0" borderId="37" xfId="2" applyNumberFormat="1" applyFont="1" applyBorder="1" applyAlignment="1">
      <alignment horizontal="center" vertical="center"/>
    </xf>
    <xf numFmtId="3" fontId="9" fillId="0" borderId="45" xfId="2" applyNumberFormat="1" applyFont="1" applyBorder="1" applyAlignment="1">
      <alignment horizontal="center" vertical="center"/>
    </xf>
    <xf numFmtId="3" fontId="9" fillId="0" borderId="45" xfId="2" applyNumberFormat="1" applyFont="1" applyBorder="1" applyAlignment="1">
      <alignment horizontal="center"/>
    </xf>
    <xf numFmtId="166" fontId="10" fillId="0" borderId="48" xfId="3" applyNumberFormat="1" applyFont="1" applyBorder="1"/>
    <xf numFmtId="166" fontId="10" fillId="0" borderId="49" xfId="3" applyNumberFormat="1" applyFont="1" applyBorder="1"/>
    <xf numFmtId="0" fontId="9" fillId="0" borderId="21" xfId="1" applyNumberFormat="1" applyFont="1" applyFill="1" applyBorder="1" applyAlignment="1">
      <alignment horizontal="center" vertical="center"/>
    </xf>
    <xf numFmtId="165" fontId="9" fillId="0" borderId="7" xfId="3" applyNumberFormat="1" applyFont="1" applyBorder="1" applyAlignment="1">
      <alignment horizontal="center"/>
    </xf>
    <xf numFmtId="3" fontId="7" fillId="0" borderId="37" xfId="2" applyNumberFormat="1" applyFont="1" applyBorder="1" applyAlignment="1">
      <alignment horizontal="center"/>
    </xf>
    <xf numFmtId="3" fontId="22" fillId="0" borderId="37" xfId="2" applyNumberFormat="1" applyFont="1" applyBorder="1" applyAlignment="1">
      <alignment horizontal="center"/>
    </xf>
    <xf numFmtId="3" fontId="9" fillId="0" borderId="23" xfId="4" applyNumberFormat="1" applyFont="1" applyFill="1" applyBorder="1" applyAlignment="1">
      <alignment horizontal="center"/>
    </xf>
    <xf numFmtId="3" fontId="9" fillId="0" borderId="32" xfId="3" applyNumberFormat="1" applyFont="1" applyBorder="1" applyAlignment="1">
      <alignment horizontal="center"/>
    </xf>
    <xf numFmtId="3" fontId="9" fillId="0" borderId="8" xfId="4" applyNumberFormat="1" applyFont="1" applyFill="1" applyBorder="1" applyAlignment="1">
      <alignment horizontal="center"/>
    </xf>
    <xf numFmtId="3" fontId="9" fillId="0" borderId="34" xfId="3" applyNumberFormat="1" applyFont="1" applyBorder="1" applyAlignment="1">
      <alignment horizontal="center"/>
    </xf>
    <xf numFmtId="3" fontId="9" fillId="0" borderId="26" xfId="4" applyNumberFormat="1" applyFont="1" applyFill="1" applyBorder="1" applyAlignment="1">
      <alignment horizontal="center"/>
    </xf>
    <xf numFmtId="3" fontId="9" fillId="0" borderId="15" xfId="4" applyNumberFormat="1" applyFont="1" applyFill="1" applyBorder="1" applyAlignment="1">
      <alignment horizontal="center"/>
    </xf>
    <xf numFmtId="3" fontId="9" fillId="0" borderId="35" xfId="3" applyNumberFormat="1" applyFont="1" applyBorder="1" applyAlignment="1">
      <alignment horizontal="center"/>
    </xf>
    <xf numFmtId="3" fontId="12" fillId="3" borderId="14" xfId="0" applyNumberFormat="1" applyFont="1" applyFill="1" applyBorder="1"/>
    <xf numFmtId="3" fontId="9" fillId="0" borderId="14" xfId="4" applyNumberFormat="1" applyFont="1" applyFill="1" applyBorder="1" applyAlignment="1">
      <alignment horizontal="center"/>
    </xf>
    <xf numFmtId="3" fontId="7" fillId="0" borderId="23" xfId="2" applyNumberFormat="1" applyFont="1" applyBorder="1" applyAlignment="1">
      <alignment horizontal="center"/>
    </xf>
    <xf numFmtId="3" fontId="10" fillId="0" borderId="23" xfId="4" applyNumberFormat="1" applyFont="1" applyFill="1" applyBorder="1" applyAlignment="1">
      <alignment horizontal="center"/>
    </xf>
    <xf numFmtId="3" fontId="9" fillId="0" borderId="21" xfId="1" applyNumberFormat="1" applyFont="1" applyFill="1" applyBorder="1" applyAlignment="1">
      <alignment horizontal="center" vertical="center"/>
    </xf>
    <xf numFmtId="3" fontId="10" fillId="0" borderId="15" xfId="4" applyNumberFormat="1" applyFont="1" applyFill="1" applyBorder="1" applyAlignment="1">
      <alignment horizontal="center"/>
    </xf>
    <xf numFmtId="3" fontId="10" fillId="0" borderId="8" xfId="4" applyNumberFormat="1" applyFont="1" applyFill="1" applyBorder="1" applyAlignment="1">
      <alignment horizontal="center"/>
    </xf>
    <xf numFmtId="3" fontId="10" fillId="0" borderId="26" xfId="4" applyNumberFormat="1" applyFont="1" applyFill="1" applyBorder="1" applyAlignment="1">
      <alignment horizontal="center"/>
    </xf>
    <xf numFmtId="3" fontId="10" fillId="0" borderId="14" xfId="4" applyNumberFormat="1" applyFont="1" applyFill="1" applyBorder="1" applyAlignment="1">
      <alignment horizontal="center"/>
    </xf>
    <xf numFmtId="3" fontId="9" fillId="0" borderId="33" xfId="3" applyNumberFormat="1" applyFont="1" applyBorder="1"/>
    <xf numFmtId="3" fontId="22" fillId="2" borderId="2" xfId="2" applyNumberFormat="1" applyFont="1" applyFill="1" applyBorder="1" applyAlignment="1">
      <alignment horizontal="center"/>
    </xf>
    <xf numFmtId="3" fontId="9" fillId="0" borderId="29" xfId="3" applyNumberFormat="1" applyFont="1" applyBorder="1"/>
    <xf numFmtId="3" fontId="9" fillId="0" borderId="40" xfId="1" applyNumberFormat="1" applyFont="1" applyFill="1" applyBorder="1" applyAlignment="1">
      <alignment horizontal="center" vertical="center"/>
    </xf>
    <xf numFmtId="3" fontId="9" fillId="0" borderId="8" xfId="1" applyNumberFormat="1" applyFont="1" applyFill="1" applyBorder="1" applyAlignment="1">
      <alignment horizontal="center" vertical="center"/>
    </xf>
    <xf numFmtId="49" fontId="22" fillId="2" borderId="1" xfId="2" applyNumberFormat="1" applyFont="1" applyFill="1" applyBorder="1" applyAlignment="1">
      <alignment horizontal="center" vertical="center"/>
    </xf>
    <xf numFmtId="1" fontId="7" fillId="0" borderId="56" xfId="2" applyNumberFormat="1" applyFont="1" applyBorder="1" applyAlignment="1">
      <alignment horizontal="center"/>
    </xf>
    <xf numFmtId="1" fontId="7" fillId="0" borderId="51" xfId="2" applyNumberFormat="1" applyFont="1" applyBorder="1" applyAlignment="1">
      <alignment horizontal="center"/>
    </xf>
    <xf numFmtId="1" fontId="7" fillId="0" borderId="57" xfId="2" applyNumberFormat="1" applyFont="1" applyBorder="1" applyAlignment="1">
      <alignment horizontal="center"/>
    </xf>
    <xf numFmtId="169" fontId="9" fillId="0" borderId="21" xfId="1" applyNumberFormat="1" applyFont="1" applyFill="1" applyBorder="1" applyAlignment="1">
      <alignment horizontal="center" vertical="center"/>
    </xf>
    <xf numFmtId="169" fontId="9" fillId="0" borderId="40" xfId="1" applyNumberFormat="1" applyFont="1" applyFill="1" applyBorder="1" applyAlignment="1">
      <alignment horizontal="center" vertical="center"/>
    </xf>
    <xf numFmtId="169" fontId="9" fillId="0" borderId="8" xfId="1" applyNumberFormat="1" applyFont="1" applyFill="1" applyBorder="1" applyAlignment="1">
      <alignment horizontal="center" vertical="center"/>
    </xf>
    <xf numFmtId="169" fontId="10" fillId="0" borderId="39" xfId="1" applyNumberFormat="1" applyFont="1" applyFill="1" applyBorder="1" applyAlignment="1">
      <alignment horizontal="center" vertical="center"/>
    </xf>
    <xf numFmtId="169" fontId="10" fillId="0" borderId="21" xfId="1" applyNumberFormat="1" applyFont="1" applyFill="1" applyBorder="1" applyAlignment="1">
      <alignment horizontal="center" vertical="center"/>
    </xf>
    <xf numFmtId="169" fontId="10" fillId="0" borderId="40" xfId="1" applyNumberFormat="1" applyFont="1" applyFill="1" applyBorder="1" applyAlignment="1">
      <alignment horizontal="center" vertical="center"/>
    </xf>
    <xf numFmtId="169" fontId="10" fillId="0" borderId="8" xfId="1" applyNumberFormat="1" applyFont="1" applyFill="1" applyBorder="1" applyAlignment="1">
      <alignment horizontal="center" vertical="center"/>
    </xf>
    <xf numFmtId="169" fontId="10" fillId="0" borderId="13" xfId="1" applyNumberFormat="1" applyFont="1" applyFill="1" applyBorder="1" applyAlignment="1">
      <alignment horizontal="center" vertical="center"/>
    </xf>
    <xf numFmtId="169" fontId="10" fillId="0" borderId="42" xfId="1" applyNumberFormat="1" applyFont="1" applyFill="1" applyBorder="1" applyAlignment="1">
      <alignment horizontal="center" vertical="center"/>
    </xf>
    <xf numFmtId="169" fontId="10" fillId="0" borderId="43" xfId="1" applyNumberFormat="1" applyFont="1" applyFill="1" applyBorder="1"/>
    <xf numFmtId="169" fontId="10" fillId="0" borderId="48" xfId="1" applyNumberFormat="1" applyFont="1" applyFill="1" applyBorder="1"/>
    <xf numFmtId="169" fontId="10" fillId="0" borderId="49" xfId="1" applyNumberFormat="1" applyFont="1" applyFill="1" applyBorder="1"/>
    <xf numFmtId="169" fontId="10" fillId="0" borderId="21" xfId="1" applyNumberFormat="1" applyFont="1" applyFill="1" applyBorder="1" applyAlignment="1">
      <alignment horizontal="center"/>
    </xf>
    <xf numFmtId="169" fontId="10" fillId="0" borderId="21" xfId="1" applyNumberFormat="1" applyFont="1" applyFill="1" applyBorder="1"/>
    <xf numFmtId="169" fontId="10" fillId="0" borderId="26" xfId="1" applyNumberFormat="1" applyFont="1" applyFill="1" applyBorder="1"/>
    <xf numFmtId="169" fontId="10" fillId="0" borderId="14" xfId="1" applyNumberFormat="1" applyFont="1" applyFill="1" applyBorder="1"/>
    <xf numFmtId="169" fontId="10" fillId="0" borderId="43" xfId="1" applyNumberFormat="1" applyFont="1" applyFill="1" applyBorder="1" applyAlignment="1">
      <alignment horizontal="right"/>
    </xf>
    <xf numFmtId="169" fontId="10" fillId="0" borderId="21" xfId="1" applyNumberFormat="1" applyFont="1" applyFill="1" applyBorder="1" applyAlignment="1">
      <alignment horizontal="right"/>
    </xf>
    <xf numFmtId="169" fontId="10" fillId="0" borderId="26" xfId="1" applyNumberFormat="1" applyFont="1" applyFill="1" applyBorder="1" applyAlignment="1">
      <alignment horizontal="right"/>
    </xf>
    <xf numFmtId="169" fontId="10" fillId="0" borderId="14" xfId="1" applyNumberFormat="1" applyFont="1" applyFill="1" applyBorder="1" applyAlignment="1">
      <alignment horizontal="right"/>
    </xf>
    <xf numFmtId="169" fontId="10" fillId="0" borderId="8" xfId="1" applyNumberFormat="1" applyFont="1" applyFill="1" applyBorder="1" applyAlignment="1">
      <alignment horizontal="center"/>
    </xf>
    <xf numFmtId="169" fontId="10" fillId="0" borderId="26" xfId="1" applyNumberFormat="1" applyFont="1" applyFill="1" applyBorder="1" applyAlignment="1">
      <alignment horizontal="center"/>
    </xf>
    <xf numFmtId="169" fontId="10" fillId="0" borderId="14" xfId="1" applyNumberFormat="1" applyFont="1" applyFill="1" applyBorder="1" applyAlignment="1">
      <alignment horizontal="center"/>
    </xf>
    <xf numFmtId="3" fontId="9" fillId="0" borderId="8" xfId="3" applyNumberFormat="1" applyFont="1" applyBorder="1" applyAlignment="1">
      <alignment horizontal="center"/>
    </xf>
    <xf numFmtId="3" fontId="9" fillId="0" borderId="21" xfId="4" applyNumberFormat="1" applyFont="1" applyFill="1" applyBorder="1" applyAlignment="1">
      <alignment horizontal="center"/>
    </xf>
    <xf numFmtId="169" fontId="10" fillId="7" borderId="21" xfId="1" applyNumberFormat="1" applyFont="1" applyFill="1" applyBorder="1"/>
    <xf numFmtId="3" fontId="9" fillId="0" borderId="39" xfId="1" applyNumberFormat="1" applyFont="1" applyFill="1" applyBorder="1" applyAlignment="1">
      <alignment horizontal="center" vertical="center"/>
    </xf>
    <xf numFmtId="3" fontId="9" fillId="0" borderId="20" xfId="4" applyNumberFormat="1" applyFont="1" applyFill="1" applyBorder="1" applyAlignment="1">
      <alignment horizontal="center"/>
    </xf>
    <xf numFmtId="169" fontId="10" fillId="7" borderId="23" xfId="1" applyNumberFormat="1" applyFont="1" applyFill="1" applyBorder="1" applyAlignment="1">
      <alignment horizontal="center"/>
    </xf>
    <xf numFmtId="3" fontId="10" fillId="2" borderId="1" xfId="2" applyNumberFormat="1" applyFont="1" applyFill="1" applyBorder="1" applyAlignment="1">
      <alignment horizontal="center" vertical="center"/>
    </xf>
    <xf numFmtId="3" fontId="10" fillId="0" borderId="37" xfId="2" applyNumberFormat="1" applyFont="1" applyBorder="1" applyAlignment="1">
      <alignment horizontal="right" vertical="center"/>
    </xf>
    <xf numFmtId="2" fontId="10" fillId="0" borderId="23" xfId="4" applyNumberFormat="1" applyFont="1" applyFill="1" applyBorder="1" applyAlignment="1">
      <alignment horizontal="right"/>
    </xf>
    <xf numFmtId="2" fontId="10" fillId="0" borderId="15" xfId="4" applyNumberFormat="1" applyFont="1" applyFill="1" applyBorder="1" applyAlignment="1">
      <alignment horizontal="right"/>
    </xf>
    <xf numFmtId="3" fontId="10" fillId="0" borderId="23" xfId="4" applyNumberFormat="1" applyFont="1" applyFill="1" applyBorder="1" applyAlignment="1">
      <alignment horizontal="right"/>
    </xf>
    <xf numFmtId="3" fontId="9" fillId="0" borderId="85" xfId="3" applyNumberFormat="1" applyFont="1" applyBorder="1" applyAlignment="1">
      <alignment horizontal="center"/>
    </xf>
    <xf numFmtId="3" fontId="10" fillId="0" borderId="20" xfId="4" applyNumberFormat="1" applyFont="1" applyFill="1" applyBorder="1" applyAlignment="1">
      <alignment horizontal="center"/>
    </xf>
    <xf numFmtId="3" fontId="9" fillId="0" borderId="69" xfId="3" applyNumberFormat="1" applyFont="1" applyBorder="1" applyAlignment="1">
      <alignment horizontal="center"/>
    </xf>
    <xf numFmtId="165" fontId="9" fillId="7" borderId="13" xfId="3" applyNumberFormat="1" applyFont="1" applyFill="1" applyBorder="1" applyAlignment="1">
      <alignment horizontal="center"/>
    </xf>
    <xf numFmtId="165" fontId="10" fillId="0" borderId="38" xfId="3" applyNumberFormat="1" applyFont="1" applyBorder="1" applyAlignment="1">
      <alignment horizontal="left" vertical="top" wrapText="1"/>
    </xf>
    <xf numFmtId="3" fontId="9" fillId="7" borderId="26" xfId="3" applyNumberFormat="1" applyFont="1" applyFill="1" applyBorder="1" applyAlignment="1">
      <alignment horizontal="right"/>
    </xf>
    <xf numFmtId="0" fontId="28" fillId="9" borderId="28" xfId="0" applyFont="1" applyFill="1" applyBorder="1"/>
    <xf numFmtId="3" fontId="9" fillId="7" borderId="14" xfId="3" applyNumberFormat="1" applyFont="1" applyFill="1" applyBorder="1" applyAlignment="1">
      <alignment horizontal="right"/>
    </xf>
    <xf numFmtId="3" fontId="10" fillId="7" borderId="13" xfId="1" applyNumberFormat="1" applyFont="1" applyFill="1" applyBorder="1" applyAlignment="1">
      <alignment horizontal="center"/>
    </xf>
    <xf numFmtId="3" fontId="10" fillId="7" borderId="9" xfId="1" applyNumberFormat="1" applyFont="1" applyFill="1" applyBorder="1" applyAlignment="1">
      <alignment horizontal="center"/>
    </xf>
    <xf numFmtId="3" fontId="9" fillId="7" borderId="13" xfId="1" applyNumberFormat="1" applyFont="1" applyFill="1" applyBorder="1"/>
    <xf numFmtId="3" fontId="9" fillId="7" borderId="42" xfId="1" applyNumberFormat="1" applyFont="1" applyFill="1" applyBorder="1" applyAlignment="1">
      <alignment horizontal="center"/>
    </xf>
    <xf numFmtId="3" fontId="10" fillId="7" borderId="0" xfId="1" applyNumberFormat="1" applyFont="1" applyFill="1" applyBorder="1"/>
    <xf numFmtId="169" fontId="10" fillId="7" borderId="9" xfId="1" applyNumberFormat="1" applyFont="1" applyFill="1" applyBorder="1" applyAlignment="1">
      <alignment horizontal="center"/>
    </xf>
    <xf numFmtId="3" fontId="10" fillId="7" borderId="42" xfId="4" applyNumberFormat="1" applyFont="1" applyFill="1" applyBorder="1" applyAlignment="1">
      <alignment horizontal="center"/>
    </xf>
    <xf numFmtId="49" fontId="9" fillId="7" borderId="42" xfId="4" applyNumberFormat="1" applyFont="1" applyFill="1" applyBorder="1" applyAlignment="1">
      <alignment horizontal="center"/>
    </xf>
    <xf numFmtId="3" fontId="9" fillId="7" borderId="40" xfId="1" applyNumberFormat="1" applyFont="1" applyFill="1" applyBorder="1" applyAlignment="1">
      <alignment horizontal="center"/>
    </xf>
    <xf numFmtId="3" fontId="9" fillId="7" borderId="27" xfId="1" applyNumberFormat="1" applyFont="1" applyFill="1" applyBorder="1" applyAlignment="1">
      <alignment horizontal="center"/>
    </xf>
    <xf numFmtId="169" fontId="10" fillId="7" borderId="20" xfId="1" applyNumberFormat="1" applyFont="1" applyFill="1" applyBorder="1" applyAlignment="1">
      <alignment horizontal="center"/>
    </xf>
    <xf numFmtId="169" fontId="10" fillId="7" borderId="22" xfId="1" applyNumberFormat="1" applyFont="1" applyFill="1" applyBorder="1" applyAlignment="1">
      <alignment horizontal="center"/>
    </xf>
    <xf numFmtId="3" fontId="9" fillId="7" borderId="13" xfId="4" applyNumberFormat="1" applyFont="1" applyFill="1" applyBorder="1" applyAlignment="1">
      <alignment horizontal="center"/>
    </xf>
    <xf numFmtId="3" fontId="9" fillId="7" borderId="13" xfId="3" applyNumberFormat="1" applyFont="1" applyFill="1" applyBorder="1" applyAlignment="1">
      <alignment horizontal="center"/>
    </xf>
    <xf numFmtId="3" fontId="10" fillId="7" borderId="40" xfId="4" applyNumberFormat="1" applyFont="1" applyFill="1" applyBorder="1" applyAlignment="1">
      <alignment horizontal="center"/>
    </xf>
    <xf numFmtId="3" fontId="10" fillId="7" borderId="27" xfId="4" applyNumberFormat="1" applyFont="1" applyFill="1" applyBorder="1" applyAlignment="1">
      <alignment horizontal="center"/>
    </xf>
    <xf numFmtId="3" fontId="9" fillId="7" borderId="21" xfId="3" applyNumberFormat="1" applyFont="1" applyFill="1" applyBorder="1"/>
    <xf numFmtId="3" fontId="9" fillId="7" borderId="13" xfId="3" applyNumberFormat="1" applyFont="1" applyFill="1" applyBorder="1"/>
    <xf numFmtId="3" fontId="10" fillId="8" borderId="20" xfId="4" applyNumberFormat="1" applyFont="1" applyFill="1" applyBorder="1" applyAlignment="1">
      <alignment horizontal="center"/>
    </xf>
    <xf numFmtId="3" fontId="10" fillId="8" borderId="15" xfId="4" applyNumberFormat="1" applyFont="1" applyFill="1" applyBorder="1" applyAlignment="1">
      <alignment horizontal="center"/>
    </xf>
    <xf numFmtId="166" fontId="10" fillId="7" borderId="38" xfId="3" applyNumberFormat="1" applyFont="1" applyFill="1" applyBorder="1" applyAlignment="1">
      <alignment horizontal="center" vertical="top" wrapText="1"/>
    </xf>
    <xf numFmtId="166" fontId="10" fillId="7" borderId="7" xfId="3" applyNumberFormat="1" applyFont="1" applyFill="1" applyBorder="1" applyAlignment="1">
      <alignment horizontal="center" vertical="top" wrapText="1"/>
    </xf>
    <xf numFmtId="166" fontId="10" fillId="7" borderId="13" xfId="3" applyNumberFormat="1" applyFont="1" applyFill="1" applyBorder="1" applyAlignment="1">
      <alignment horizontal="center" vertical="top" wrapText="1"/>
    </xf>
    <xf numFmtId="0" fontId="9" fillId="0" borderId="38" xfId="1" applyNumberFormat="1" applyFont="1" applyFill="1" applyBorder="1" applyAlignment="1">
      <alignment horizontal="left" vertical="center" wrapText="1"/>
    </xf>
    <xf numFmtId="0" fontId="9" fillId="0" borderId="7" xfId="1" applyNumberFormat="1" applyFont="1" applyFill="1" applyBorder="1" applyAlignment="1">
      <alignment horizontal="left" vertical="center" wrapText="1"/>
    </xf>
    <xf numFmtId="3" fontId="9" fillId="0" borderId="38" xfId="2" applyNumberFormat="1" applyFont="1" applyFill="1" applyBorder="1" applyAlignment="1">
      <alignment horizontal="center" vertical="center"/>
    </xf>
    <xf numFmtId="3" fontId="9" fillId="0" borderId="7" xfId="2" applyNumberFormat="1" applyFont="1" applyFill="1" applyBorder="1" applyAlignment="1">
      <alignment horizontal="center" vertical="center"/>
    </xf>
    <xf numFmtId="3" fontId="9" fillId="0" borderId="13" xfId="2" applyNumberFormat="1" applyFont="1" applyFill="1" applyBorder="1" applyAlignment="1">
      <alignment horizontal="center" vertical="center"/>
    </xf>
    <xf numFmtId="0" fontId="59" fillId="0" borderId="38" xfId="0" applyFont="1" applyBorder="1" applyAlignment="1">
      <alignment horizontal="center" wrapText="1"/>
    </xf>
    <xf numFmtId="0" fontId="59" fillId="0" borderId="7" xfId="0" applyFont="1" applyBorder="1" applyAlignment="1">
      <alignment horizontal="center" wrapText="1"/>
    </xf>
    <xf numFmtId="0" fontId="59" fillId="0" borderId="13" xfId="0" applyFont="1" applyBorder="1" applyAlignment="1">
      <alignment horizontal="center" wrapText="1"/>
    </xf>
    <xf numFmtId="0" fontId="59" fillId="0" borderId="5" xfId="0" applyFont="1" applyBorder="1" applyAlignment="1">
      <alignment horizontal="center" vertical="top" wrapText="1"/>
    </xf>
    <xf numFmtId="0" fontId="59" fillId="0" borderId="42" xfId="0" applyFont="1" applyBorder="1" applyAlignment="1">
      <alignment horizontal="center" vertical="top" wrapText="1"/>
    </xf>
    <xf numFmtId="0" fontId="59" fillId="0" borderId="41" xfId="0" applyFont="1" applyBorder="1" applyAlignment="1">
      <alignment horizontal="center" vertical="top" wrapText="1"/>
    </xf>
    <xf numFmtId="0" fontId="59" fillId="0" borderId="38" xfId="0" applyFont="1" applyBorder="1" applyAlignment="1">
      <alignment horizontal="center" vertical="center" wrapText="1"/>
    </xf>
    <xf numFmtId="0" fontId="59" fillId="0" borderId="7" xfId="0" applyFont="1" applyBorder="1" applyAlignment="1">
      <alignment horizontal="center" vertical="center" wrapText="1"/>
    </xf>
    <xf numFmtId="0" fontId="59" fillId="0" borderId="13" xfId="0" applyFont="1" applyBorder="1" applyAlignment="1">
      <alignment horizontal="center" vertical="center" wrapText="1"/>
    </xf>
    <xf numFmtId="49" fontId="9" fillId="0" borderId="38" xfId="2" applyNumberFormat="1" applyFont="1" applyFill="1" applyBorder="1" applyAlignment="1">
      <alignment horizontal="center" vertical="center"/>
    </xf>
    <xf numFmtId="49" fontId="9" fillId="0" borderId="7" xfId="2" applyNumberFormat="1" applyFont="1" applyFill="1" applyBorder="1" applyAlignment="1">
      <alignment horizontal="center" vertical="center"/>
    </xf>
    <xf numFmtId="49" fontId="9" fillId="0" borderId="13" xfId="2" applyNumberFormat="1" applyFont="1" applyFill="1" applyBorder="1" applyAlignment="1">
      <alignment horizontal="center" vertical="center"/>
    </xf>
    <xf numFmtId="0" fontId="59" fillId="0" borderId="4" xfId="0" applyFont="1" applyBorder="1" applyAlignment="1">
      <alignment horizontal="center" vertical="center" wrapText="1"/>
    </xf>
    <xf numFmtId="0" fontId="59" fillId="0" borderId="0" xfId="0" applyFont="1" applyAlignment="1">
      <alignment horizontal="center" vertical="center" wrapText="1"/>
    </xf>
    <xf numFmtId="0" fontId="59" fillId="0" borderId="46" xfId="0" applyFont="1" applyBorder="1" applyAlignment="1">
      <alignment horizontal="center" vertical="center" wrapText="1"/>
    </xf>
    <xf numFmtId="49" fontId="26" fillId="0" borderId="38" xfId="2" applyNumberFormat="1" applyFont="1" applyFill="1" applyBorder="1" applyAlignment="1">
      <alignment horizontal="center" vertical="center"/>
    </xf>
    <xf numFmtId="49" fontId="26" fillId="0" borderId="7" xfId="2" applyNumberFormat="1" applyFont="1" applyFill="1" applyBorder="1" applyAlignment="1">
      <alignment horizontal="center" vertical="center"/>
    </xf>
    <xf numFmtId="49" fontId="26" fillId="0" borderId="13" xfId="2" applyNumberFormat="1" applyFont="1" applyFill="1" applyBorder="1" applyAlignment="1">
      <alignment horizontal="center" vertical="center"/>
    </xf>
    <xf numFmtId="3" fontId="26" fillId="0" borderId="38" xfId="2" applyNumberFormat="1" applyFont="1" applyFill="1" applyBorder="1" applyAlignment="1">
      <alignment horizontal="center" vertical="center"/>
    </xf>
    <xf numFmtId="3" fontId="26" fillId="0" borderId="7" xfId="2" applyNumberFormat="1" applyFont="1" applyFill="1" applyBorder="1" applyAlignment="1">
      <alignment horizontal="center" vertical="center"/>
    </xf>
    <xf numFmtId="3" fontId="26" fillId="0" borderId="13" xfId="2" applyNumberFormat="1" applyFont="1" applyFill="1" applyBorder="1" applyAlignment="1">
      <alignment horizontal="center" vertical="center"/>
    </xf>
    <xf numFmtId="49" fontId="26" fillId="0" borderId="38" xfId="2" applyNumberFormat="1" applyFont="1" applyBorder="1" applyAlignment="1">
      <alignment horizontal="center" vertical="center"/>
    </xf>
    <xf numFmtId="49" fontId="26" fillId="0" borderId="7" xfId="2" applyNumberFormat="1" applyFont="1" applyBorder="1" applyAlignment="1">
      <alignment horizontal="center" vertical="center"/>
    </xf>
    <xf numFmtId="49" fontId="26" fillId="0" borderId="13" xfId="2" applyNumberFormat="1" applyFont="1" applyBorder="1" applyAlignment="1">
      <alignment horizontal="center" vertical="center"/>
    </xf>
    <xf numFmtId="3" fontId="26" fillId="7" borderId="38" xfId="2" applyNumberFormat="1" applyFont="1" applyFill="1" applyBorder="1" applyAlignment="1">
      <alignment horizontal="center" vertical="center"/>
    </xf>
    <xf numFmtId="3" fontId="26" fillId="7" borderId="7" xfId="2" applyNumberFormat="1" applyFont="1" applyFill="1" applyBorder="1" applyAlignment="1">
      <alignment horizontal="center" vertical="center"/>
    </xf>
    <xf numFmtId="3" fontId="26" fillId="7" borderId="13" xfId="2" applyNumberFormat="1" applyFont="1" applyFill="1" applyBorder="1" applyAlignment="1">
      <alignment horizontal="center" vertical="center"/>
    </xf>
    <xf numFmtId="3" fontId="9" fillId="0" borderId="21" xfId="2" applyNumberFormat="1" applyFont="1" applyFill="1" applyBorder="1" applyAlignment="1">
      <alignment horizontal="center" vertical="center" wrapText="1"/>
    </xf>
    <xf numFmtId="3" fontId="9" fillId="0" borderId="26" xfId="2" applyNumberFormat="1" applyFont="1" applyFill="1" applyBorder="1" applyAlignment="1">
      <alignment horizontal="center" vertical="center" wrapText="1"/>
    </xf>
    <xf numFmtId="3" fontId="9" fillId="0" borderId="14" xfId="2" applyNumberFormat="1" applyFont="1" applyFill="1" applyBorder="1" applyAlignment="1">
      <alignment horizontal="center" vertical="center" wrapText="1"/>
    </xf>
    <xf numFmtId="3" fontId="9" fillId="0" borderId="21" xfId="2" applyNumberFormat="1" applyFont="1" applyBorder="1" applyAlignment="1">
      <alignment horizontal="center" vertical="center" wrapText="1"/>
    </xf>
    <xf numFmtId="3" fontId="9" fillId="0" borderId="26" xfId="2" applyNumberFormat="1" applyFont="1" applyBorder="1" applyAlignment="1">
      <alignment horizontal="center" vertical="center" wrapText="1"/>
    </xf>
    <xf numFmtId="3" fontId="9" fillId="0" borderId="14" xfId="2" applyNumberFormat="1" applyFont="1" applyBorder="1" applyAlignment="1">
      <alignment horizontal="center" vertical="center" wrapText="1"/>
    </xf>
    <xf numFmtId="3" fontId="9" fillId="0" borderId="8" xfId="2" applyNumberFormat="1" applyFont="1" applyFill="1" applyBorder="1" applyAlignment="1">
      <alignment horizontal="center" vertical="center" wrapText="1"/>
    </xf>
    <xf numFmtId="3" fontId="9" fillId="0" borderId="36" xfId="2" applyNumberFormat="1" applyFont="1" applyFill="1" applyBorder="1" applyAlignment="1">
      <alignment horizontal="center" vertical="center" wrapText="1"/>
    </xf>
    <xf numFmtId="0" fontId="9" fillId="7" borderId="38" xfId="1" applyNumberFormat="1" applyFont="1" applyFill="1" applyBorder="1" applyAlignment="1">
      <alignment horizontal="center" vertical="center"/>
    </xf>
    <xf numFmtId="0" fontId="9" fillId="7" borderId="7" xfId="1" applyNumberFormat="1" applyFont="1" applyFill="1" applyBorder="1" applyAlignment="1">
      <alignment horizontal="center" vertical="center"/>
    </xf>
    <xf numFmtId="0" fontId="9" fillId="7" borderId="13" xfId="1" applyNumberFormat="1" applyFont="1" applyFill="1" applyBorder="1" applyAlignment="1">
      <alignment horizontal="center" vertical="center"/>
    </xf>
    <xf numFmtId="0" fontId="59" fillId="7" borderId="5" xfId="0" applyFont="1" applyFill="1" applyBorder="1" applyAlignment="1">
      <alignment horizontal="center" vertical="top" wrapText="1"/>
    </xf>
    <xf numFmtId="0" fontId="59" fillId="7" borderId="42" xfId="0" applyFont="1" applyFill="1" applyBorder="1" applyAlignment="1">
      <alignment horizontal="center" vertical="top" wrapText="1"/>
    </xf>
    <xf numFmtId="0" fontId="59" fillId="7" borderId="41" xfId="0" applyFont="1" applyFill="1" applyBorder="1" applyAlignment="1">
      <alignment horizontal="center" vertical="top" wrapText="1"/>
    </xf>
    <xf numFmtId="3" fontId="26" fillId="0" borderId="3" xfId="2" applyNumberFormat="1" applyFont="1" applyBorder="1" applyAlignment="1">
      <alignment horizontal="center" vertical="center" wrapText="1"/>
    </xf>
    <xf numFmtId="3" fontId="26" fillId="0" borderId="9" xfId="2" applyNumberFormat="1" applyFont="1" applyBorder="1" applyAlignment="1">
      <alignment horizontal="center" vertical="center" wrapText="1"/>
    </xf>
    <xf numFmtId="3" fontId="26" fillId="0" borderId="15" xfId="2" applyNumberFormat="1" applyFont="1" applyBorder="1" applyAlignment="1">
      <alignment horizontal="center" vertical="center" wrapText="1"/>
    </xf>
    <xf numFmtId="49" fontId="9" fillId="0" borderId="38" xfId="2" applyNumberFormat="1" applyFont="1" applyBorder="1" applyAlignment="1">
      <alignment horizontal="center" vertical="center"/>
    </xf>
    <xf numFmtId="49" fontId="9" fillId="0" borderId="7" xfId="2" applyNumberFormat="1" applyFont="1" applyBorder="1" applyAlignment="1">
      <alignment horizontal="center" vertical="center"/>
    </xf>
    <xf numFmtId="49" fontId="9" fillId="0" borderId="13" xfId="2" applyNumberFormat="1" applyFont="1" applyBorder="1" applyAlignment="1">
      <alignment horizontal="center" vertical="center"/>
    </xf>
    <xf numFmtId="0" fontId="17" fillId="6" borderId="1" xfId="0" applyFont="1" applyFill="1" applyBorder="1" applyAlignment="1">
      <alignment horizontal="center"/>
    </xf>
    <xf numFmtId="0" fontId="17" fillId="6" borderId="2" xfId="0" applyFont="1" applyFill="1" applyBorder="1" applyAlignment="1">
      <alignment horizontal="center"/>
    </xf>
    <xf numFmtId="0" fontId="17" fillId="6" borderId="6" xfId="0" applyFont="1" applyFill="1" applyBorder="1" applyAlignment="1">
      <alignment horizontal="center"/>
    </xf>
    <xf numFmtId="166" fontId="30" fillId="0" borderId="38" xfId="3" applyNumberFormat="1" applyFont="1" applyFill="1" applyBorder="1" applyAlignment="1">
      <alignment horizontal="left" vertical="top" wrapText="1"/>
    </xf>
    <xf numFmtId="166" fontId="30" fillId="0" borderId="7" xfId="3" applyNumberFormat="1" applyFont="1" applyFill="1" applyBorder="1" applyAlignment="1">
      <alignment horizontal="left" vertical="top" wrapText="1"/>
    </xf>
    <xf numFmtId="166" fontId="30" fillId="0" borderId="13" xfId="3" applyNumberFormat="1" applyFont="1" applyFill="1" applyBorder="1" applyAlignment="1">
      <alignment horizontal="left" vertical="top" wrapText="1"/>
    </xf>
    <xf numFmtId="166" fontId="26" fillId="7" borderId="38" xfId="3" applyNumberFormat="1" applyFont="1" applyFill="1" applyBorder="1" applyAlignment="1">
      <alignment horizontal="center" vertical="center"/>
    </xf>
    <xf numFmtId="166" fontId="26" fillId="7" borderId="7" xfId="3" applyNumberFormat="1" applyFont="1" applyFill="1" applyBorder="1" applyAlignment="1">
      <alignment horizontal="center" vertical="center"/>
    </xf>
    <xf numFmtId="166" fontId="26" fillId="7" borderId="13" xfId="3" applyNumberFormat="1" applyFont="1" applyFill="1" applyBorder="1" applyAlignment="1">
      <alignment horizontal="center" vertical="center"/>
    </xf>
    <xf numFmtId="165" fontId="9" fillId="0" borderId="3" xfId="0" applyNumberFormat="1" applyFont="1" applyFill="1" applyBorder="1" applyAlignment="1">
      <alignment horizontal="center" vertical="center"/>
    </xf>
    <xf numFmtId="165" fontId="9" fillId="0" borderId="9" xfId="0" applyNumberFormat="1" applyFont="1" applyFill="1" applyBorder="1" applyAlignment="1">
      <alignment horizontal="center" vertical="center"/>
    </xf>
    <xf numFmtId="165" fontId="9" fillId="0" borderId="15" xfId="0" applyNumberFormat="1" applyFont="1" applyFill="1" applyBorder="1" applyAlignment="1">
      <alignment horizontal="center" vertical="center"/>
    </xf>
    <xf numFmtId="166" fontId="9" fillId="0" borderId="38" xfId="0" applyNumberFormat="1" applyFont="1" applyFill="1" applyBorder="1" applyAlignment="1">
      <alignment horizontal="center" vertical="center"/>
    </xf>
    <xf numFmtId="166" fontId="9" fillId="0" borderId="7" xfId="0" applyNumberFormat="1" applyFont="1" applyFill="1" applyBorder="1" applyAlignment="1">
      <alignment horizontal="center" vertical="center"/>
    </xf>
    <xf numFmtId="166" fontId="9" fillId="0" borderId="13" xfId="0" applyNumberFormat="1" applyFont="1" applyFill="1" applyBorder="1" applyAlignment="1">
      <alignment horizontal="center" vertical="center"/>
    </xf>
    <xf numFmtId="49" fontId="26" fillId="0" borderId="38" xfId="2" applyNumberFormat="1" applyFont="1" applyBorder="1" applyAlignment="1">
      <alignment horizontal="center" vertical="center" wrapText="1"/>
    </xf>
    <xf numFmtId="49" fontId="26" fillId="0" borderId="7" xfId="2" applyNumberFormat="1" applyFont="1" applyBorder="1" applyAlignment="1">
      <alignment horizontal="center" vertical="center" wrapText="1"/>
    </xf>
    <xf numFmtId="49" fontId="26" fillId="0" borderId="13" xfId="2" applyNumberFormat="1" applyFont="1" applyBorder="1" applyAlignment="1">
      <alignment horizontal="center" vertical="center" wrapText="1"/>
    </xf>
    <xf numFmtId="49" fontId="26" fillId="0" borderId="38" xfId="2" applyNumberFormat="1" applyFont="1" applyBorder="1" applyAlignment="1">
      <alignment horizontal="left" vertical="top" wrapText="1"/>
    </xf>
    <xf numFmtId="49" fontId="26" fillId="0" borderId="7" xfId="2" applyNumberFormat="1" applyFont="1" applyBorder="1" applyAlignment="1">
      <alignment horizontal="left" vertical="top" wrapText="1"/>
    </xf>
    <xf numFmtId="49" fontId="26" fillId="0" borderId="13" xfId="2" applyNumberFormat="1" applyFont="1" applyBorder="1" applyAlignment="1">
      <alignment horizontal="left" vertical="top" wrapText="1"/>
    </xf>
    <xf numFmtId="3" fontId="9" fillId="0" borderId="38" xfId="2" applyNumberFormat="1" applyFont="1" applyFill="1" applyBorder="1" applyAlignment="1">
      <alignment horizontal="left" vertical="top" wrapText="1"/>
    </xf>
    <xf numFmtId="3" fontId="9" fillId="0" borderId="7" xfId="2" applyNumberFormat="1" applyFont="1" applyFill="1" applyBorder="1" applyAlignment="1">
      <alignment horizontal="left" vertical="top" wrapText="1"/>
    </xf>
    <xf numFmtId="3" fontId="9" fillId="0" borderId="13" xfId="2" applyNumberFormat="1" applyFont="1" applyFill="1" applyBorder="1" applyAlignment="1">
      <alignment horizontal="left" vertical="top" wrapText="1"/>
    </xf>
    <xf numFmtId="3" fontId="10" fillId="7" borderId="38" xfId="3" applyNumberFormat="1" applyFont="1" applyFill="1" applyBorder="1" applyAlignment="1">
      <alignment horizontal="center" wrapText="1"/>
    </xf>
    <xf numFmtId="3" fontId="10" fillId="7" borderId="7" xfId="3" applyNumberFormat="1" applyFont="1" applyFill="1" applyBorder="1" applyAlignment="1">
      <alignment horizontal="center" wrapText="1"/>
    </xf>
    <xf numFmtId="3" fontId="10" fillId="7" borderId="13" xfId="3" applyNumberFormat="1" applyFont="1" applyFill="1" applyBorder="1" applyAlignment="1">
      <alignment horizontal="center" wrapText="1"/>
    </xf>
    <xf numFmtId="1" fontId="22" fillId="0" borderId="55" xfId="2" applyNumberFormat="1" applyFont="1" applyBorder="1" applyAlignment="1">
      <alignment horizontal="center" vertical="top" wrapText="1"/>
    </xf>
    <xf numFmtId="1" fontId="22" fillId="0" borderId="54" xfId="2" applyNumberFormat="1" applyFont="1" applyBorder="1" applyAlignment="1">
      <alignment horizontal="center" vertical="top" wrapText="1"/>
    </xf>
    <xf numFmtId="1" fontId="22" fillId="0" borderId="45" xfId="2" applyNumberFormat="1" applyFont="1" applyBorder="1" applyAlignment="1">
      <alignment horizontal="center" vertical="top" wrapText="1"/>
    </xf>
    <xf numFmtId="3" fontId="9" fillId="0" borderId="38" xfId="2" applyNumberFormat="1" applyFont="1" applyBorder="1" applyAlignment="1">
      <alignment horizontal="left" vertical="top" wrapText="1"/>
    </xf>
    <xf numFmtId="3" fontId="9" fillId="0" borderId="7" xfId="2" applyNumberFormat="1" applyFont="1" applyBorder="1" applyAlignment="1">
      <alignment horizontal="left" vertical="top" wrapText="1"/>
    </xf>
    <xf numFmtId="3" fontId="9" fillId="0" borderId="13" xfId="2" applyNumberFormat="1" applyFont="1" applyBorder="1" applyAlignment="1">
      <alignment horizontal="left" vertical="top" wrapText="1"/>
    </xf>
    <xf numFmtId="166" fontId="10" fillId="7" borderId="38" xfId="3" applyNumberFormat="1" applyFont="1" applyFill="1" applyBorder="1" applyAlignment="1">
      <alignment horizontal="left" vertical="center" wrapText="1"/>
    </xf>
    <xf numFmtId="166" fontId="10" fillId="7" borderId="7" xfId="3" applyNumberFormat="1" applyFont="1" applyFill="1" applyBorder="1" applyAlignment="1">
      <alignment horizontal="left" vertical="center" wrapText="1"/>
    </xf>
    <xf numFmtId="166" fontId="10" fillId="7" borderId="93" xfId="3" applyNumberFormat="1" applyFont="1" applyFill="1" applyBorder="1" applyAlignment="1">
      <alignment horizontal="left" vertical="center" wrapText="1"/>
    </xf>
    <xf numFmtId="166" fontId="10" fillId="7" borderId="94" xfId="3" applyNumberFormat="1" applyFont="1" applyFill="1" applyBorder="1" applyAlignment="1">
      <alignment horizontal="left" vertical="center" wrapText="1"/>
    </xf>
    <xf numFmtId="166" fontId="10" fillId="7" borderId="13" xfId="3" applyNumberFormat="1" applyFont="1" applyFill="1" applyBorder="1" applyAlignment="1">
      <alignment horizontal="left" vertical="center" wrapText="1"/>
    </xf>
    <xf numFmtId="3" fontId="9" fillId="0" borderId="38" xfId="2" applyNumberFormat="1" applyFont="1" applyBorder="1" applyAlignment="1">
      <alignment horizontal="center" vertical="top" wrapText="1"/>
    </xf>
    <xf numFmtId="3" fontId="9" fillId="0" borderId="7" xfId="2" applyNumberFormat="1" applyFont="1" applyBorder="1" applyAlignment="1">
      <alignment horizontal="center" vertical="top" wrapText="1"/>
    </xf>
    <xf numFmtId="3" fontId="9" fillId="0" borderId="13" xfId="2" applyNumberFormat="1" applyFont="1" applyBorder="1" applyAlignment="1">
      <alignment horizontal="center" vertical="top" wrapText="1"/>
    </xf>
    <xf numFmtId="1" fontId="22" fillId="0" borderId="55" xfId="2" applyNumberFormat="1" applyFont="1" applyBorder="1" applyAlignment="1">
      <alignment horizontal="center" wrapText="1"/>
    </xf>
    <xf numFmtId="1" fontId="22" fillId="0" borderId="54" xfId="2" applyNumberFormat="1" applyFont="1" applyBorder="1" applyAlignment="1">
      <alignment horizontal="center" wrapText="1"/>
    </xf>
    <xf numFmtId="1" fontId="22" fillId="0" borderId="45" xfId="2" applyNumberFormat="1" applyFont="1" applyBorder="1" applyAlignment="1">
      <alignment horizontal="center" wrapText="1"/>
    </xf>
    <xf numFmtId="0" fontId="10" fillId="0" borderId="38" xfId="1" applyNumberFormat="1" applyFont="1" applyFill="1" applyBorder="1" applyAlignment="1">
      <alignment horizontal="center" vertical="center"/>
    </xf>
    <xf numFmtId="0" fontId="10" fillId="0" borderId="7" xfId="1" applyNumberFormat="1" applyFont="1" applyFill="1" applyBorder="1" applyAlignment="1">
      <alignment horizontal="center" vertical="center"/>
    </xf>
    <xf numFmtId="0" fontId="10" fillId="0" borderId="13" xfId="1" applyNumberFormat="1" applyFont="1" applyFill="1" applyBorder="1" applyAlignment="1">
      <alignment horizontal="center" vertical="center"/>
    </xf>
    <xf numFmtId="166" fontId="4" fillId="0" borderId="38" xfId="3" applyNumberFormat="1" applyFont="1" applyBorder="1" applyAlignment="1">
      <alignment horizontal="left" vertical="top" wrapText="1"/>
    </xf>
    <xf numFmtId="166" fontId="4" fillId="0" borderId="7" xfId="3" applyNumberFormat="1" applyFont="1" applyBorder="1" applyAlignment="1">
      <alignment horizontal="left" vertical="top" wrapText="1"/>
    </xf>
    <xf numFmtId="166" fontId="4" fillId="0" borderId="13" xfId="3" applyNumberFormat="1" applyFont="1" applyBorder="1" applyAlignment="1">
      <alignment horizontal="left" vertical="top" wrapText="1"/>
    </xf>
    <xf numFmtId="166" fontId="30" fillId="0" borderId="38" xfId="3" applyNumberFormat="1" applyFont="1" applyBorder="1" applyAlignment="1">
      <alignment horizontal="left" vertical="top" wrapText="1"/>
    </xf>
    <xf numFmtId="166" fontId="30" fillId="0" borderId="7" xfId="3" applyNumberFormat="1" applyFont="1" applyBorder="1" applyAlignment="1">
      <alignment horizontal="left" vertical="top" wrapText="1"/>
    </xf>
    <xf numFmtId="166" fontId="30" fillId="0" borderId="13" xfId="3" applyNumberFormat="1" applyFont="1" applyBorder="1" applyAlignment="1">
      <alignment horizontal="left" vertical="top" wrapText="1"/>
    </xf>
    <xf numFmtId="165" fontId="4" fillId="0" borderId="38" xfId="3" applyNumberFormat="1" applyFont="1" applyBorder="1" applyAlignment="1">
      <alignment horizontal="left" vertical="top" wrapText="1"/>
    </xf>
    <xf numFmtId="165" fontId="4" fillId="0" borderId="7" xfId="3" applyNumberFormat="1" applyFont="1" applyBorder="1" applyAlignment="1">
      <alignment horizontal="left" vertical="top" wrapText="1"/>
    </xf>
    <xf numFmtId="165" fontId="4" fillId="0" borderId="13" xfId="3" applyNumberFormat="1" applyFont="1" applyBorder="1" applyAlignment="1">
      <alignment horizontal="left" vertical="top" wrapText="1"/>
    </xf>
    <xf numFmtId="166" fontId="10" fillId="7" borderId="38" xfId="3" applyNumberFormat="1" applyFont="1" applyFill="1" applyBorder="1" applyAlignment="1">
      <alignment horizontal="left" vertical="top" wrapText="1"/>
    </xf>
    <xf numFmtId="166" fontId="10" fillId="7" borderId="7" xfId="3" applyNumberFormat="1" applyFont="1" applyFill="1" applyBorder="1" applyAlignment="1">
      <alignment horizontal="left" vertical="top" wrapText="1"/>
    </xf>
    <xf numFmtId="166" fontId="10" fillId="7" borderId="13" xfId="3" applyNumberFormat="1" applyFont="1" applyFill="1" applyBorder="1" applyAlignment="1">
      <alignment horizontal="left" vertical="top" wrapText="1"/>
    </xf>
    <xf numFmtId="166" fontId="10" fillId="7" borderId="8" xfId="3" applyNumberFormat="1" applyFont="1" applyFill="1" applyBorder="1" applyAlignment="1">
      <alignment horizontal="left" vertical="top" wrapText="1"/>
    </xf>
    <xf numFmtId="166" fontId="10" fillId="7" borderId="26" xfId="3" applyNumberFormat="1" applyFont="1" applyFill="1" applyBorder="1" applyAlignment="1">
      <alignment horizontal="left" vertical="top" wrapText="1"/>
    </xf>
    <xf numFmtId="166" fontId="10" fillId="7" borderId="14" xfId="3" applyNumberFormat="1" applyFont="1" applyFill="1" applyBorder="1" applyAlignment="1">
      <alignment horizontal="left" vertical="top" wrapText="1"/>
    </xf>
    <xf numFmtId="0" fontId="0" fillId="0" borderId="12" xfId="0" applyFont="1" applyBorder="1" applyAlignment="1">
      <alignment horizontal="center" vertical="center"/>
    </xf>
    <xf numFmtId="0" fontId="0" fillId="0" borderId="18" xfId="0" applyFont="1" applyBorder="1" applyAlignment="1">
      <alignment horizontal="center" vertical="center"/>
    </xf>
    <xf numFmtId="3" fontId="0" fillId="0" borderId="10" xfId="0" applyNumberFormat="1" applyFont="1" applyBorder="1" applyAlignment="1">
      <alignment horizontal="center" vertical="center"/>
    </xf>
    <xf numFmtId="3" fontId="0" fillId="0" borderId="16" xfId="0" applyNumberFormat="1" applyFont="1" applyBorder="1" applyAlignment="1">
      <alignment horizontal="center" vertical="center"/>
    </xf>
    <xf numFmtId="3" fontId="0" fillId="0" borderId="11" xfId="0" applyNumberFormat="1" applyFont="1" applyBorder="1" applyAlignment="1">
      <alignment horizontal="center" vertical="center"/>
    </xf>
    <xf numFmtId="3" fontId="0" fillId="0" borderId="17" xfId="0" applyNumberFormat="1" applyFont="1" applyBorder="1" applyAlignment="1">
      <alignment horizontal="center" vertical="center"/>
    </xf>
    <xf numFmtId="166" fontId="9" fillId="7" borderId="64" xfId="3" applyNumberFormat="1" applyFont="1" applyFill="1" applyBorder="1" applyAlignment="1">
      <alignment horizontal="center" wrapText="1"/>
    </xf>
    <xf numFmtId="166" fontId="9" fillId="7" borderId="65" xfId="3" applyNumberFormat="1" applyFont="1" applyFill="1" applyBorder="1" applyAlignment="1">
      <alignment horizontal="center" wrapText="1"/>
    </xf>
    <xf numFmtId="166" fontId="9" fillId="7" borderId="66" xfId="3" applyNumberFormat="1" applyFont="1" applyFill="1" applyBorder="1" applyAlignment="1">
      <alignment horizontal="center" wrapText="1"/>
    </xf>
    <xf numFmtId="166" fontId="30" fillId="7" borderId="64" xfId="3" applyNumberFormat="1" applyFont="1" applyFill="1" applyBorder="1" applyAlignment="1">
      <alignment horizontal="left" vertical="top" wrapText="1"/>
    </xf>
    <xf numFmtId="166" fontId="30" fillId="7" borderId="65" xfId="3" applyNumberFormat="1" applyFont="1" applyFill="1" applyBorder="1" applyAlignment="1">
      <alignment horizontal="left" vertical="top" wrapText="1"/>
    </xf>
    <xf numFmtId="166" fontId="30" fillId="7" borderId="66" xfId="3" applyNumberFormat="1" applyFont="1" applyFill="1" applyBorder="1" applyAlignment="1">
      <alignment horizontal="left" vertical="top" wrapText="1"/>
    </xf>
    <xf numFmtId="165" fontId="4" fillId="0" borderId="67" xfId="3" applyNumberFormat="1" applyFont="1" applyBorder="1" applyAlignment="1">
      <alignment horizontal="left" vertical="top" wrapText="1"/>
    </xf>
    <xf numFmtId="165" fontId="4" fillId="0" borderId="68" xfId="3" applyNumberFormat="1" applyFont="1" applyBorder="1" applyAlignment="1">
      <alignment horizontal="left" vertical="top" wrapText="1"/>
    </xf>
    <xf numFmtId="165" fontId="4" fillId="0" borderId="69" xfId="3" applyNumberFormat="1" applyFont="1" applyBorder="1" applyAlignment="1">
      <alignment horizontal="left" vertical="top" wrapText="1"/>
    </xf>
    <xf numFmtId="165" fontId="30" fillId="7" borderId="67" xfId="3" applyNumberFormat="1" applyFont="1" applyFill="1" applyBorder="1" applyAlignment="1">
      <alignment horizontal="left" vertical="top" wrapText="1"/>
    </xf>
    <xf numFmtId="165" fontId="30" fillId="7" borderId="68" xfId="3" applyNumberFormat="1" applyFont="1" applyFill="1" applyBorder="1" applyAlignment="1">
      <alignment horizontal="left" vertical="top" wrapText="1"/>
    </xf>
    <xf numFmtId="165" fontId="30" fillId="7" borderId="69" xfId="3" applyNumberFormat="1" applyFont="1" applyFill="1" applyBorder="1" applyAlignment="1">
      <alignment horizontal="left" vertical="top" wrapText="1"/>
    </xf>
    <xf numFmtId="165" fontId="9" fillId="0" borderId="38" xfId="3" applyNumberFormat="1" applyFont="1" applyFill="1" applyBorder="1" applyAlignment="1">
      <alignment horizontal="left" vertical="center" wrapText="1"/>
    </xf>
    <xf numFmtId="165" fontId="9" fillId="0" borderId="7" xfId="3" applyNumberFormat="1" applyFont="1" applyFill="1" applyBorder="1" applyAlignment="1">
      <alignment horizontal="left" vertical="center" wrapText="1"/>
    </xf>
    <xf numFmtId="165" fontId="9" fillId="0" borderId="13" xfId="3" applyNumberFormat="1" applyFont="1" applyFill="1" applyBorder="1" applyAlignment="1">
      <alignment horizontal="left" vertical="center" wrapText="1"/>
    </xf>
    <xf numFmtId="165" fontId="9" fillId="0" borderId="38" xfId="3" applyNumberFormat="1" applyFont="1" applyBorder="1" applyAlignment="1">
      <alignment horizontal="left" vertical="top" wrapText="1"/>
    </xf>
    <xf numFmtId="165" fontId="9" fillId="0" borderId="7" xfId="3" applyNumberFormat="1" applyFont="1" applyBorder="1" applyAlignment="1">
      <alignment horizontal="left" vertical="top" wrapText="1"/>
    </xf>
    <xf numFmtId="165" fontId="9" fillId="0" borderId="13" xfId="3" applyNumberFormat="1" applyFont="1" applyBorder="1" applyAlignment="1">
      <alignment horizontal="left" vertical="top" wrapText="1"/>
    </xf>
    <xf numFmtId="49" fontId="26" fillId="0" borderId="38" xfId="2" applyNumberFormat="1" applyFont="1" applyBorder="1" applyAlignment="1">
      <alignment horizontal="left" vertical="center" wrapText="1"/>
    </xf>
    <xf numFmtId="49" fontId="26" fillId="0" borderId="7" xfId="2" applyNumberFormat="1" applyFont="1" applyBorder="1" applyAlignment="1">
      <alignment horizontal="left" vertical="center" wrapText="1"/>
    </xf>
    <xf numFmtId="49" fontId="26" fillId="0" borderId="13" xfId="2" applyNumberFormat="1" applyFont="1" applyBorder="1" applyAlignment="1">
      <alignment horizontal="left" vertical="center" wrapText="1"/>
    </xf>
    <xf numFmtId="0" fontId="60" fillId="0" borderId="3" xfId="0" applyFont="1" applyBorder="1" applyAlignment="1">
      <alignment horizontal="center" wrapText="1"/>
    </xf>
    <xf numFmtId="0" fontId="60" fillId="0" borderId="4" xfId="0" applyFont="1" applyBorder="1" applyAlignment="1">
      <alignment horizontal="center" wrapText="1"/>
    </xf>
    <xf numFmtId="0" fontId="60" fillId="0" borderId="5" xfId="0" applyFont="1" applyBorder="1" applyAlignment="1">
      <alignment horizontal="center" wrapText="1"/>
    </xf>
    <xf numFmtId="0" fontId="60" fillId="0" borderId="3" xfId="0" applyFont="1" applyBorder="1" applyAlignment="1">
      <alignment horizontal="center" vertical="center"/>
    </xf>
    <xf numFmtId="0" fontId="60" fillId="0" borderId="4" xfId="0" applyFont="1" applyBorder="1" applyAlignment="1">
      <alignment horizontal="center" vertical="center"/>
    </xf>
    <xf numFmtId="0" fontId="60" fillId="0" borderId="5" xfId="0" applyFont="1" applyBorder="1" applyAlignment="1">
      <alignment horizontal="center" vertical="center"/>
    </xf>
    <xf numFmtId="0" fontId="31" fillId="0" borderId="1" xfId="0" applyFont="1" applyBorder="1" applyAlignment="1">
      <alignment horizontal="center" vertical="center" wrapText="1"/>
    </xf>
    <xf numFmtId="0" fontId="31" fillId="0" borderId="2" xfId="0" applyFont="1" applyBorder="1" applyAlignment="1">
      <alignment horizontal="center" vertical="center" wrapText="1"/>
    </xf>
    <xf numFmtId="0" fontId="31" fillId="0" borderId="6" xfId="0" applyFont="1" applyBorder="1" applyAlignment="1">
      <alignment horizontal="center" vertical="center" wrapText="1"/>
    </xf>
    <xf numFmtId="0" fontId="5" fillId="0" borderId="7" xfId="2" applyFont="1" applyBorder="1" applyAlignment="1">
      <alignment horizontal="center" wrapText="1"/>
    </xf>
    <xf numFmtId="0" fontId="5" fillId="0" borderId="13" xfId="2" applyFont="1" applyBorder="1" applyAlignment="1">
      <alignment horizontal="center" wrapText="1"/>
    </xf>
    <xf numFmtId="0" fontId="5" fillId="0" borderId="7" xfId="2" applyFont="1" applyBorder="1" applyAlignment="1">
      <alignment horizontal="center" vertical="center"/>
    </xf>
    <xf numFmtId="0" fontId="5" fillId="0" borderId="13" xfId="2" applyFont="1" applyBorder="1" applyAlignment="1">
      <alignment horizontal="center" vertical="center"/>
    </xf>
    <xf numFmtId="0" fontId="5" fillId="0" borderId="9" xfId="2" applyFont="1" applyBorder="1" applyAlignment="1">
      <alignment horizontal="center" vertical="top" wrapText="1"/>
    </xf>
    <xf numFmtId="0" fontId="5" fillId="0" borderId="15" xfId="2" applyFont="1" applyBorder="1" applyAlignment="1">
      <alignment horizontal="center" vertical="top" wrapText="1"/>
    </xf>
    <xf numFmtId="0" fontId="3" fillId="0" borderId="10" xfId="0" applyFont="1" applyBorder="1" applyAlignment="1">
      <alignment horizontal="center" vertical="center"/>
    </xf>
    <xf numFmtId="0" fontId="3" fillId="0" borderId="16" xfId="0" applyFont="1" applyBorder="1" applyAlignment="1">
      <alignment horizontal="center" vertical="center"/>
    </xf>
    <xf numFmtId="0" fontId="3" fillId="0" borderId="11" xfId="0" applyFont="1" applyBorder="1" applyAlignment="1">
      <alignment horizontal="center" vertical="center"/>
    </xf>
    <xf numFmtId="0" fontId="3" fillId="0" borderId="17" xfId="0" applyFont="1" applyBorder="1" applyAlignment="1">
      <alignment horizontal="center" vertical="center"/>
    </xf>
    <xf numFmtId="3" fontId="3" fillId="0" borderId="11" xfId="0" applyNumberFormat="1" applyFont="1" applyBorder="1" applyAlignment="1">
      <alignment horizontal="center" vertical="center"/>
    </xf>
    <xf numFmtId="3" fontId="3" fillId="0" borderId="17" xfId="0" applyNumberFormat="1" applyFont="1" applyBorder="1" applyAlignment="1">
      <alignment horizontal="center" vertical="center"/>
    </xf>
    <xf numFmtId="166" fontId="30" fillId="7" borderId="38" xfId="3" applyNumberFormat="1" applyFont="1" applyFill="1" applyBorder="1" applyAlignment="1">
      <alignment horizontal="left" vertical="top" wrapText="1"/>
    </xf>
    <xf numFmtId="166" fontId="30" fillId="7" borderId="7" xfId="3" applyNumberFormat="1" applyFont="1" applyFill="1" applyBorder="1" applyAlignment="1">
      <alignment horizontal="left" vertical="top" wrapText="1"/>
    </xf>
    <xf numFmtId="166" fontId="30" fillId="7" borderId="13" xfId="3" applyNumberFormat="1" applyFont="1" applyFill="1" applyBorder="1" applyAlignment="1">
      <alignment horizontal="left" vertical="top" wrapText="1"/>
    </xf>
    <xf numFmtId="49" fontId="30" fillId="0" borderId="38" xfId="3" applyNumberFormat="1" applyFont="1" applyBorder="1" applyAlignment="1">
      <alignment horizontal="left" vertical="top" wrapText="1"/>
    </xf>
    <xf numFmtId="49" fontId="30" fillId="0" borderId="7" xfId="3" applyNumberFormat="1" applyFont="1" applyBorder="1" applyAlignment="1">
      <alignment horizontal="left" vertical="top" wrapText="1"/>
    </xf>
    <xf numFmtId="49" fontId="30" fillId="0" borderId="13" xfId="3" applyNumberFormat="1" applyFont="1" applyBorder="1" applyAlignment="1">
      <alignment horizontal="left" vertical="top" wrapText="1"/>
    </xf>
    <xf numFmtId="3" fontId="9" fillId="0" borderId="38" xfId="2" applyNumberFormat="1" applyFont="1" applyBorder="1" applyAlignment="1">
      <alignment horizontal="center" vertical="center"/>
    </xf>
    <xf numFmtId="3" fontId="9" fillId="0" borderId="7" xfId="2" applyNumberFormat="1" applyFont="1" applyBorder="1" applyAlignment="1">
      <alignment horizontal="center" vertical="center"/>
    </xf>
    <xf numFmtId="3" fontId="9" fillId="0" borderId="13" xfId="2" applyNumberFormat="1" applyFont="1" applyBorder="1" applyAlignment="1">
      <alignment horizontal="center" vertical="center"/>
    </xf>
    <xf numFmtId="0" fontId="59" fillId="0" borderId="5" xfId="0" applyFont="1" applyBorder="1" applyAlignment="1">
      <alignment horizontal="center" vertical="center" wrapText="1"/>
    </xf>
    <xf numFmtId="0" fontId="59" fillId="0" borderId="42" xfId="0" applyFont="1" applyBorder="1" applyAlignment="1">
      <alignment horizontal="center" vertical="center" wrapText="1"/>
    </xf>
    <xf numFmtId="0" fontId="59" fillId="0" borderId="41" xfId="0" applyFont="1" applyBorder="1" applyAlignment="1">
      <alignment horizontal="center" vertical="center" wrapText="1"/>
    </xf>
    <xf numFmtId="0" fontId="9" fillId="0" borderId="38" xfId="1" applyNumberFormat="1" applyFont="1" applyFill="1" applyBorder="1" applyAlignment="1">
      <alignment horizontal="center" vertical="center"/>
    </xf>
    <xf numFmtId="0" fontId="9" fillId="0" borderId="7" xfId="1" applyNumberFormat="1" applyFont="1" applyFill="1" applyBorder="1" applyAlignment="1">
      <alignment horizontal="center" vertical="center"/>
    </xf>
    <xf numFmtId="0" fontId="9" fillId="0" borderId="13" xfId="1" applyNumberFormat="1" applyFont="1" applyFill="1" applyBorder="1" applyAlignment="1">
      <alignment horizontal="center" vertical="center"/>
    </xf>
    <xf numFmtId="166" fontId="63" fillId="7" borderId="38" xfId="3" applyNumberFormat="1" applyFont="1" applyFill="1" applyBorder="1" applyAlignment="1">
      <alignment horizontal="left" vertical="top" wrapText="1"/>
    </xf>
    <xf numFmtId="166" fontId="63" fillId="7" borderId="7" xfId="3" applyNumberFormat="1" applyFont="1" applyFill="1" applyBorder="1" applyAlignment="1">
      <alignment horizontal="left" vertical="top" wrapText="1"/>
    </xf>
    <xf numFmtId="166" fontId="63" fillId="7" borderId="13" xfId="3" applyNumberFormat="1" applyFont="1" applyFill="1" applyBorder="1" applyAlignment="1">
      <alignment horizontal="left" vertical="top" wrapText="1"/>
    </xf>
    <xf numFmtId="3" fontId="9" fillId="0" borderId="38" xfId="2" applyNumberFormat="1" applyFont="1" applyBorder="1" applyAlignment="1">
      <alignment horizontal="center" vertical="center" wrapText="1"/>
    </xf>
    <xf numFmtId="3" fontId="9" fillId="0" borderId="7" xfId="2" applyNumberFormat="1" applyFont="1" applyBorder="1" applyAlignment="1">
      <alignment horizontal="center" vertical="center" wrapText="1"/>
    </xf>
    <xf numFmtId="3" fontId="9" fillId="0" borderId="13" xfId="2" applyNumberFormat="1" applyFont="1" applyBorder="1" applyAlignment="1">
      <alignment horizontal="center" vertical="center" wrapText="1"/>
    </xf>
    <xf numFmtId="3" fontId="9" fillId="0" borderId="55" xfId="2" applyNumberFormat="1" applyFont="1" applyBorder="1" applyAlignment="1">
      <alignment horizontal="left" vertical="top" wrapText="1"/>
    </xf>
    <xf numFmtId="3" fontId="9" fillId="0" borderId="54" xfId="2" applyNumberFormat="1" applyFont="1" applyBorder="1" applyAlignment="1">
      <alignment horizontal="left" vertical="top" wrapText="1"/>
    </xf>
    <xf numFmtId="3" fontId="9" fillId="0" borderId="45" xfId="2" applyNumberFormat="1" applyFont="1" applyBorder="1" applyAlignment="1">
      <alignment horizontal="left" vertical="top" wrapText="1"/>
    </xf>
    <xf numFmtId="165" fontId="9" fillId="0" borderId="3" xfId="0" applyNumberFormat="1" applyFont="1" applyBorder="1" applyAlignment="1">
      <alignment horizontal="left" vertical="center" wrapText="1"/>
    </xf>
    <xf numFmtId="165" fontId="9" fillId="0" borderId="9" xfId="0" applyNumberFormat="1" applyFont="1" applyBorder="1" applyAlignment="1">
      <alignment horizontal="left" vertical="center" wrapText="1"/>
    </xf>
    <xf numFmtId="165" fontId="9" fillId="0" borderId="15" xfId="0" applyNumberFormat="1" applyFont="1" applyBorder="1" applyAlignment="1">
      <alignment horizontal="left" vertical="center" wrapText="1"/>
    </xf>
    <xf numFmtId="165" fontId="9" fillId="7" borderId="38" xfId="3" applyNumberFormat="1" applyFont="1" applyFill="1" applyBorder="1" applyAlignment="1">
      <alignment horizontal="center"/>
    </xf>
    <xf numFmtId="165" fontId="9" fillId="7" borderId="7" xfId="3" applyNumberFormat="1" applyFont="1" applyFill="1" applyBorder="1" applyAlignment="1">
      <alignment horizontal="center"/>
    </xf>
    <xf numFmtId="165" fontId="9" fillId="7" borderId="13" xfId="3" applyNumberFormat="1" applyFont="1" applyFill="1" applyBorder="1" applyAlignment="1">
      <alignment horizontal="center"/>
    </xf>
    <xf numFmtId="0" fontId="15" fillId="8" borderId="3" xfId="0" applyFont="1" applyFill="1" applyBorder="1" applyAlignment="1">
      <alignment horizontal="center" vertical="center"/>
    </xf>
    <xf numFmtId="0" fontId="15" fillId="8" borderId="5" xfId="0" applyFont="1" applyFill="1" applyBorder="1" applyAlignment="1">
      <alignment horizontal="center" vertical="center"/>
    </xf>
    <xf numFmtId="0" fontId="15" fillId="8" borderId="9" xfId="0" applyFont="1" applyFill="1" applyBorder="1" applyAlignment="1">
      <alignment horizontal="center" vertical="center"/>
    </xf>
    <xf numFmtId="0" fontId="15" fillId="8" borderId="42" xfId="0" applyFont="1" applyFill="1" applyBorder="1" applyAlignment="1">
      <alignment horizontal="center" vertical="center"/>
    </xf>
    <xf numFmtId="0" fontId="15" fillId="8" borderId="15" xfId="0" applyFont="1" applyFill="1" applyBorder="1" applyAlignment="1">
      <alignment horizontal="center" vertical="center"/>
    </xf>
    <xf numFmtId="0" fontId="15" fillId="8" borderId="41" xfId="0" applyFont="1" applyFill="1" applyBorder="1" applyAlignment="1">
      <alignment horizontal="center" vertical="center"/>
    </xf>
    <xf numFmtId="166" fontId="10" fillId="0" borderId="38" xfId="3" applyNumberFormat="1" applyFont="1" applyFill="1" applyBorder="1" applyAlignment="1">
      <alignment horizontal="left" vertical="top" wrapText="1"/>
    </xf>
    <xf numFmtId="166" fontId="10" fillId="0" borderId="7" xfId="3" applyNumberFormat="1" applyFont="1" applyFill="1" applyBorder="1" applyAlignment="1">
      <alignment horizontal="left" vertical="top" wrapText="1"/>
    </xf>
    <xf numFmtId="166" fontId="10" fillId="0" borderId="13" xfId="3" applyNumberFormat="1" applyFont="1" applyFill="1" applyBorder="1" applyAlignment="1">
      <alignment horizontal="left" vertical="top" wrapText="1"/>
    </xf>
    <xf numFmtId="0" fontId="10" fillId="0" borderId="38" xfId="1" applyNumberFormat="1" applyFont="1" applyFill="1" applyBorder="1" applyAlignment="1">
      <alignment horizontal="left" vertical="center" wrapText="1"/>
    </xf>
    <xf numFmtId="0" fontId="9" fillId="0" borderId="13" xfId="1" applyNumberFormat="1" applyFont="1" applyFill="1" applyBorder="1" applyAlignment="1">
      <alignment horizontal="left" vertical="center" wrapText="1"/>
    </xf>
    <xf numFmtId="1" fontId="22" fillId="0" borderId="38" xfId="2" applyNumberFormat="1" applyFont="1" applyFill="1" applyBorder="1" applyAlignment="1">
      <alignment horizontal="center" wrapText="1"/>
    </xf>
    <xf numFmtId="1" fontId="22" fillId="0" borderId="7" xfId="2" applyNumberFormat="1" applyFont="1" applyFill="1" applyBorder="1" applyAlignment="1">
      <alignment horizontal="center" wrapText="1"/>
    </xf>
    <xf numFmtId="1" fontId="22" fillId="0" borderId="13" xfId="2" applyNumberFormat="1" applyFont="1" applyFill="1" applyBorder="1" applyAlignment="1">
      <alignment horizontal="center" wrapText="1"/>
    </xf>
    <xf numFmtId="3" fontId="9" fillId="0" borderId="55" xfId="2" applyNumberFormat="1" applyFont="1" applyBorder="1" applyAlignment="1">
      <alignment horizontal="center" vertical="top" wrapText="1"/>
    </xf>
    <xf numFmtId="3" fontId="9" fillId="0" borderId="54" xfId="2" applyNumberFormat="1" applyFont="1" applyBorder="1" applyAlignment="1">
      <alignment horizontal="center" vertical="top" wrapText="1"/>
    </xf>
    <xf numFmtId="3" fontId="9" fillId="0" borderId="45" xfId="2" applyNumberFormat="1" applyFont="1" applyBorder="1" applyAlignment="1">
      <alignment horizontal="center" vertical="top" wrapText="1"/>
    </xf>
    <xf numFmtId="3" fontId="28" fillId="0" borderId="38" xfId="2" applyNumberFormat="1" applyFont="1" applyBorder="1" applyAlignment="1">
      <alignment horizontal="left" vertical="center" wrapText="1"/>
    </xf>
    <xf numFmtId="3" fontId="9" fillId="0" borderId="7" xfId="2" applyNumberFormat="1" applyFont="1" applyBorder="1" applyAlignment="1">
      <alignment horizontal="left" vertical="center" wrapText="1"/>
    </xf>
    <xf numFmtId="3" fontId="9" fillId="0" borderId="13" xfId="2" applyNumberFormat="1" applyFont="1" applyBorder="1" applyAlignment="1">
      <alignment horizontal="left" vertical="center" wrapText="1"/>
    </xf>
    <xf numFmtId="3" fontId="9" fillId="0" borderId="38" xfId="2" applyNumberFormat="1" applyFont="1" applyFill="1" applyBorder="1" applyAlignment="1">
      <alignment horizontal="center" vertical="center" wrapText="1"/>
    </xf>
    <xf numFmtId="3" fontId="9" fillId="0" borderId="7" xfId="2" applyNumberFormat="1" applyFont="1" applyFill="1" applyBorder="1" applyAlignment="1">
      <alignment horizontal="center" vertical="center" wrapText="1"/>
    </xf>
    <xf numFmtId="3" fontId="9" fillId="0" borderId="13" xfId="2" applyNumberFormat="1" applyFont="1" applyFill="1" applyBorder="1" applyAlignment="1">
      <alignment horizontal="center" vertical="center" wrapText="1"/>
    </xf>
    <xf numFmtId="49" fontId="9" fillId="0" borderId="21" xfId="2" applyNumberFormat="1" applyFont="1" applyFill="1" applyBorder="1" applyAlignment="1">
      <alignment horizontal="center" vertical="center"/>
    </xf>
    <xf numFmtId="49" fontId="9" fillId="0" borderId="26" xfId="2" applyNumberFormat="1" applyFont="1" applyFill="1" applyBorder="1" applyAlignment="1">
      <alignment horizontal="center" vertical="center"/>
    </xf>
    <xf numFmtId="49" fontId="9" fillId="0" borderId="14" xfId="2" applyNumberFormat="1" applyFont="1" applyFill="1" applyBorder="1" applyAlignment="1">
      <alignment horizontal="center" vertical="center"/>
    </xf>
    <xf numFmtId="3" fontId="9" fillId="0" borderId="21" xfId="2" applyNumberFormat="1" applyFont="1" applyFill="1" applyBorder="1" applyAlignment="1">
      <alignment horizontal="center" vertical="center"/>
    </xf>
    <xf numFmtId="3" fontId="9" fillId="0" borderId="26" xfId="2" applyNumberFormat="1" applyFont="1" applyFill="1" applyBorder="1" applyAlignment="1">
      <alignment horizontal="center" vertical="center"/>
    </xf>
    <xf numFmtId="3" fontId="9" fillId="0" borderId="14" xfId="2" applyNumberFormat="1" applyFont="1" applyFill="1" applyBorder="1" applyAlignment="1">
      <alignment horizontal="center" vertical="center"/>
    </xf>
    <xf numFmtId="49" fontId="9" fillId="0" borderId="21" xfId="2" applyNumberFormat="1" applyFont="1" applyBorder="1" applyAlignment="1">
      <alignment horizontal="center" vertical="center" wrapText="1"/>
    </xf>
    <xf numFmtId="49" fontId="9" fillId="0" borderId="26" xfId="2" applyNumberFormat="1" applyFont="1" applyBorder="1" applyAlignment="1">
      <alignment horizontal="center" vertical="center" wrapText="1"/>
    </xf>
    <xf numFmtId="49" fontId="9" fillId="0" borderId="14" xfId="2" applyNumberFormat="1" applyFont="1" applyBorder="1" applyAlignment="1">
      <alignment horizontal="center" vertical="center" wrapText="1"/>
    </xf>
    <xf numFmtId="49" fontId="9" fillId="0" borderId="8" xfId="2" applyNumberFormat="1" applyFont="1" applyFill="1" applyBorder="1" applyAlignment="1">
      <alignment horizontal="center" vertical="center"/>
    </xf>
    <xf numFmtId="3" fontId="9" fillId="0" borderId="8" xfId="2" applyNumberFormat="1" applyFont="1" applyBorder="1" applyAlignment="1">
      <alignment horizontal="center" vertical="center" wrapText="1"/>
    </xf>
    <xf numFmtId="166" fontId="4" fillId="0" borderId="38" xfId="3" applyNumberFormat="1" applyFont="1" applyBorder="1" applyAlignment="1">
      <alignment horizontal="left" vertical="center" wrapText="1"/>
    </xf>
    <xf numFmtId="166" fontId="4" fillId="0" borderId="7" xfId="3" applyNumberFormat="1" applyFont="1" applyBorder="1" applyAlignment="1">
      <alignment horizontal="left" vertical="center" wrapText="1"/>
    </xf>
    <xf numFmtId="166" fontId="4" fillId="0" borderId="13" xfId="3" applyNumberFormat="1" applyFont="1" applyBorder="1" applyAlignment="1">
      <alignment horizontal="left" vertical="center" wrapText="1"/>
    </xf>
    <xf numFmtId="49" fontId="9" fillId="0" borderId="38" xfId="2" applyNumberFormat="1" applyFont="1" applyFill="1" applyBorder="1" applyAlignment="1">
      <alignment horizontal="center" vertical="top" wrapText="1"/>
    </xf>
    <xf numFmtId="49" fontId="9" fillId="0" borderId="7" xfId="2" applyNumberFormat="1" applyFont="1" applyFill="1" applyBorder="1" applyAlignment="1">
      <alignment horizontal="center" vertical="top" wrapText="1"/>
    </xf>
    <xf numFmtId="49" fontId="9" fillId="0" borderId="13" xfId="2" applyNumberFormat="1" applyFont="1" applyFill="1" applyBorder="1" applyAlignment="1">
      <alignment horizontal="center" vertical="top" wrapText="1"/>
    </xf>
    <xf numFmtId="166" fontId="9" fillId="0" borderId="38" xfId="3" applyNumberFormat="1" applyFont="1" applyBorder="1" applyAlignment="1">
      <alignment horizontal="left" vertical="top" wrapText="1"/>
    </xf>
    <xf numFmtId="166" fontId="9" fillId="0" borderId="7" xfId="3" applyNumberFormat="1" applyFont="1" applyBorder="1" applyAlignment="1">
      <alignment horizontal="left" vertical="top" wrapText="1"/>
    </xf>
    <xf numFmtId="166" fontId="9" fillId="0" borderId="13" xfId="3" applyNumberFormat="1" applyFont="1" applyBorder="1" applyAlignment="1">
      <alignment horizontal="left" vertical="top" wrapText="1"/>
    </xf>
    <xf numFmtId="165" fontId="9" fillId="7" borderId="67" xfId="3" applyNumberFormat="1" applyFont="1" applyFill="1" applyBorder="1" applyAlignment="1">
      <alignment horizontal="left" vertical="top" wrapText="1"/>
    </xf>
    <xf numFmtId="165" fontId="9" fillId="7" borderId="68" xfId="3" applyNumberFormat="1" applyFont="1" applyFill="1" applyBorder="1" applyAlignment="1">
      <alignment horizontal="left" vertical="top" wrapText="1"/>
    </xf>
    <xf numFmtId="165" fontId="9" fillId="7" borderId="69" xfId="3" applyNumberFormat="1" applyFont="1" applyFill="1" applyBorder="1" applyAlignment="1">
      <alignment horizontal="left" vertical="top" wrapText="1"/>
    </xf>
    <xf numFmtId="49" fontId="9" fillId="0" borderId="36" xfId="2" applyNumberFormat="1" applyFont="1" applyFill="1" applyBorder="1" applyAlignment="1">
      <alignment horizontal="center" vertical="center"/>
    </xf>
    <xf numFmtId="3" fontId="9" fillId="0" borderId="8" xfId="2" applyNumberFormat="1" applyFont="1" applyFill="1" applyBorder="1" applyAlignment="1">
      <alignment horizontal="center" vertical="center"/>
    </xf>
    <xf numFmtId="3" fontId="9" fillId="0" borderId="36" xfId="2" applyNumberFormat="1" applyFont="1" applyFill="1" applyBorder="1" applyAlignment="1">
      <alignment horizontal="center" vertical="center"/>
    </xf>
    <xf numFmtId="3" fontId="9" fillId="0" borderId="36" xfId="2" applyNumberFormat="1" applyFont="1" applyBorder="1" applyAlignment="1">
      <alignment horizontal="center" vertical="center" wrapText="1"/>
    </xf>
    <xf numFmtId="1" fontId="22" fillId="0" borderId="55" xfId="2" applyNumberFormat="1" applyFont="1" applyBorder="1" applyAlignment="1">
      <alignment horizontal="center"/>
    </xf>
    <xf numFmtId="1" fontId="22" fillId="0" borderId="54" xfId="2" applyNumberFormat="1" applyFont="1" applyBorder="1" applyAlignment="1">
      <alignment horizontal="center"/>
    </xf>
    <xf numFmtId="1" fontId="22" fillId="0" borderId="45" xfId="2" applyNumberFormat="1" applyFont="1" applyBorder="1" applyAlignment="1">
      <alignment horizontal="center"/>
    </xf>
    <xf numFmtId="165" fontId="9" fillId="7" borderId="67" xfId="3" applyNumberFormat="1" applyFont="1" applyFill="1" applyBorder="1" applyAlignment="1">
      <alignment horizontal="left" vertical="center" wrapText="1"/>
    </xf>
    <xf numFmtId="165" fontId="9" fillId="7" borderId="68" xfId="3" applyNumberFormat="1" applyFont="1" applyFill="1" applyBorder="1" applyAlignment="1">
      <alignment horizontal="left" vertical="center" wrapText="1"/>
    </xf>
    <xf numFmtId="165" fontId="9" fillId="7" borderId="69" xfId="3" applyNumberFormat="1" applyFont="1" applyFill="1" applyBorder="1" applyAlignment="1">
      <alignment horizontal="left" vertical="center" wrapText="1"/>
    </xf>
    <xf numFmtId="166" fontId="10" fillId="0" borderId="38" xfId="3" applyNumberFormat="1" applyFont="1" applyBorder="1" applyAlignment="1">
      <alignment horizontal="left" vertical="top" wrapText="1"/>
    </xf>
    <xf numFmtId="166" fontId="10" fillId="0" borderId="7" xfId="3" applyNumberFormat="1" applyFont="1" applyBorder="1" applyAlignment="1">
      <alignment horizontal="left" vertical="top" wrapText="1"/>
    </xf>
    <xf numFmtId="166" fontId="10" fillId="0" borderId="13" xfId="3" applyNumberFormat="1" applyFont="1" applyBorder="1" applyAlignment="1">
      <alignment horizontal="left" vertical="top" wrapText="1"/>
    </xf>
    <xf numFmtId="3" fontId="26" fillId="7" borderId="38" xfId="2" applyNumberFormat="1" applyFont="1" applyFill="1" applyBorder="1" applyAlignment="1">
      <alignment horizontal="left" vertical="top" wrapText="1"/>
    </xf>
    <xf numFmtId="3" fontId="26" fillId="7" borderId="7" xfId="2" applyNumberFormat="1" applyFont="1" applyFill="1" applyBorder="1" applyAlignment="1">
      <alignment horizontal="left" vertical="top" wrapText="1"/>
    </xf>
    <xf numFmtId="165" fontId="10" fillId="7" borderId="67" xfId="3" applyNumberFormat="1" applyFont="1" applyFill="1" applyBorder="1" applyAlignment="1">
      <alignment horizontal="center" vertical="center" wrapText="1"/>
    </xf>
    <xf numFmtId="165" fontId="10" fillId="7" borderId="68" xfId="3" applyNumberFormat="1" applyFont="1" applyFill="1" applyBorder="1" applyAlignment="1">
      <alignment horizontal="center" vertical="center" wrapText="1"/>
    </xf>
    <xf numFmtId="165" fontId="10" fillId="7" borderId="69" xfId="3" applyNumberFormat="1" applyFont="1" applyFill="1" applyBorder="1" applyAlignment="1">
      <alignment horizontal="center" vertical="center" wrapText="1"/>
    </xf>
    <xf numFmtId="165" fontId="30" fillId="0" borderId="5" xfId="3" applyNumberFormat="1" applyFont="1" applyBorder="1" applyAlignment="1">
      <alignment horizontal="left" vertical="top" wrapText="1"/>
    </xf>
    <xf numFmtId="165" fontId="30" fillId="0" borderId="42" xfId="3" applyNumberFormat="1" applyFont="1" applyBorder="1" applyAlignment="1">
      <alignment horizontal="left" vertical="top" wrapText="1"/>
    </xf>
    <xf numFmtId="165" fontId="30" fillId="0" borderId="41" xfId="3" applyNumberFormat="1" applyFont="1" applyBorder="1" applyAlignment="1">
      <alignment horizontal="left" vertical="top" wrapText="1"/>
    </xf>
    <xf numFmtId="3" fontId="30" fillId="0" borderId="38" xfId="3" applyNumberFormat="1" applyFont="1" applyBorder="1" applyAlignment="1">
      <alignment horizontal="left" vertical="top" wrapText="1"/>
    </xf>
    <xf numFmtId="3" fontId="30" fillId="0" borderId="7" xfId="3" applyNumberFormat="1" applyFont="1" applyBorder="1" applyAlignment="1">
      <alignment horizontal="left" vertical="top" wrapText="1"/>
    </xf>
    <xf numFmtId="3" fontId="30" fillId="0" borderId="13" xfId="3" applyNumberFormat="1" applyFont="1" applyBorder="1" applyAlignment="1">
      <alignment horizontal="left" vertical="top" wrapText="1"/>
    </xf>
    <xf numFmtId="3" fontId="30" fillId="0" borderId="5" xfId="3" applyNumberFormat="1" applyFont="1" applyFill="1" applyBorder="1" applyAlignment="1">
      <alignment horizontal="left" vertical="top" wrapText="1"/>
    </xf>
    <xf numFmtId="3" fontId="30" fillId="0" borderId="42" xfId="3" applyNumberFormat="1" applyFont="1" applyFill="1" applyBorder="1" applyAlignment="1">
      <alignment horizontal="left" vertical="top" wrapText="1"/>
    </xf>
    <xf numFmtId="3" fontId="30" fillId="0" borderId="41" xfId="3" applyNumberFormat="1" applyFont="1" applyFill="1" applyBorder="1" applyAlignment="1">
      <alignment horizontal="left" vertical="top" wrapText="1"/>
    </xf>
    <xf numFmtId="165" fontId="30" fillId="7" borderId="38" xfId="3" applyNumberFormat="1" applyFont="1" applyFill="1" applyBorder="1" applyAlignment="1">
      <alignment horizontal="left" vertical="top" wrapText="1"/>
    </xf>
    <xf numFmtId="165" fontId="30" fillId="7" borderId="7" xfId="3" applyNumberFormat="1" applyFont="1" applyFill="1" applyBorder="1" applyAlignment="1">
      <alignment horizontal="left" vertical="top" wrapText="1"/>
    </xf>
    <xf numFmtId="165" fontId="30" fillId="7" borderId="13" xfId="3" applyNumberFormat="1" applyFont="1" applyFill="1" applyBorder="1" applyAlignment="1">
      <alignment horizontal="left" vertical="top" wrapText="1"/>
    </xf>
    <xf numFmtId="165" fontId="30" fillId="0" borderId="38" xfId="3" applyNumberFormat="1" applyFont="1" applyBorder="1" applyAlignment="1">
      <alignment horizontal="left" vertical="top" wrapText="1"/>
    </xf>
    <xf numFmtId="165" fontId="30" fillId="0" borderId="7" xfId="3" applyNumberFormat="1" applyFont="1" applyBorder="1" applyAlignment="1">
      <alignment horizontal="left" vertical="top" wrapText="1"/>
    </xf>
    <xf numFmtId="165" fontId="30" fillId="0" borderId="13" xfId="3" applyNumberFormat="1" applyFont="1" applyBorder="1" applyAlignment="1">
      <alignment horizontal="left" vertical="top" wrapText="1"/>
    </xf>
    <xf numFmtId="166" fontId="30" fillId="0" borderId="38" xfId="3" applyNumberFormat="1" applyFont="1" applyBorder="1" applyAlignment="1">
      <alignment horizontal="center" wrapText="1"/>
    </xf>
    <xf numFmtId="166" fontId="30" fillId="0" borderId="7" xfId="3" applyNumberFormat="1" applyFont="1" applyBorder="1" applyAlignment="1">
      <alignment horizontal="center"/>
    </xf>
    <xf numFmtId="166" fontId="30" fillId="0" borderId="13" xfId="3" applyNumberFormat="1" applyFont="1" applyBorder="1" applyAlignment="1">
      <alignment horizontal="center"/>
    </xf>
    <xf numFmtId="166" fontId="4" fillId="7" borderId="38" xfId="3" applyNumberFormat="1" applyFont="1" applyFill="1" applyBorder="1" applyAlignment="1">
      <alignment horizontal="left" vertical="top" wrapText="1"/>
    </xf>
    <xf numFmtId="166" fontId="4" fillId="7" borderId="7" xfId="3" applyNumberFormat="1" applyFont="1" applyFill="1" applyBorder="1" applyAlignment="1">
      <alignment horizontal="left" vertical="top" wrapText="1"/>
    </xf>
    <xf numFmtId="166" fontId="4" fillId="7" borderId="13" xfId="3" applyNumberFormat="1" applyFont="1" applyFill="1" applyBorder="1" applyAlignment="1">
      <alignment horizontal="left" vertical="top" wrapText="1"/>
    </xf>
    <xf numFmtId="166" fontId="26" fillId="0" borderId="38" xfId="3" applyNumberFormat="1" applyFont="1" applyBorder="1" applyAlignment="1">
      <alignment horizontal="center" vertical="top" wrapText="1"/>
    </xf>
    <xf numFmtId="166" fontId="26" fillId="0" borderId="7" xfId="3" applyNumberFormat="1" applyFont="1" applyBorder="1" applyAlignment="1">
      <alignment horizontal="center" vertical="top" wrapText="1"/>
    </xf>
    <xf numFmtId="166" fontId="26" fillId="0" borderId="13" xfId="3" applyNumberFormat="1" applyFont="1" applyBorder="1" applyAlignment="1">
      <alignment horizontal="center" vertical="top" wrapText="1"/>
    </xf>
    <xf numFmtId="3" fontId="9" fillId="0" borderId="21" xfId="2" applyNumberFormat="1" applyFont="1" applyBorder="1" applyAlignment="1">
      <alignment horizontal="left" vertical="top" wrapText="1"/>
    </xf>
    <xf numFmtId="3" fontId="9" fillId="0" borderId="26" xfId="2" applyNumberFormat="1" applyFont="1" applyBorder="1" applyAlignment="1">
      <alignment horizontal="left" vertical="top" wrapText="1"/>
    </xf>
    <xf numFmtId="3" fontId="9" fillId="0" borderId="14" xfId="2" applyNumberFormat="1" applyFont="1" applyBorder="1" applyAlignment="1">
      <alignment horizontal="left" vertical="top" wrapText="1"/>
    </xf>
    <xf numFmtId="165" fontId="9" fillId="0" borderId="38" xfId="3" applyNumberFormat="1" applyFont="1" applyBorder="1" applyAlignment="1">
      <alignment horizontal="left" vertical="center" wrapText="1"/>
    </xf>
    <xf numFmtId="165" fontId="9" fillId="0" borderId="7" xfId="3" applyNumberFormat="1" applyFont="1" applyBorder="1" applyAlignment="1">
      <alignment horizontal="left" vertical="center" wrapText="1"/>
    </xf>
    <xf numFmtId="165" fontId="9" fillId="0" borderId="13" xfId="3" applyNumberFormat="1" applyFont="1" applyBorder="1" applyAlignment="1">
      <alignment horizontal="left" vertical="center" wrapText="1"/>
    </xf>
    <xf numFmtId="165" fontId="10" fillId="0" borderId="38" xfId="3" applyNumberFormat="1" applyFont="1" applyBorder="1" applyAlignment="1">
      <alignment horizontal="left" vertical="top" wrapText="1"/>
    </xf>
    <xf numFmtId="165" fontId="10" fillId="0" borderId="7" xfId="3" applyNumberFormat="1" applyFont="1" applyBorder="1" applyAlignment="1">
      <alignment horizontal="left" vertical="top" wrapText="1"/>
    </xf>
    <xf numFmtId="165" fontId="10" fillId="0" borderId="13" xfId="3" applyNumberFormat="1" applyFont="1" applyBorder="1" applyAlignment="1">
      <alignment horizontal="left" vertical="top" wrapText="1"/>
    </xf>
    <xf numFmtId="169" fontId="0" fillId="7" borderId="0" xfId="0" applyNumberFormat="1" applyFill="1"/>
    <xf numFmtId="0" fontId="3" fillId="7" borderId="0" xfId="0" applyFont="1" applyFill="1" applyAlignment="1">
      <alignment horizontal="center" vertical="center"/>
    </xf>
    <xf numFmtId="0" fontId="0" fillId="7" borderId="0" xfId="0" applyFill="1" applyAlignment="1">
      <alignment vertical="center"/>
    </xf>
    <xf numFmtId="0" fontId="31" fillId="7" borderId="0" xfId="0" applyFont="1" applyFill="1"/>
    <xf numFmtId="3" fontId="31" fillId="7" borderId="0" xfId="0" applyNumberFormat="1" applyFont="1" applyFill="1"/>
    <xf numFmtId="165" fontId="30" fillId="0" borderId="3" xfId="3" applyNumberFormat="1" applyFont="1" applyBorder="1" applyAlignment="1">
      <alignment horizontal="left" vertical="top" wrapText="1"/>
    </xf>
    <xf numFmtId="165" fontId="30" fillId="0" borderId="9" xfId="3" applyNumberFormat="1" applyFont="1" applyBorder="1" applyAlignment="1">
      <alignment horizontal="left" vertical="top" wrapText="1"/>
    </xf>
    <xf numFmtId="165" fontId="30" fillId="0" borderId="15" xfId="3" applyNumberFormat="1" applyFont="1" applyBorder="1" applyAlignment="1">
      <alignment horizontal="left" vertical="top" wrapText="1"/>
    </xf>
    <xf numFmtId="165" fontId="10" fillId="7" borderId="38" xfId="3" applyNumberFormat="1" applyFont="1" applyFill="1" applyBorder="1" applyAlignment="1">
      <alignment horizontal="left" vertical="top" wrapText="1"/>
    </xf>
    <xf numFmtId="165" fontId="10" fillId="7" borderId="7" xfId="3" applyNumberFormat="1" applyFont="1" applyFill="1" applyBorder="1" applyAlignment="1">
      <alignment horizontal="left" vertical="top" wrapText="1"/>
    </xf>
    <xf numFmtId="165" fontId="10" fillId="7" borderId="13" xfId="3" applyNumberFormat="1" applyFont="1" applyFill="1" applyBorder="1" applyAlignment="1">
      <alignment horizontal="left" vertical="top" wrapText="1"/>
    </xf>
    <xf numFmtId="165" fontId="10" fillId="0" borderId="38" xfId="3" applyNumberFormat="1" applyFont="1" applyBorder="1" applyAlignment="1">
      <alignment horizontal="left" vertical="center" wrapText="1"/>
    </xf>
    <xf numFmtId="165" fontId="10" fillId="0" borderId="7" xfId="3" applyNumberFormat="1" applyFont="1" applyBorder="1" applyAlignment="1">
      <alignment horizontal="left" vertical="center" wrapText="1"/>
    </xf>
    <xf numFmtId="165" fontId="10" fillId="0" borderId="13" xfId="3" applyNumberFormat="1" applyFont="1" applyBorder="1" applyAlignment="1">
      <alignment horizontal="left" vertical="center" wrapText="1"/>
    </xf>
    <xf numFmtId="165" fontId="30" fillId="7" borderId="38" xfId="3" applyNumberFormat="1" applyFont="1" applyFill="1" applyBorder="1" applyAlignment="1">
      <alignment horizontal="left" vertical="center" wrapText="1"/>
    </xf>
    <xf numFmtId="165" fontId="30" fillId="7" borderId="7" xfId="3" applyNumberFormat="1" applyFont="1" applyFill="1" applyBorder="1" applyAlignment="1">
      <alignment horizontal="left" vertical="center" wrapText="1"/>
    </xf>
    <xf numFmtId="165" fontId="30" fillId="7" borderId="13" xfId="3" applyNumberFormat="1" applyFont="1" applyFill="1" applyBorder="1" applyAlignment="1">
      <alignment horizontal="left" vertical="center" wrapText="1"/>
    </xf>
    <xf numFmtId="49" fontId="27" fillId="0" borderId="38" xfId="2" applyNumberFormat="1" applyFont="1" applyBorder="1" applyAlignment="1">
      <alignment horizontal="left" vertical="center" wrapText="1"/>
    </xf>
    <xf numFmtId="49" fontId="27" fillId="0" borderId="7" xfId="2" applyNumberFormat="1" applyFont="1" applyBorder="1" applyAlignment="1">
      <alignment horizontal="left" vertical="center" wrapText="1"/>
    </xf>
    <xf numFmtId="49" fontId="27" fillId="0" borderId="13" xfId="2" applyNumberFormat="1" applyFont="1" applyBorder="1" applyAlignment="1">
      <alignment horizontal="left" vertical="center" wrapText="1"/>
    </xf>
    <xf numFmtId="0" fontId="66" fillId="0" borderId="38" xfId="0" applyFont="1" applyBorder="1" applyAlignment="1">
      <alignment horizontal="center" vertical="center" wrapText="1"/>
    </xf>
    <xf numFmtId="0" fontId="66" fillId="0" borderId="7" xfId="0" applyFont="1" applyBorder="1" applyAlignment="1">
      <alignment horizontal="center" vertical="center" wrapText="1"/>
    </xf>
    <xf numFmtId="0" fontId="66" fillId="0" borderId="13" xfId="0" applyFont="1" applyBorder="1" applyAlignment="1">
      <alignment horizontal="center" vertical="center" wrapText="1"/>
    </xf>
    <xf numFmtId="49" fontId="27" fillId="0" borderId="38" xfId="2" applyNumberFormat="1" applyFont="1" applyBorder="1" applyAlignment="1">
      <alignment horizontal="center" vertical="center" wrapText="1"/>
    </xf>
    <xf numFmtId="49" fontId="27" fillId="0" borderId="7" xfId="2" applyNumberFormat="1" applyFont="1" applyBorder="1" applyAlignment="1">
      <alignment horizontal="center" vertical="center" wrapText="1"/>
    </xf>
    <xf numFmtId="49" fontId="27" fillId="0" borderId="13" xfId="2" applyNumberFormat="1" applyFont="1" applyBorder="1" applyAlignment="1">
      <alignment horizontal="center" vertical="center" wrapText="1"/>
    </xf>
    <xf numFmtId="3" fontId="10" fillId="0" borderId="38" xfId="2" applyNumberFormat="1" applyFont="1" applyBorder="1" applyAlignment="1">
      <alignment horizontal="left" vertical="top" wrapText="1"/>
    </xf>
    <xf numFmtId="3" fontId="10" fillId="0" borderId="7" xfId="2" applyNumberFormat="1" applyFont="1" applyBorder="1" applyAlignment="1">
      <alignment horizontal="left" vertical="top" wrapText="1"/>
    </xf>
    <xf numFmtId="3" fontId="10" fillId="0" borderId="13" xfId="2" applyNumberFormat="1" applyFont="1" applyBorder="1" applyAlignment="1">
      <alignment horizontal="left" vertical="top" wrapText="1"/>
    </xf>
    <xf numFmtId="3" fontId="10" fillId="0" borderId="3" xfId="2" applyNumberFormat="1" applyFont="1" applyBorder="1" applyAlignment="1">
      <alignment horizontal="left" vertical="top" wrapText="1"/>
    </xf>
    <xf numFmtId="3" fontId="10" fillId="0" borderId="9" xfId="2" applyNumberFormat="1" applyFont="1" applyBorder="1" applyAlignment="1">
      <alignment horizontal="left" vertical="top" wrapText="1"/>
    </xf>
    <xf numFmtId="3" fontId="10" fillId="0" borderId="15" xfId="2" applyNumberFormat="1" applyFont="1" applyBorder="1" applyAlignment="1">
      <alignment horizontal="left" vertical="top" wrapText="1"/>
    </xf>
    <xf numFmtId="49" fontId="10" fillId="0" borderId="21" xfId="2" applyNumberFormat="1" applyFont="1" applyBorder="1" applyAlignment="1">
      <alignment horizontal="left" vertical="top" wrapText="1"/>
    </xf>
    <xf numFmtId="49" fontId="10" fillId="0" borderId="26" xfId="2" applyNumberFormat="1" applyFont="1" applyBorder="1" applyAlignment="1">
      <alignment horizontal="left" vertical="top" wrapText="1"/>
    </xf>
    <xf numFmtId="49" fontId="10" fillId="0" borderId="14" xfId="2" applyNumberFormat="1" applyFont="1" applyBorder="1" applyAlignment="1">
      <alignment horizontal="left" vertical="top" wrapText="1"/>
    </xf>
    <xf numFmtId="49" fontId="10" fillId="0" borderId="8" xfId="2" applyNumberFormat="1" applyFont="1" applyBorder="1" applyAlignment="1">
      <alignment horizontal="left" vertical="top" wrapText="1"/>
    </xf>
    <xf numFmtId="49" fontId="10" fillId="0" borderId="36" xfId="2" applyNumberFormat="1" applyFont="1" applyBorder="1" applyAlignment="1">
      <alignment horizontal="left" vertical="top" wrapText="1"/>
    </xf>
    <xf numFmtId="49" fontId="10" fillId="7" borderId="38" xfId="2" applyNumberFormat="1" applyFont="1" applyFill="1" applyBorder="1" applyAlignment="1">
      <alignment horizontal="left" vertical="center" wrapText="1"/>
    </xf>
    <xf numFmtId="49" fontId="10" fillId="7" borderId="7" xfId="2" applyNumberFormat="1" applyFont="1" applyFill="1" applyBorder="1" applyAlignment="1">
      <alignment horizontal="left" vertical="center"/>
    </xf>
    <xf numFmtId="49" fontId="10" fillId="7" borderId="13" xfId="2" applyNumberFormat="1" applyFont="1" applyFill="1" applyBorder="1" applyAlignment="1">
      <alignment horizontal="left" vertical="center"/>
    </xf>
    <xf numFmtId="49" fontId="10" fillId="7" borderId="7" xfId="2" applyNumberFormat="1" applyFont="1" applyFill="1" applyBorder="1" applyAlignment="1">
      <alignment horizontal="left" vertical="center" wrapText="1"/>
    </xf>
    <xf numFmtId="49" fontId="10" fillId="7" borderId="13" xfId="2" applyNumberFormat="1" applyFont="1" applyFill="1" applyBorder="1" applyAlignment="1">
      <alignment horizontal="left" vertical="center" wrapText="1"/>
    </xf>
    <xf numFmtId="49" fontId="10" fillId="7" borderId="38" xfId="2" applyNumberFormat="1" applyFont="1" applyFill="1" applyBorder="1" applyAlignment="1">
      <alignment horizontal="left" vertical="top" wrapText="1"/>
    </xf>
    <xf numFmtId="49" fontId="10" fillId="7" borderId="7" xfId="2" applyNumberFormat="1" applyFont="1" applyFill="1" applyBorder="1" applyAlignment="1">
      <alignment horizontal="left" vertical="top" wrapText="1"/>
    </xf>
    <xf numFmtId="49" fontId="10" fillId="0" borderId="38" xfId="2" applyNumberFormat="1" applyFont="1" applyFill="1" applyBorder="1" applyAlignment="1">
      <alignment horizontal="left" vertical="center" wrapText="1"/>
    </xf>
    <xf numFmtId="49" fontId="10" fillId="0" borderId="7" xfId="2" applyNumberFormat="1" applyFont="1" applyFill="1" applyBorder="1" applyAlignment="1">
      <alignment horizontal="left" vertical="center" wrapText="1"/>
    </xf>
    <xf numFmtId="49" fontId="10" fillId="0" borderId="13" xfId="2" applyNumberFormat="1" applyFont="1" applyFill="1" applyBorder="1" applyAlignment="1">
      <alignment horizontal="left" vertical="center" wrapText="1"/>
    </xf>
    <xf numFmtId="49" fontId="10" fillId="0" borderId="38" xfId="2" applyNumberFormat="1" applyFont="1" applyFill="1" applyBorder="1" applyAlignment="1">
      <alignment horizontal="left" vertical="top" wrapText="1"/>
    </xf>
    <xf numFmtId="49" fontId="10" fillId="0" borderId="7" xfId="2" applyNumberFormat="1" applyFont="1" applyFill="1" applyBorder="1" applyAlignment="1">
      <alignment horizontal="left" vertical="top" wrapText="1"/>
    </xf>
    <xf numFmtId="49" fontId="10" fillId="0" borderId="13" xfId="2" applyNumberFormat="1" applyFont="1" applyFill="1" applyBorder="1" applyAlignment="1">
      <alignment horizontal="left" vertical="top" wrapText="1"/>
    </xf>
    <xf numFmtId="1" fontId="10" fillId="7" borderId="38" xfId="2" applyNumberFormat="1" applyFont="1" applyFill="1" applyBorder="1" applyAlignment="1">
      <alignment horizontal="center" vertical="center" wrapText="1"/>
    </xf>
    <xf numFmtId="1" fontId="10" fillId="7" borderId="7" xfId="2" applyNumberFormat="1" applyFont="1" applyFill="1" applyBorder="1" applyAlignment="1">
      <alignment horizontal="center" vertical="center" wrapText="1"/>
    </xf>
    <xf numFmtId="1" fontId="10" fillId="7" borderId="13" xfId="2" applyNumberFormat="1" applyFont="1" applyFill="1" applyBorder="1" applyAlignment="1">
      <alignment horizontal="center" vertical="center" wrapText="1"/>
    </xf>
    <xf numFmtId="3" fontId="10" fillId="0" borderId="38" xfId="2" applyNumberFormat="1" applyFont="1" applyBorder="1" applyAlignment="1">
      <alignment horizontal="center" vertical="center" wrapText="1"/>
    </xf>
    <xf numFmtId="3" fontId="10" fillId="0" borderId="7" xfId="2" applyNumberFormat="1" applyFont="1" applyBorder="1" applyAlignment="1">
      <alignment horizontal="center" vertical="center" wrapText="1"/>
    </xf>
    <xf numFmtId="3" fontId="10" fillId="0" borderId="13" xfId="2" applyNumberFormat="1" applyFont="1" applyBorder="1" applyAlignment="1">
      <alignment horizontal="center" vertical="center" wrapText="1"/>
    </xf>
    <xf numFmtId="49" fontId="27" fillId="0" borderId="38" xfId="2" applyNumberFormat="1" applyFont="1" applyBorder="1" applyAlignment="1">
      <alignment horizontal="left" vertical="top" wrapText="1"/>
    </xf>
    <xf numFmtId="49" fontId="27" fillId="0" borderId="7" xfId="2" applyNumberFormat="1" applyFont="1" applyBorder="1" applyAlignment="1">
      <alignment horizontal="left" vertical="top" wrapText="1"/>
    </xf>
    <xf numFmtId="49" fontId="27" fillId="0" borderId="13" xfId="2" applyNumberFormat="1" applyFont="1" applyBorder="1" applyAlignment="1">
      <alignment horizontal="left" vertical="top" wrapText="1"/>
    </xf>
    <xf numFmtId="165" fontId="10" fillId="0" borderId="19" xfId="3" applyNumberFormat="1" applyFont="1" applyBorder="1" applyAlignment="1">
      <alignment horizontal="left" vertical="center" wrapText="1"/>
    </xf>
    <xf numFmtId="165" fontId="10" fillId="0" borderId="50" xfId="3" applyNumberFormat="1" applyFont="1" applyBorder="1" applyAlignment="1">
      <alignment horizontal="left" vertical="center" wrapText="1"/>
    </xf>
    <xf numFmtId="165" fontId="10" fillId="0" borderId="51" xfId="3" applyNumberFormat="1" applyFont="1" applyBorder="1" applyAlignment="1">
      <alignment horizontal="left" vertical="top" wrapText="1"/>
    </xf>
    <xf numFmtId="165" fontId="10" fillId="0" borderId="51" xfId="3" applyNumberFormat="1" applyFont="1" applyBorder="1" applyAlignment="1">
      <alignment horizontal="center" vertical="center" wrapText="1"/>
    </xf>
    <xf numFmtId="165" fontId="10" fillId="0" borderId="19" xfId="3" applyNumberFormat="1" applyFont="1" applyBorder="1" applyAlignment="1">
      <alignment horizontal="center" vertical="top" wrapText="1"/>
    </xf>
    <xf numFmtId="165" fontId="10" fillId="0" borderId="52" xfId="3" applyNumberFormat="1" applyFont="1" applyBorder="1" applyAlignment="1">
      <alignment horizontal="left" vertical="top" wrapText="1"/>
    </xf>
    <xf numFmtId="165" fontId="10" fillId="0" borderId="38" xfId="3" applyNumberFormat="1" applyFont="1" applyFill="1" applyBorder="1" applyAlignment="1">
      <alignment horizontal="left" vertical="center" wrapText="1"/>
    </xf>
    <xf numFmtId="165" fontId="10" fillId="0" borderId="7" xfId="3" applyNumberFormat="1" applyFont="1" applyFill="1" applyBorder="1" applyAlignment="1">
      <alignment horizontal="left" vertical="center" wrapText="1"/>
    </xf>
    <xf numFmtId="165" fontId="10" fillId="0" borderId="13" xfId="3" applyNumberFormat="1" applyFont="1" applyFill="1" applyBorder="1" applyAlignment="1">
      <alignment horizontal="left" vertical="center" wrapText="1"/>
    </xf>
    <xf numFmtId="165" fontId="10" fillId="0" borderId="21" xfId="3" applyNumberFormat="1" applyFont="1" applyFill="1" applyBorder="1" applyAlignment="1">
      <alignment horizontal="left" vertical="center" wrapText="1"/>
    </xf>
    <xf numFmtId="165" fontId="30" fillId="0" borderId="38" xfId="3" applyNumberFormat="1" applyFont="1" applyFill="1" applyBorder="1" applyAlignment="1">
      <alignment vertical="center" wrapText="1"/>
    </xf>
    <xf numFmtId="165" fontId="30" fillId="0" borderId="7" xfId="3" applyNumberFormat="1" applyFont="1" applyFill="1" applyBorder="1" applyAlignment="1">
      <alignment vertical="center"/>
    </xf>
    <xf numFmtId="165" fontId="30" fillId="0" borderId="13" xfId="3" applyNumberFormat="1" applyFont="1" applyFill="1" applyBorder="1" applyAlignment="1">
      <alignment vertical="center"/>
    </xf>
    <xf numFmtId="0" fontId="66" fillId="0" borderId="4" xfId="0" applyFont="1" applyBorder="1" applyAlignment="1">
      <alignment horizontal="center" vertical="center" wrapText="1"/>
    </xf>
    <xf numFmtId="0" fontId="66" fillId="0" borderId="0" xfId="0" applyFont="1" applyAlignment="1">
      <alignment horizontal="center" vertical="center" wrapText="1"/>
    </xf>
    <xf numFmtId="0" fontId="66" fillId="0" borderId="46" xfId="0" applyFont="1" applyBorder="1" applyAlignment="1">
      <alignment horizontal="center" vertical="center" wrapText="1"/>
    </xf>
    <xf numFmtId="0" fontId="66" fillId="0" borderId="87" xfId="0" applyFont="1" applyBorder="1" applyAlignment="1">
      <alignment horizontal="center" vertical="top" wrapText="1"/>
    </xf>
    <xf numFmtId="0" fontId="66" fillId="0" borderId="88" xfId="0" applyFont="1" applyBorder="1" applyAlignment="1">
      <alignment horizontal="center" vertical="top" wrapText="1"/>
    </xf>
    <xf numFmtId="0" fontId="66" fillId="0" borderId="89" xfId="0" applyFont="1" applyBorder="1" applyAlignment="1">
      <alignment horizontal="center" vertical="top" wrapText="1"/>
    </xf>
    <xf numFmtId="49" fontId="10" fillId="0" borderId="38" xfId="2" applyNumberFormat="1" applyFont="1" applyBorder="1" applyAlignment="1">
      <alignment horizontal="center" vertical="center" wrapText="1"/>
    </xf>
    <xf numFmtId="49" fontId="10" fillId="0" borderId="7" xfId="2" applyNumberFormat="1" applyFont="1" applyBorder="1" applyAlignment="1">
      <alignment horizontal="center" vertical="center" wrapText="1"/>
    </xf>
    <xf numFmtId="49" fontId="10" fillId="0" borderId="13" xfId="2" applyNumberFormat="1" applyFont="1" applyBorder="1" applyAlignment="1">
      <alignment horizontal="center" vertical="center" wrapText="1"/>
    </xf>
  </cellXfs>
  <cellStyles count="197">
    <cellStyle name="_ALB content sheet" xfId="47"/>
    <cellStyle name="_ALB_StructPC tables" xfId="48"/>
    <cellStyle name="_Output to team May 12 2008 10pm" xfId="49"/>
    <cellStyle name="_PC Table Summary fror Gramoz May 13 2008" xfId="50"/>
    <cellStyle name="1 indent" xfId="51"/>
    <cellStyle name="2 indents" xfId="52"/>
    <cellStyle name="20% - Accent5 2" xfId="53"/>
    <cellStyle name="3 indents" xfId="54"/>
    <cellStyle name="4 indents" xfId="55"/>
    <cellStyle name="5 indents" xfId="56"/>
    <cellStyle name="BoA" xfId="57"/>
    <cellStyle name="Celkem" xfId="58"/>
    <cellStyle name="Comma" xfId="1" builtinId="3"/>
    <cellStyle name="Comma  - Style1" xfId="59"/>
    <cellStyle name="Comma 2" xfId="5"/>
    <cellStyle name="Comma 2 2" xfId="6"/>
    <cellStyle name="Comma 2 2 2" xfId="174"/>
    <cellStyle name="Comma 2 2 3 3" xfId="7"/>
    <cellStyle name="Comma 2 2 3 3 2" xfId="175"/>
    <cellStyle name="Comma 2 3" xfId="8"/>
    <cellStyle name="Comma 2 3 2" xfId="9"/>
    <cellStyle name="Comma 2 3 3" xfId="10"/>
    <cellStyle name="Comma 2 4" xfId="60"/>
    <cellStyle name="Comma 2 4 2" xfId="61"/>
    <cellStyle name="Comma 2 5" xfId="62"/>
    <cellStyle name="Comma 3" xfId="11"/>
    <cellStyle name="Comma 3 2" xfId="12"/>
    <cellStyle name="Comma 3 3" xfId="63"/>
    <cellStyle name="Comma 4" xfId="13"/>
    <cellStyle name="Comma 4 2" xfId="64"/>
    <cellStyle name="Comma 4 3" xfId="65"/>
    <cellStyle name="Comma 5" xfId="14"/>
    <cellStyle name="Comma 5 2" xfId="66"/>
    <cellStyle name="Comma 8" xfId="4"/>
    <cellStyle name="Comma(3)" xfId="67"/>
    <cellStyle name="Comma0" xfId="15"/>
    <cellStyle name="Curren - Style3" xfId="68"/>
    <cellStyle name="Curren - Style4" xfId="69"/>
    <cellStyle name="Currency0" xfId="16"/>
    <cellStyle name="Date" xfId="17"/>
    <cellStyle name="Datum" xfId="70"/>
    <cellStyle name="Defl/Infl" xfId="71"/>
    <cellStyle name="Euro" xfId="72"/>
    <cellStyle name="Exogenous" xfId="73"/>
    <cellStyle name="Finanční0" xfId="74"/>
    <cellStyle name="Finanèní0" xfId="75"/>
    <cellStyle name="Fixed" xfId="18"/>
    <cellStyle name="Grey" xfId="76"/>
    <cellStyle name="Heading 1 2" xfId="19"/>
    <cellStyle name="Heading 2 2" xfId="20"/>
    <cellStyle name="Hipervínculo_IIF" xfId="77"/>
    <cellStyle name="IMF" xfId="78"/>
    <cellStyle name="imf-one decimal" xfId="79"/>
    <cellStyle name="imf-zero decimal" xfId="80"/>
    <cellStyle name="Input [yellow]" xfId="81"/>
    <cellStyle name="INSTAT" xfId="82"/>
    <cellStyle name="Label" xfId="83"/>
    <cellStyle name="Měna0" xfId="84"/>
    <cellStyle name="Millares [0]_BALPROGRAMA2001R" xfId="85"/>
    <cellStyle name="Millares_BALPROGRAMA2001R" xfId="86"/>
    <cellStyle name="Milliers [0]_Encours - Apr rééch" xfId="87"/>
    <cellStyle name="Milliers_Encours - Apr rééch" xfId="88"/>
    <cellStyle name="Mìna0" xfId="89"/>
    <cellStyle name="Model" xfId="90"/>
    <cellStyle name="MoF" xfId="91"/>
    <cellStyle name="Moneda [0]_BALPROGRAMA2001R" xfId="92"/>
    <cellStyle name="Moneda_BALPROGRAMA2001R" xfId="93"/>
    <cellStyle name="Monétaire [0]_Encours - Apr rééch" xfId="94"/>
    <cellStyle name="Monétaire_Encours - Apr rééch" xfId="95"/>
    <cellStyle name="Normal" xfId="0" builtinId="0"/>
    <cellStyle name="Normal - Style1" xfId="96"/>
    <cellStyle name="Normal - Style2" xfId="97"/>
    <cellStyle name="Normal - Style5" xfId="98"/>
    <cellStyle name="Normal - Style6" xfId="99"/>
    <cellStyle name="Normal - Style7" xfId="100"/>
    <cellStyle name="Normal - Style8" xfId="101"/>
    <cellStyle name="Normal 10" xfId="21"/>
    <cellStyle name="Normal 11" xfId="22"/>
    <cellStyle name="Normal 11 2" xfId="23"/>
    <cellStyle name="Normal 12" xfId="24"/>
    <cellStyle name="Normal 12 2" xfId="103"/>
    <cellStyle name="Normal 13" xfId="2"/>
    <cellStyle name="Normal 13 2" xfId="104"/>
    <cellStyle name="Normal 13 2 2" xfId="181"/>
    <cellStyle name="Normal 14" xfId="3"/>
    <cellStyle name="Normal 15" xfId="125"/>
    <cellStyle name="Normal 15 2" xfId="183"/>
    <cellStyle name="Normal 16" xfId="166"/>
    <cellStyle name="Normal 16 2" xfId="189"/>
    <cellStyle name="Normal 17" xfId="102"/>
    <cellStyle name="Normal 17 2" xfId="180"/>
    <cellStyle name="Normal 18" xfId="165"/>
    <cellStyle name="Normal 18 2" xfId="188"/>
    <cellStyle name="Normal 19" xfId="162"/>
    <cellStyle name="Normal 19 2" xfId="185"/>
    <cellStyle name="Normal 2" xfId="25"/>
    <cellStyle name="Normal 2 2" xfId="26"/>
    <cellStyle name="Normal 2 3" xfId="27"/>
    <cellStyle name="Normal 2 3 2" xfId="176"/>
    <cellStyle name="Normal 2 4" xfId="105"/>
    <cellStyle name="Normal 2 4 2" xfId="106"/>
    <cellStyle name="Normal 2 4 3" xfId="107"/>
    <cellStyle name="Normal 20" xfId="164"/>
    <cellStyle name="Normal 20 2" xfId="187"/>
    <cellStyle name="Normal 21" xfId="163"/>
    <cellStyle name="Normal 21 2" xfId="186"/>
    <cellStyle name="Normal 3" xfId="28"/>
    <cellStyle name="Normal 3 2" xfId="29"/>
    <cellStyle name="Normal 3 2 2" xfId="30"/>
    <cellStyle name="Normal 3 3" xfId="108"/>
    <cellStyle name="Normal 3 4" xfId="46"/>
    <cellStyle name="Normal 3 4 2" xfId="179"/>
    <cellStyle name="Normal 4" xfId="31"/>
    <cellStyle name="Normal 4 2" xfId="32"/>
    <cellStyle name="Normal 4 3" xfId="109"/>
    <cellStyle name="Normal 4 3 2" xfId="159"/>
    <cellStyle name="Normal 5" xfId="33"/>
    <cellStyle name="Normal 5 2" xfId="34"/>
    <cellStyle name="Normal 5 3" xfId="110"/>
    <cellStyle name="Normal 6" xfId="35"/>
    <cellStyle name="Normal 6 2" xfId="36"/>
    <cellStyle name="Normal 6 3" xfId="37"/>
    <cellStyle name="Normal 6 3 2" xfId="178"/>
    <cellStyle name="Normal 6 4" xfId="177"/>
    <cellStyle name="Normal 7" xfId="38"/>
    <cellStyle name="Normal 8" xfId="39"/>
    <cellStyle name="Normal 8 2" xfId="40"/>
    <cellStyle name="Normal 9" xfId="41"/>
    <cellStyle name="Normal 9 2" xfId="111"/>
    <cellStyle name="Normal 9 2 2" xfId="182"/>
    <cellStyle name="Normal Table" xfId="112"/>
    <cellStyle name="Output Amounts" xfId="113"/>
    <cellStyle name="Percent [2]" xfId="42"/>
    <cellStyle name="Percent 10" xfId="170"/>
    <cellStyle name="Percent 10 2" xfId="193"/>
    <cellStyle name="Percent 11" xfId="171"/>
    <cellStyle name="Percent 11 2" xfId="194"/>
    <cellStyle name="Percent 12" xfId="172"/>
    <cellStyle name="Percent 12 2" xfId="195"/>
    <cellStyle name="Percent 13" xfId="173"/>
    <cellStyle name="Percent 13 2" xfId="196"/>
    <cellStyle name="Percent 2" xfId="43"/>
    <cellStyle name="Percent 2 2" xfId="114"/>
    <cellStyle name="Percent 3" xfId="115"/>
    <cellStyle name="Percent 4" xfId="116"/>
    <cellStyle name="Percent 5" xfId="160"/>
    <cellStyle name="Percent 6" xfId="161"/>
    <cellStyle name="Percent 6 2" xfId="184"/>
    <cellStyle name="Percent 7" xfId="167"/>
    <cellStyle name="Percent 7 2" xfId="190"/>
    <cellStyle name="Percent 8" xfId="168"/>
    <cellStyle name="Percent 8 2" xfId="191"/>
    <cellStyle name="Percent 9" xfId="169"/>
    <cellStyle name="Percent 9 2" xfId="192"/>
    <cellStyle name="percentage difference" xfId="117"/>
    <cellStyle name="percentage difference one decimal" xfId="118"/>
    <cellStyle name="percentage difference zero decimal" xfId="119"/>
    <cellStyle name="Pevný" xfId="120"/>
    <cellStyle name="Presentation" xfId="121"/>
    <cellStyle name="Proj" xfId="122"/>
    <cellStyle name="Publication" xfId="123"/>
    <cellStyle name="STYL1 - Style1" xfId="124"/>
    <cellStyle name="Style 1" xfId="44"/>
    <cellStyle name="Style 1 2" xfId="126"/>
    <cellStyle name="Text" xfId="127"/>
    <cellStyle name="Total 2" xfId="45"/>
    <cellStyle name="WebAnchor1" xfId="128"/>
    <cellStyle name="WebAnchor2" xfId="129"/>
    <cellStyle name="WebAnchor3" xfId="130"/>
    <cellStyle name="WebAnchor4" xfId="131"/>
    <cellStyle name="WebAnchor5" xfId="132"/>
    <cellStyle name="WebAnchor6" xfId="133"/>
    <cellStyle name="WebAnchor7" xfId="134"/>
    <cellStyle name="Webexclude" xfId="135"/>
    <cellStyle name="WebFN" xfId="136"/>
    <cellStyle name="WebFN1" xfId="137"/>
    <cellStyle name="WebFN2" xfId="138"/>
    <cellStyle name="WebFN3" xfId="139"/>
    <cellStyle name="WebFN4" xfId="140"/>
    <cellStyle name="WebHR" xfId="141"/>
    <cellStyle name="WebIndent1" xfId="142"/>
    <cellStyle name="WebIndent1wFN3" xfId="143"/>
    <cellStyle name="WebIndent2" xfId="144"/>
    <cellStyle name="WebNoBR" xfId="145"/>
    <cellStyle name="Záhlaví 1" xfId="146"/>
    <cellStyle name="Záhlaví 2" xfId="147"/>
    <cellStyle name="zero" xfId="148"/>
    <cellStyle name="ДАТА" xfId="149"/>
    <cellStyle name="ДЕНЕЖНЫЙ_BOPENGC" xfId="150"/>
    <cellStyle name="ЗАГОЛОВОК1" xfId="151"/>
    <cellStyle name="ЗАГОЛОВОК2" xfId="152"/>
    <cellStyle name="ИТОГОВЫЙ" xfId="153"/>
    <cellStyle name="Обычный_BOPENGC" xfId="154"/>
    <cellStyle name="ПРОЦЕНТНЫЙ_BOPENGC" xfId="155"/>
    <cellStyle name="ТЕКСТ" xfId="156"/>
    <cellStyle name="ФИКСИРОВАННЫЙ" xfId="157"/>
    <cellStyle name="ФИНАНСОВЫЙ_BOPENGC" xfId="1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438"/>
  <sheetViews>
    <sheetView tabSelected="1" zoomScale="70" zoomScaleNormal="70" workbookViewId="0">
      <pane ySplit="4" topLeftCell="A5" activePane="bottomLeft" state="frozen"/>
      <selection pane="bottomLeft" activeCell="I430" sqref="I430"/>
    </sheetView>
  </sheetViews>
  <sheetFormatPr defaultRowHeight="15"/>
  <cols>
    <col min="1" max="1" width="14.140625" customWidth="1"/>
    <col min="2" max="2" width="53.140625" customWidth="1"/>
    <col min="4" max="4" width="10.7109375" customWidth="1"/>
    <col min="5" max="6" width="17" customWidth="1"/>
    <col min="7" max="7" width="23.140625" style="273" bestFit="1" customWidth="1"/>
    <col min="8" max="8" width="23.140625" style="170" bestFit="1" customWidth="1"/>
    <col min="9" max="9" width="73.140625" style="171" customWidth="1"/>
    <col min="10" max="10" width="22.42578125" style="188" customWidth="1"/>
    <col min="11" max="11" width="17" style="188" bestFit="1" customWidth="1"/>
    <col min="12" max="12" width="19" style="188" bestFit="1" customWidth="1"/>
    <col min="13" max="13" width="18.7109375" style="190" bestFit="1" customWidth="1"/>
    <col min="14" max="14" width="58.5703125" style="171" customWidth="1"/>
    <col min="15" max="16" width="17" style="188" bestFit="1" customWidth="1"/>
    <col min="17" max="17" width="23.140625" style="188" bestFit="1" customWidth="1"/>
    <col min="18" max="18" width="23.140625" style="190" bestFit="1" customWidth="1"/>
    <col min="19" max="19" width="44.140625" style="171" customWidth="1"/>
    <col min="20" max="20" width="17.28515625" style="197" customWidth="1"/>
    <col min="21" max="22" width="14.7109375" style="197" bestFit="1" customWidth="1"/>
    <col min="23" max="24" width="18.28515625" style="197" bestFit="1" customWidth="1"/>
    <col min="25" max="43" width="9.140625" style="197"/>
  </cols>
  <sheetData>
    <row r="1" spans="1:19" ht="15.75" thickBot="1"/>
    <row r="2" spans="1:19" ht="48.75" customHeight="1" thickBot="1">
      <c r="A2" s="1"/>
      <c r="B2" s="2"/>
      <c r="C2" s="2"/>
      <c r="D2" s="2"/>
      <c r="E2" s="1351" t="s">
        <v>0</v>
      </c>
      <c r="F2" s="1352"/>
      <c r="G2" s="1352"/>
      <c r="H2" s="1352"/>
      <c r="I2" s="1353"/>
      <c r="J2" s="1354" t="s">
        <v>1</v>
      </c>
      <c r="K2" s="1355"/>
      <c r="L2" s="1355"/>
      <c r="M2" s="1355"/>
      <c r="N2" s="1356"/>
      <c r="O2" s="1357" t="s">
        <v>2</v>
      </c>
      <c r="P2" s="1358"/>
      <c r="Q2" s="1358"/>
      <c r="R2" s="1358"/>
      <c r="S2" s="1359"/>
    </row>
    <row r="3" spans="1:19" ht="15.75">
      <c r="A3" s="1360" t="s">
        <v>3</v>
      </c>
      <c r="B3" s="3" t="s">
        <v>4</v>
      </c>
      <c r="C3" s="1362" t="s">
        <v>5</v>
      </c>
      <c r="D3" s="1364" t="s">
        <v>6</v>
      </c>
      <c r="E3" s="1366" t="s">
        <v>7</v>
      </c>
      <c r="F3" s="1368" t="s">
        <v>8</v>
      </c>
      <c r="G3" s="1370" t="s">
        <v>9</v>
      </c>
      <c r="H3" s="1368" t="s">
        <v>10</v>
      </c>
      <c r="I3" s="1324" t="s">
        <v>11</v>
      </c>
      <c r="J3" s="1326" t="s">
        <v>7</v>
      </c>
      <c r="K3" s="1328" t="s">
        <v>8</v>
      </c>
      <c r="L3" s="1328" t="s">
        <v>9</v>
      </c>
      <c r="M3" s="1370" t="s">
        <v>10</v>
      </c>
      <c r="N3" s="1324" t="s">
        <v>11</v>
      </c>
      <c r="O3" s="1326" t="s">
        <v>7</v>
      </c>
      <c r="P3" s="1328" t="s">
        <v>8</v>
      </c>
      <c r="Q3" s="1328" t="s">
        <v>9</v>
      </c>
      <c r="R3" s="1370" t="s">
        <v>10</v>
      </c>
      <c r="S3" s="1324" t="s">
        <v>11</v>
      </c>
    </row>
    <row r="4" spans="1:19" ht="16.5" thickBot="1">
      <c r="A4" s="1361"/>
      <c r="B4" s="4" t="s">
        <v>12</v>
      </c>
      <c r="C4" s="1363"/>
      <c r="D4" s="1365"/>
      <c r="E4" s="1367"/>
      <c r="F4" s="1369"/>
      <c r="G4" s="1371"/>
      <c r="H4" s="1369"/>
      <c r="I4" s="1325"/>
      <c r="J4" s="1327"/>
      <c r="K4" s="1329"/>
      <c r="L4" s="1329"/>
      <c r="M4" s="1371"/>
      <c r="N4" s="1325"/>
      <c r="O4" s="1327"/>
      <c r="P4" s="1329"/>
      <c r="Q4" s="1329"/>
      <c r="R4" s="1371"/>
      <c r="S4" s="1325"/>
    </row>
    <row r="5" spans="1:19" ht="16.5" thickBot="1">
      <c r="A5" s="5" t="s">
        <v>13</v>
      </c>
      <c r="B5" s="17" t="s">
        <v>14</v>
      </c>
      <c r="C5" s="18"/>
      <c r="D5" s="153"/>
      <c r="E5" s="669"/>
      <c r="F5" s="669"/>
      <c r="G5" s="669"/>
      <c r="H5" s="669"/>
      <c r="I5" s="173"/>
      <c r="J5" s="146"/>
      <c r="K5" s="147"/>
      <c r="L5" s="153"/>
      <c r="M5" s="102"/>
      <c r="N5" s="174"/>
      <c r="O5" s="147"/>
      <c r="P5" s="153"/>
      <c r="Q5" s="145"/>
      <c r="R5" s="103"/>
      <c r="S5" s="175"/>
    </row>
    <row r="6" spans="1:19" ht="42.75" customHeight="1">
      <c r="A6" s="8">
        <v>1120</v>
      </c>
      <c r="B6" s="9" t="s">
        <v>15</v>
      </c>
      <c r="C6" s="193">
        <v>2025</v>
      </c>
      <c r="D6" s="91"/>
      <c r="E6" s="92"/>
      <c r="F6" s="143"/>
      <c r="G6" s="94"/>
      <c r="H6" s="118"/>
      <c r="I6" s="1342"/>
      <c r="J6" s="1120"/>
      <c r="K6" s="1121"/>
      <c r="L6" s="1136">
        <v>445000</v>
      </c>
      <c r="M6" s="1133">
        <f>SUM(J6:L6)</f>
        <v>445000</v>
      </c>
      <c r="N6" s="1312" t="s">
        <v>370</v>
      </c>
      <c r="O6" s="143">
        <f>+E6+J6</f>
        <v>0</v>
      </c>
      <c r="P6" s="143">
        <f t="shared" ref="P6:P8" si="0">+F6+K6</f>
        <v>0</v>
      </c>
      <c r="Q6" s="143">
        <f t="shared" ref="Q6:Q8" si="1">+G6+L6</f>
        <v>445000</v>
      </c>
      <c r="R6" s="132">
        <f t="shared" ref="R6:R8" si="2">+O6+P6+Q6</f>
        <v>445000</v>
      </c>
      <c r="S6" s="176"/>
    </row>
    <row r="7" spans="1:19" ht="57.75" customHeight="1">
      <c r="A7" s="11">
        <v>1120</v>
      </c>
      <c r="B7" s="12"/>
      <c r="C7" s="194">
        <v>2026</v>
      </c>
      <c r="D7" s="91"/>
      <c r="E7" s="92"/>
      <c r="F7" s="143"/>
      <c r="G7" s="96"/>
      <c r="H7" s="118"/>
      <c r="I7" s="1343"/>
      <c r="J7" s="1120"/>
      <c r="K7" s="1123"/>
      <c r="L7" s="1136">
        <v>340518</v>
      </c>
      <c r="M7" s="1134">
        <f>SUM(J7:L7)</f>
        <v>340518</v>
      </c>
      <c r="N7" s="1313"/>
      <c r="O7" s="91">
        <f t="shared" ref="O7:O8" si="3">+E7+J7</f>
        <v>0</v>
      </c>
      <c r="P7" s="95">
        <f t="shared" si="0"/>
        <v>0</v>
      </c>
      <c r="Q7" s="143">
        <f t="shared" si="1"/>
        <v>340518</v>
      </c>
      <c r="R7" s="133">
        <f t="shared" si="2"/>
        <v>340518</v>
      </c>
      <c r="S7" s="176"/>
    </row>
    <row r="8" spans="1:19" ht="82.5" customHeight="1" thickBot="1">
      <c r="A8" s="14">
        <v>1120</v>
      </c>
      <c r="B8" s="15"/>
      <c r="C8" s="195">
        <v>2027</v>
      </c>
      <c r="D8" s="97"/>
      <c r="E8" s="92"/>
      <c r="F8" s="99"/>
      <c r="G8" s="100"/>
      <c r="H8" s="130"/>
      <c r="I8" s="1344"/>
      <c r="J8" s="1125"/>
      <c r="K8" s="1126"/>
      <c r="L8" s="1127"/>
      <c r="M8" s="1135"/>
      <c r="N8" s="1314"/>
      <c r="O8" s="97">
        <f t="shared" si="3"/>
        <v>0</v>
      </c>
      <c r="P8" s="98">
        <f t="shared" si="0"/>
        <v>0</v>
      </c>
      <c r="Q8" s="99">
        <f t="shared" si="1"/>
        <v>0</v>
      </c>
      <c r="R8" s="134">
        <f t="shared" si="2"/>
        <v>0</v>
      </c>
      <c r="S8" s="177"/>
    </row>
    <row r="9" spans="1:19" ht="16.5" thickBot="1">
      <c r="A9" s="5" t="s">
        <v>16</v>
      </c>
      <c r="B9" s="17" t="s">
        <v>17</v>
      </c>
      <c r="C9" s="18"/>
      <c r="D9" s="153"/>
      <c r="E9" s="145"/>
      <c r="F9" s="145"/>
      <c r="G9" s="145"/>
      <c r="H9" s="145"/>
      <c r="I9" s="173"/>
      <c r="J9" s="147"/>
      <c r="K9" s="147"/>
      <c r="L9" s="147"/>
      <c r="M9" s="147"/>
      <c r="N9" s="174"/>
      <c r="O9" s="147"/>
      <c r="P9" s="153"/>
      <c r="Q9" s="145"/>
      <c r="R9" s="103"/>
      <c r="S9" s="175"/>
    </row>
    <row r="10" spans="1:19" s="197" customFormat="1" ht="38.25" customHeight="1">
      <c r="A10" s="448">
        <v>1110</v>
      </c>
      <c r="B10" s="449" t="s">
        <v>18</v>
      </c>
      <c r="C10" s="193">
        <v>2025</v>
      </c>
      <c r="D10" s="450"/>
      <c r="E10" s="451">
        <v>45481</v>
      </c>
      <c r="F10" s="459">
        <v>14999</v>
      </c>
      <c r="G10" s="452">
        <v>14336.6</v>
      </c>
      <c r="H10" s="1085">
        <f>SUM(E10:G10)</f>
        <v>74816.600000000006</v>
      </c>
      <c r="I10" s="1312" t="s">
        <v>371</v>
      </c>
      <c r="J10" s="1121"/>
      <c r="K10" s="453"/>
      <c r="L10" s="454">
        <v>25500</v>
      </c>
      <c r="M10" s="455">
        <f>SUM(J10:L10)</f>
        <v>25500</v>
      </c>
      <c r="N10" s="1312" t="s">
        <v>373</v>
      </c>
      <c r="O10" s="318">
        <f>+E10+J10</f>
        <v>45481</v>
      </c>
      <c r="P10" s="318">
        <f t="shared" ref="P10:P15" si="4">+F10+K10</f>
        <v>14999</v>
      </c>
      <c r="Q10" s="318">
        <f t="shared" ref="Q10:Q15" si="5">+G10+L10</f>
        <v>39836.6</v>
      </c>
      <c r="R10" s="456">
        <f t="shared" ref="R10:R15" si="6">+O10+P10+Q10</f>
        <v>100316.6</v>
      </c>
      <c r="S10" s="1286"/>
    </row>
    <row r="11" spans="1:19" s="197" customFormat="1" ht="30" customHeight="1">
      <c r="A11" s="457">
        <v>1110</v>
      </c>
      <c r="B11" s="458"/>
      <c r="C11" s="194">
        <v>2026</v>
      </c>
      <c r="D11" s="450"/>
      <c r="E11" s="459">
        <v>45481</v>
      </c>
      <c r="F11" s="1168">
        <v>19396</v>
      </c>
      <c r="G11" s="458"/>
      <c r="H11" s="1084">
        <f t="shared" ref="H11:H12" si="7">SUM(E11:G11)</f>
        <v>64877</v>
      </c>
      <c r="I11" s="1313"/>
      <c r="J11" s="1121"/>
      <c r="K11" s="460"/>
      <c r="L11" s="454">
        <v>58255</v>
      </c>
      <c r="M11" s="455">
        <f t="shared" ref="M11:M12" si="8">SUM(J11:L11)</f>
        <v>58255</v>
      </c>
      <c r="N11" s="1313"/>
      <c r="O11" s="318">
        <f t="shared" ref="O11:O12" si="9">+E11+J11</f>
        <v>45481</v>
      </c>
      <c r="P11" s="318">
        <f t="shared" si="4"/>
        <v>19396</v>
      </c>
      <c r="Q11" s="318">
        <f t="shared" si="5"/>
        <v>58255</v>
      </c>
      <c r="R11" s="461">
        <f t="shared" si="6"/>
        <v>123132</v>
      </c>
      <c r="S11" s="1287"/>
    </row>
    <row r="12" spans="1:19" s="197" customFormat="1" ht="123" customHeight="1" thickBot="1">
      <c r="A12" s="390">
        <v>1110</v>
      </c>
      <c r="B12" s="462"/>
      <c r="C12" s="195">
        <v>2027</v>
      </c>
      <c r="D12" s="463"/>
      <c r="E12" s="464">
        <v>45481</v>
      </c>
      <c r="F12" s="1083">
        <v>23796</v>
      </c>
      <c r="G12" s="462"/>
      <c r="H12" s="465">
        <f t="shared" si="7"/>
        <v>69277</v>
      </c>
      <c r="I12" s="1314"/>
      <c r="J12" s="1121"/>
      <c r="K12" s="466"/>
      <c r="L12" s="467">
        <v>39867</v>
      </c>
      <c r="M12" s="455">
        <f t="shared" si="8"/>
        <v>39867</v>
      </c>
      <c r="N12" s="1314"/>
      <c r="O12" s="798">
        <f t="shared" si="9"/>
        <v>45481</v>
      </c>
      <c r="P12" s="798">
        <f t="shared" si="4"/>
        <v>23796</v>
      </c>
      <c r="Q12" s="330">
        <f t="shared" si="5"/>
        <v>39867</v>
      </c>
      <c r="R12" s="469">
        <f t="shared" si="6"/>
        <v>109144</v>
      </c>
      <c r="S12" s="1288"/>
    </row>
    <row r="13" spans="1:19" ht="46.5" customHeight="1">
      <c r="A13" s="8">
        <v>1120</v>
      </c>
      <c r="B13" s="9" t="s">
        <v>19</v>
      </c>
      <c r="C13" s="193">
        <v>2025</v>
      </c>
      <c r="D13" s="151"/>
      <c r="E13" s="1082"/>
      <c r="F13" s="1082">
        <v>83259</v>
      </c>
      <c r="G13" s="1087"/>
      <c r="H13" s="1129">
        <f>SUM(E13:G13)</f>
        <v>83259</v>
      </c>
      <c r="I13" s="1312" t="s">
        <v>372</v>
      </c>
      <c r="J13" s="1087"/>
      <c r="K13" s="1087"/>
      <c r="L13" s="550"/>
      <c r="M13" s="1077"/>
      <c r="N13" s="1469"/>
      <c r="O13" s="151">
        <f>+E13+J13</f>
        <v>0</v>
      </c>
      <c r="P13" s="151">
        <f t="shared" si="4"/>
        <v>83259</v>
      </c>
      <c r="Q13" s="797">
        <f t="shared" si="5"/>
        <v>0</v>
      </c>
      <c r="R13" s="9">
        <f t="shared" si="6"/>
        <v>83259</v>
      </c>
      <c r="S13" s="176"/>
    </row>
    <row r="14" spans="1:19" ht="54" customHeight="1">
      <c r="A14" s="11">
        <v>1120</v>
      </c>
      <c r="B14" s="22"/>
      <c r="C14" s="194">
        <v>2026</v>
      </c>
      <c r="D14" s="148"/>
      <c r="E14" s="1081"/>
      <c r="F14" s="1081">
        <v>82219</v>
      </c>
      <c r="G14" s="1080"/>
      <c r="H14" s="1129">
        <f t="shared" ref="H14:H15" si="10">SUM(E14:G14)</f>
        <v>82219</v>
      </c>
      <c r="I14" s="1313"/>
      <c r="J14" s="1080"/>
      <c r="K14" s="1080"/>
      <c r="L14" s="1076"/>
      <c r="M14" s="1075"/>
      <c r="N14" s="1470"/>
      <c r="O14" s="148">
        <f t="shared" ref="O14:O15" si="11">+E14+J14</f>
        <v>0</v>
      </c>
      <c r="P14" s="148">
        <f t="shared" si="4"/>
        <v>82219</v>
      </c>
      <c r="Q14" s="109">
        <f t="shared" si="5"/>
        <v>0</v>
      </c>
      <c r="R14" s="135">
        <f t="shared" si="6"/>
        <v>82219</v>
      </c>
      <c r="S14" s="176"/>
    </row>
    <row r="15" spans="1:19" ht="32.25" customHeight="1" thickBot="1">
      <c r="A15" s="14">
        <v>1120</v>
      </c>
      <c r="B15" s="23"/>
      <c r="C15" s="195">
        <v>2027</v>
      </c>
      <c r="D15" s="152"/>
      <c r="E15" s="1079"/>
      <c r="F15" s="1079">
        <v>81599</v>
      </c>
      <c r="G15" s="1078"/>
      <c r="H15" s="1129">
        <f t="shared" si="10"/>
        <v>81599</v>
      </c>
      <c r="I15" s="1314"/>
      <c r="J15" s="1078"/>
      <c r="K15" s="1078"/>
      <c r="L15" s="1074"/>
      <c r="M15" s="1073"/>
      <c r="N15" s="1471"/>
      <c r="O15" s="152">
        <f t="shared" si="11"/>
        <v>0</v>
      </c>
      <c r="P15" s="152">
        <f t="shared" si="4"/>
        <v>81599</v>
      </c>
      <c r="Q15" s="111">
        <f t="shared" si="5"/>
        <v>0</v>
      </c>
      <c r="R15" s="136">
        <f t="shared" si="6"/>
        <v>81599</v>
      </c>
      <c r="S15" s="177"/>
    </row>
    <row r="16" spans="1:19" ht="16.5" thickBot="1">
      <c r="A16" s="5" t="s">
        <v>20</v>
      </c>
      <c r="B16" s="17" t="s">
        <v>21</v>
      </c>
      <c r="C16" s="18"/>
      <c r="D16" s="153"/>
      <c r="E16" s="145"/>
      <c r="F16" s="145"/>
      <c r="G16" s="145"/>
      <c r="H16" s="145"/>
      <c r="I16" s="173"/>
      <c r="J16" s="146"/>
      <c r="K16" s="146"/>
      <c r="L16" s="146"/>
      <c r="M16" s="146"/>
      <c r="N16" s="174"/>
      <c r="O16" s="147"/>
      <c r="P16" s="147"/>
      <c r="Q16" s="147"/>
      <c r="R16" s="147"/>
      <c r="S16" s="175"/>
    </row>
    <row r="17" spans="1:21" ht="31.5" customHeight="1">
      <c r="A17" s="8">
        <v>1110</v>
      </c>
      <c r="B17" s="25" t="s">
        <v>18</v>
      </c>
      <c r="C17" s="193">
        <v>2025</v>
      </c>
      <c r="D17" s="154"/>
      <c r="E17" s="1082">
        <v>151000</v>
      </c>
      <c r="F17" s="1087"/>
      <c r="G17" s="1087"/>
      <c r="H17" s="1170">
        <f>SUM(E17:G17)</f>
        <v>151000</v>
      </c>
      <c r="I17" s="1312" t="s">
        <v>374</v>
      </c>
      <c r="J17" s="155"/>
      <c r="K17" s="149"/>
      <c r="L17" s="154"/>
      <c r="M17" s="658"/>
      <c r="N17" s="1472"/>
      <c r="O17" s="151">
        <f>+E17+J17</f>
        <v>151000</v>
      </c>
      <c r="P17" s="151">
        <f t="shared" ref="P17:P19" si="12">+F17+K17</f>
        <v>0</v>
      </c>
      <c r="Q17" s="797">
        <f t="shared" ref="Q17:Q19" si="13">+G17+L17</f>
        <v>0</v>
      </c>
      <c r="R17" s="9">
        <f t="shared" ref="R17:R19" si="14">+O17+P17+Q17</f>
        <v>151000</v>
      </c>
      <c r="S17" s="176"/>
    </row>
    <row r="18" spans="1:21" ht="33.75" customHeight="1">
      <c r="A18" s="11">
        <v>1110</v>
      </c>
      <c r="B18" s="26"/>
      <c r="C18" s="194">
        <v>2026</v>
      </c>
      <c r="D18" s="154"/>
      <c r="E18" s="1081">
        <v>151000</v>
      </c>
      <c r="F18" s="1080"/>
      <c r="G18" s="1080"/>
      <c r="H18" s="439">
        <f t="shared" ref="H18:H19" si="15">SUM(E18:G18)</f>
        <v>151000</v>
      </c>
      <c r="I18" s="1313"/>
      <c r="J18" s="26"/>
      <c r="K18" s="149"/>
      <c r="L18" s="154"/>
      <c r="M18" s="659"/>
      <c r="N18" s="1473"/>
      <c r="O18" s="148">
        <f t="shared" ref="O18:O19" si="16">+E18+J18</f>
        <v>151000</v>
      </c>
      <c r="P18" s="148">
        <f t="shared" si="12"/>
        <v>0</v>
      </c>
      <c r="Q18" s="109">
        <f t="shared" si="13"/>
        <v>0</v>
      </c>
      <c r="R18" s="135">
        <f t="shared" si="14"/>
        <v>151000</v>
      </c>
      <c r="S18" s="176"/>
    </row>
    <row r="19" spans="1:21" ht="48" customHeight="1" thickBot="1">
      <c r="A19" s="14">
        <v>1110</v>
      </c>
      <c r="B19" s="27"/>
      <c r="C19" s="195">
        <v>2027</v>
      </c>
      <c r="D19" s="156"/>
      <c r="E19" s="1079">
        <v>151000</v>
      </c>
      <c r="F19" s="1078"/>
      <c r="G19" s="1078"/>
      <c r="H19" s="1072">
        <f t="shared" si="15"/>
        <v>151000</v>
      </c>
      <c r="I19" s="1314"/>
      <c r="J19" s="27"/>
      <c r="K19" s="150"/>
      <c r="L19" s="156"/>
      <c r="M19" s="660"/>
      <c r="N19" s="1474"/>
      <c r="O19" s="152">
        <f t="shared" si="16"/>
        <v>151000</v>
      </c>
      <c r="P19" s="152">
        <f t="shared" si="12"/>
        <v>0</v>
      </c>
      <c r="Q19" s="111">
        <f t="shared" si="13"/>
        <v>0</v>
      </c>
      <c r="R19" s="136">
        <f t="shared" si="14"/>
        <v>151000</v>
      </c>
      <c r="S19" s="177"/>
    </row>
    <row r="20" spans="1:21" ht="16.5" thickBot="1">
      <c r="A20" s="5" t="s">
        <v>22</v>
      </c>
      <c r="B20" s="17" t="s">
        <v>23</v>
      </c>
      <c r="C20" s="18"/>
      <c r="D20" s="153"/>
      <c r="E20" s="145"/>
      <c r="F20" s="146"/>
      <c r="G20" s="147"/>
      <c r="H20" s="145"/>
      <c r="I20" s="173"/>
      <c r="J20" s="146"/>
      <c r="K20" s="147"/>
      <c r="L20" s="153"/>
      <c r="M20" s="102"/>
      <c r="N20" s="174"/>
      <c r="O20" s="147"/>
      <c r="P20" s="153"/>
      <c r="Q20" s="145"/>
      <c r="R20" s="103"/>
      <c r="S20" s="175"/>
    </row>
    <row r="21" spans="1:21" ht="27.75" customHeight="1">
      <c r="A21" s="28">
        <v>1110</v>
      </c>
      <c r="B21" s="372" t="s">
        <v>18</v>
      </c>
      <c r="C21" s="193">
        <v>2025</v>
      </c>
      <c r="D21" s="785"/>
      <c r="E21" s="1170"/>
      <c r="F21" s="657"/>
      <c r="G21" s="1071">
        <v>50000</v>
      </c>
      <c r="H21" s="657">
        <f t="shared" ref="H21:H27" si="17">SUM(E21:G21)</f>
        <v>50000</v>
      </c>
      <c r="I21" s="1312" t="s">
        <v>375</v>
      </c>
      <c r="J21" s="1100"/>
      <c r="K21" s="1102"/>
      <c r="L21" s="1101"/>
      <c r="M21" s="1098"/>
      <c r="N21" s="1110"/>
      <c r="O21" s="590">
        <f>+E21+J21</f>
        <v>0</v>
      </c>
      <c r="P21" s="591">
        <f t="shared" ref="P21:P41" si="18">+F21+K21</f>
        <v>0</v>
      </c>
      <c r="Q21" s="592">
        <f t="shared" ref="Q21:Q41" si="19">+G21+L21</f>
        <v>50000</v>
      </c>
      <c r="R21" s="593">
        <f t="shared" ref="R21:R41" si="20">+O21+P21+Q21</f>
        <v>50000</v>
      </c>
      <c r="S21" s="31"/>
    </row>
    <row r="22" spans="1:21" ht="27" customHeight="1">
      <c r="A22" s="32">
        <v>1110</v>
      </c>
      <c r="B22" s="380"/>
      <c r="C22" s="194">
        <v>2026</v>
      </c>
      <c r="D22" s="31"/>
      <c r="E22" s="1159"/>
      <c r="F22" s="1155"/>
      <c r="G22" s="1070">
        <v>50000</v>
      </c>
      <c r="H22" s="1155">
        <f t="shared" si="17"/>
        <v>50000</v>
      </c>
      <c r="I22" s="1313"/>
      <c r="J22" s="1103"/>
      <c r="K22" s="1104"/>
      <c r="L22" s="1101"/>
      <c r="M22" s="1109"/>
      <c r="N22" s="1114"/>
      <c r="O22" s="590">
        <f t="shared" ref="O22:O23" si="21">+E22+J22</f>
        <v>0</v>
      </c>
      <c r="P22" s="594">
        <f t="shared" si="18"/>
        <v>0</v>
      </c>
      <c r="Q22" s="592">
        <f t="shared" si="19"/>
        <v>50000</v>
      </c>
      <c r="R22" s="595">
        <f t="shared" si="20"/>
        <v>50000</v>
      </c>
      <c r="S22" s="34"/>
    </row>
    <row r="23" spans="1:21" ht="72.75" customHeight="1" thickBot="1">
      <c r="A23" s="35">
        <v>1110</v>
      </c>
      <c r="B23" s="387"/>
      <c r="C23" s="195">
        <v>2027</v>
      </c>
      <c r="D23" s="285"/>
      <c r="E23" s="1160"/>
      <c r="F23" s="1156"/>
      <c r="G23" s="1069">
        <v>50000</v>
      </c>
      <c r="H23" s="1156">
        <f t="shared" si="17"/>
        <v>50000</v>
      </c>
      <c r="I23" s="1314"/>
      <c r="J23" s="1105"/>
      <c r="K23" s="1107"/>
      <c r="L23" s="1106"/>
      <c r="M23" s="1099"/>
      <c r="N23" s="1115"/>
      <c r="O23" s="596">
        <f t="shared" si="21"/>
        <v>0</v>
      </c>
      <c r="P23" s="597">
        <f t="shared" si="18"/>
        <v>0</v>
      </c>
      <c r="Q23" s="598">
        <f t="shared" si="19"/>
        <v>50000</v>
      </c>
      <c r="R23" s="599">
        <f t="shared" si="20"/>
        <v>50000</v>
      </c>
      <c r="S23" s="38"/>
    </row>
    <row r="24" spans="1:21" ht="51.75" customHeight="1">
      <c r="A24" s="28" t="s">
        <v>24</v>
      </c>
      <c r="B24" s="372" t="s">
        <v>25</v>
      </c>
      <c r="C24" s="193">
        <v>2025</v>
      </c>
      <c r="D24" s="786"/>
      <c r="E24" s="1170"/>
      <c r="F24" s="847">
        <v>150000</v>
      </c>
      <c r="G24" s="1170">
        <f>85000+1345000</f>
        <v>1430000</v>
      </c>
      <c r="H24" s="657">
        <f t="shared" si="17"/>
        <v>1580000</v>
      </c>
      <c r="I24" s="1312" t="s">
        <v>376</v>
      </c>
      <c r="J24" s="1065"/>
      <c r="K24" s="39"/>
      <c r="L24" s="1170"/>
      <c r="M24" s="657"/>
      <c r="N24" s="1312"/>
      <c r="O24" s="600">
        <f>+E24+J24</f>
        <v>0</v>
      </c>
      <c r="P24" s="591">
        <f t="shared" si="18"/>
        <v>150000</v>
      </c>
      <c r="Q24" s="601">
        <f t="shared" si="19"/>
        <v>1430000</v>
      </c>
      <c r="R24" s="602">
        <f t="shared" si="20"/>
        <v>1580000</v>
      </c>
      <c r="S24" s="39"/>
    </row>
    <row r="25" spans="1:21" ht="48.75" customHeight="1">
      <c r="A25" s="32" t="s">
        <v>24</v>
      </c>
      <c r="B25" s="380"/>
      <c r="C25" s="194">
        <v>2026</v>
      </c>
      <c r="D25" s="31"/>
      <c r="E25" s="1159"/>
      <c r="F25" s="1068">
        <v>150000</v>
      </c>
      <c r="G25" s="1159">
        <f>85000+1294000</f>
        <v>1379000</v>
      </c>
      <c r="H25" s="1155">
        <f t="shared" si="17"/>
        <v>1529000</v>
      </c>
      <c r="I25" s="1313"/>
      <c r="J25" s="1064"/>
      <c r="K25" s="40"/>
      <c r="L25" s="1159"/>
      <c r="M25" s="1155"/>
      <c r="N25" s="1313"/>
      <c r="O25" s="424">
        <f t="shared" ref="O25:O26" si="22">+E25+J25</f>
        <v>0</v>
      </c>
      <c r="P25" s="594">
        <f t="shared" si="18"/>
        <v>150000</v>
      </c>
      <c r="Q25" s="603">
        <f t="shared" si="19"/>
        <v>1379000</v>
      </c>
      <c r="R25" s="604">
        <f t="shared" si="20"/>
        <v>1529000</v>
      </c>
      <c r="S25" s="40"/>
    </row>
    <row r="26" spans="1:21" ht="70.5" customHeight="1" thickBot="1">
      <c r="A26" s="35" t="s">
        <v>24</v>
      </c>
      <c r="B26" s="387"/>
      <c r="C26" s="195">
        <v>2027</v>
      </c>
      <c r="D26" s="285"/>
      <c r="E26" s="1160"/>
      <c r="F26" s="1067">
        <v>150000</v>
      </c>
      <c r="G26" s="1160">
        <f>40000+551000</f>
        <v>591000</v>
      </c>
      <c r="H26" s="1156">
        <f t="shared" si="17"/>
        <v>741000</v>
      </c>
      <c r="I26" s="1314"/>
      <c r="J26" s="1063"/>
      <c r="K26" s="41"/>
      <c r="L26" s="1160"/>
      <c r="M26" s="1156"/>
      <c r="N26" s="1314"/>
      <c r="O26" s="605">
        <f t="shared" si="22"/>
        <v>0</v>
      </c>
      <c r="P26" s="597">
        <f t="shared" si="18"/>
        <v>150000</v>
      </c>
      <c r="Q26" s="606">
        <f t="shared" si="19"/>
        <v>591000</v>
      </c>
      <c r="R26" s="607">
        <f t="shared" si="20"/>
        <v>741000</v>
      </c>
      <c r="S26" s="41"/>
    </row>
    <row r="27" spans="1:21" ht="31.5" customHeight="1">
      <c r="A27" s="28" t="s">
        <v>26</v>
      </c>
      <c r="B27" s="372" t="s">
        <v>27</v>
      </c>
      <c r="C27" s="193">
        <v>2025</v>
      </c>
      <c r="D27" s="786"/>
      <c r="E27" s="1170"/>
      <c r="F27" s="847"/>
      <c r="G27" s="1071">
        <v>400000</v>
      </c>
      <c r="H27" s="657">
        <f t="shared" si="17"/>
        <v>400000</v>
      </c>
      <c r="I27" s="1478" t="s">
        <v>377</v>
      </c>
      <c r="J27" s="1157"/>
      <c r="K27" s="1102"/>
      <c r="L27" s="347">
        <v>284680</v>
      </c>
      <c r="M27" s="292">
        <f>SUM(J27:L27)</f>
        <v>284680</v>
      </c>
      <c r="N27" s="1312" t="s">
        <v>381</v>
      </c>
      <c r="O27" s="600">
        <f>+E27+J27</f>
        <v>0</v>
      </c>
      <c r="P27" s="591">
        <f t="shared" si="18"/>
        <v>0</v>
      </c>
      <c r="Q27" s="592">
        <f t="shared" si="19"/>
        <v>684680</v>
      </c>
      <c r="R27" s="593">
        <f t="shared" si="20"/>
        <v>684680</v>
      </c>
      <c r="S27" s="31"/>
      <c r="U27" s="909"/>
    </row>
    <row r="28" spans="1:21" ht="28.5" customHeight="1">
      <c r="A28" s="32" t="s">
        <v>26</v>
      </c>
      <c r="B28" s="372"/>
      <c r="C28" s="194">
        <v>2026</v>
      </c>
      <c r="D28" s="31"/>
      <c r="E28" s="1159"/>
      <c r="F28" s="1155"/>
      <c r="G28" s="1070">
        <v>400000</v>
      </c>
      <c r="H28" s="657">
        <f t="shared" ref="H28:H29" si="23">SUM(E28:G28)</f>
        <v>400000</v>
      </c>
      <c r="I28" s="1479"/>
      <c r="J28" s="1166"/>
      <c r="K28" s="1104"/>
      <c r="L28" s="1070">
        <v>935000</v>
      </c>
      <c r="M28" s="787">
        <f>SUM(J28:L28)</f>
        <v>935000</v>
      </c>
      <c r="N28" s="1313"/>
      <c r="O28" s="424">
        <f t="shared" ref="O28:O29" si="24">+E28+J28</f>
        <v>0</v>
      </c>
      <c r="P28" s="594">
        <f t="shared" si="18"/>
        <v>0</v>
      </c>
      <c r="Q28" s="592">
        <f t="shared" si="19"/>
        <v>1335000</v>
      </c>
      <c r="R28" s="595">
        <f t="shared" si="20"/>
        <v>1335000</v>
      </c>
      <c r="S28" s="34"/>
    </row>
    <row r="29" spans="1:21" ht="32.25" customHeight="1" thickBot="1">
      <c r="A29" s="35" t="s">
        <v>26</v>
      </c>
      <c r="B29" s="473"/>
      <c r="C29" s="195">
        <v>2027</v>
      </c>
      <c r="D29" s="285"/>
      <c r="E29" s="1160"/>
      <c r="F29" s="1156"/>
      <c r="G29" s="1069">
        <v>400000</v>
      </c>
      <c r="H29" s="657">
        <f t="shared" si="23"/>
        <v>400000</v>
      </c>
      <c r="I29" s="1480"/>
      <c r="J29" s="1167"/>
      <c r="K29" s="1107"/>
      <c r="L29" s="1069"/>
      <c r="M29" s="788">
        <f>SUM(J29:L29)</f>
        <v>0</v>
      </c>
      <c r="N29" s="1314"/>
      <c r="O29" s="605">
        <f t="shared" si="24"/>
        <v>0</v>
      </c>
      <c r="P29" s="597">
        <f t="shared" si="18"/>
        <v>0</v>
      </c>
      <c r="Q29" s="598">
        <f t="shared" si="19"/>
        <v>400000</v>
      </c>
      <c r="R29" s="599">
        <f t="shared" si="20"/>
        <v>400000</v>
      </c>
      <c r="S29" s="38"/>
    </row>
    <row r="30" spans="1:21" ht="42" customHeight="1">
      <c r="A30" s="28" t="s">
        <v>28</v>
      </c>
      <c r="B30" s="372" t="s">
        <v>29</v>
      </c>
      <c r="C30" s="193">
        <v>2025</v>
      </c>
      <c r="D30" s="786"/>
      <c r="E30" s="1170"/>
      <c r="F30" s="657"/>
      <c r="G30" s="1071">
        <v>1400000</v>
      </c>
      <c r="H30" s="1170">
        <f>SUM(E30:G30)</f>
        <v>1400000</v>
      </c>
      <c r="I30" s="1466" t="s">
        <v>378</v>
      </c>
      <c r="J30" s="701"/>
      <c r="K30" s="397"/>
      <c r="L30" s="1071"/>
      <c r="M30" s="1165"/>
      <c r="N30" s="1312"/>
      <c r="O30" s="600">
        <f>+E30+J30</f>
        <v>0</v>
      </c>
      <c r="P30" s="591">
        <f t="shared" si="18"/>
        <v>0</v>
      </c>
      <c r="Q30" s="592">
        <f t="shared" si="19"/>
        <v>1400000</v>
      </c>
      <c r="R30" s="593">
        <f t="shared" si="20"/>
        <v>1400000</v>
      </c>
      <c r="S30" s="31"/>
    </row>
    <row r="31" spans="1:21" ht="30.75" customHeight="1">
      <c r="A31" s="32" t="s">
        <v>28</v>
      </c>
      <c r="B31" s="471"/>
      <c r="C31" s="194">
        <v>2026</v>
      </c>
      <c r="D31" s="31"/>
      <c r="E31" s="1159"/>
      <c r="F31" s="1155"/>
      <c r="G31" s="1070">
        <v>1400000</v>
      </c>
      <c r="H31" s="1159">
        <f>SUM(E31:G31)</f>
        <v>1400000</v>
      </c>
      <c r="I31" s="1467"/>
      <c r="J31" s="43"/>
      <c r="K31" s="1104"/>
      <c r="L31" s="1101"/>
      <c r="M31" s="1109"/>
      <c r="N31" s="1313"/>
      <c r="O31" s="424">
        <f t="shared" ref="O31:O32" si="25">+E31+J31</f>
        <v>0</v>
      </c>
      <c r="P31" s="594">
        <f t="shared" si="18"/>
        <v>0</v>
      </c>
      <c r="Q31" s="592">
        <f t="shared" si="19"/>
        <v>1400000</v>
      </c>
      <c r="R31" s="595">
        <f t="shared" si="20"/>
        <v>1400000</v>
      </c>
      <c r="S31" s="34"/>
    </row>
    <row r="32" spans="1:21" ht="33.75" customHeight="1" thickBot="1">
      <c r="A32" s="35" t="s">
        <v>28</v>
      </c>
      <c r="B32" s="473"/>
      <c r="C32" s="195">
        <v>2027</v>
      </c>
      <c r="D32" s="285"/>
      <c r="E32" s="1160"/>
      <c r="F32" s="1156"/>
      <c r="G32" s="1069">
        <v>2000000</v>
      </c>
      <c r="H32" s="1160">
        <f>SUM(E32:G32)</f>
        <v>2000000</v>
      </c>
      <c r="I32" s="1468"/>
      <c r="J32" s="43"/>
      <c r="K32" s="1107"/>
      <c r="L32" s="1106"/>
      <c r="M32" s="1099"/>
      <c r="N32" s="1314"/>
      <c r="O32" s="605">
        <f t="shared" si="25"/>
        <v>0</v>
      </c>
      <c r="P32" s="597">
        <f t="shared" si="18"/>
        <v>0</v>
      </c>
      <c r="Q32" s="598">
        <f t="shared" si="19"/>
        <v>2000000</v>
      </c>
      <c r="R32" s="599">
        <f t="shared" si="20"/>
        <v>2000000</v>
      </c>
      <c r="S32" s="38"/>
    </row>
    <row r="33" spans="1:19" ht="90" customHeight="1">
      <c r="A33" s="28" t="s">
        <v>30</v>
      </c>
      <c r="B33" s="372" t="s">
        <v>31</v>
      </c>
      <c r="C33" s="193">
        <v>2025</v>
      </c>
      <c r="D33" s="49"/>
      <c r="E33" s="448"/>
      <c r="F33" s="847">
        <v>5839891</v>
      </c>
      <c r="G33" s="848">
        <f>305950+938770</f>
        <v>1244720</v>
      </c>
      <c r="H33" s="1170">
        <f>SUM(E33:G33)</f>
        <v>7084611</v>
      </c>
      <c r="I33" s="1504" t="s">
        <v>379</v>
      </c>
      <c r="J33" s="1170"/>
      <c r="K33" s="1071">
        <v>200000</v>
      </c>
      <c r="L33" s="1071">
        <f>300000</f>
        <v>300000</v>
      </c>
      <c r="M33" s="1170">
        <f>SUM(J33:L33)</f>
        <v>500000</v>
      </c>
      <c r="N33" s="1466" t="s">
        <v>382</v>
      </c>
      <c r="O33" s="600">
        <f>+E33+J33</f>
        <v>0</v>
      </c>
      <c r="P33" s="591">
        <f t="shared" si="18"/>
        <v>6039891</v>
      </c>
      <c r="Q33" s="592">
        <f t="shared" si="19"/>
        <v>1544720</v>
      </c>
      <c r="R33" s="593">
        <f t="shared" si="20"/>
        <v>7584611</v>
      </c>
      <c r="S33" s="31"/>
    </row>
    <row r="34" spans="1:19" ht="56.25" customHeight="1">
      <c r="A34" s="32" t="s">
        <v>30</v>
      </c>
      <c r="B34" s="471"/>
      <c r="C34" s="194">
        <v>2026</v>
      </c>
      <c r="D34" s="30"/>
      <c r="E34" s="1109"/>
      <c r="F34" s="1068">
        <v>6097690</v>
      </c>
      <c r="G34" s="412"/>
      <c r="H34" s="1159"/>
      <c r="I34" s="1505"/>
      <c r="J34" s="1159"/>
      <c r="K34" s="1062">
        <v>200000</v>
      </c>
      <c r="L34" s="1062">
        <v>11448</v>
      </c>
      <c r="M34" s="1159"/>
      <c r="N34" s="1467"/>
      <c r="O34" s="424">
        <f t="shared" ref="O34:O35" si="26">+E34+J34</f>
        <v>0</v>
      </c>
      <c r="P34" s="594">
        <f t="shared" si="18"/>
        <v>6297690</v>
      </c>
      <c r="Q34" s="592">
        <f t="shared" si="19"/>
        <v>11448</v>
      </c>
      <c r="R34" s="595">
        <f t="shared" si="20"/>
        <v>6309138</v>
      </c>
      <c r="S34" s="34"/>
    </row>
    <row r="35" spans="1:19" ht="104.25" customHeight="1" thickBot="1">
      <c r="A35" s="35" t="s">
        <v>30</v>
      </c>
      <c r="B35" s="473"/>
      <c r="C35" s="195">
        <v>2027</v>
      </c>
      <c r="D35" s="37"/>
      <c r="E35" s="1099"/>
      <c r="F35" s="1067">
        <v>6993319</v>
      </c>
      <c r="G35" s="413"/>
      <c r="H35" s="1160"/>
      <c r="I35" s="1506"/>
      <c r="J35" s="1160"/>
      <c r="K35" s="1061">
        <v>200000</v>
      </c>
      <c r="L35" s="1061">
        <v>1112734</v>
      </c>
      <c r="M35" s="1160"/>
      <c r="N35" s="1468"/>
      <c r="O35" s="605">
        <f t="shared" si="26"/>
        <v>0</v>
      </c>
      <c r="P35" s="597">
        <f t="shared" si="18"/>
        <v>7193319</v>
      </c>
      <c r="Q35" s="598">
        <f t="shared" si="19"/>
        <v>1112734</v>
      </c>
      <c r="R35" s="599">
        <f t="shared" si="20"/>
        <v>8306053</v>
      </c>
      <c r="S35" s="38"/>
    </row>
    <row r="36" spans="1:19" ht="48" customHeight="1">
      <c r="A36" s="28" t="s">
        <v>32</v>
      </c>
      <c r="B36" s="372" t="s">
        <v>33</v>
      </c>
      <c r="C36" s="193">
        <v>2025</v>
      </c>
      <c r="D36" s="30"/>
      <c r="E36" s="448"/>
      <c r="F36" s="657"/>
      <c r="G36" s="1066">
        <v>110000</v>
      </c>
      <c r="H36" s="1173">
        <f>SUM(E36:G36)</f>
        <v>110000</v>
      </c>
      <c r="I36" s="1478" t="s">
        <v>380</v>
      </c>
      <c r="J36" s="701"/>
      <c r="K36" s="1102"/>
      <c r="L36" s="1161"/>
      <c r="M36" s="1162"/>
      <c r="N36" s="1312"/>
      <c r="O36" s="600">
        <f>+E36+J36</f>
        <v>0</v>
      </c>
      <c r="P36" s="591">
        <f t="shared" si="18"/>
        <v>0</v>
      </c>
      <c r="Q36" s="601">
        <f t="shared" si="19"/>
        <v>110000</v>
      </c>
      <c r="R36" s="602">
        <f t="shared" si="20"/>
        <v>110000</v>
      </c>
      <c r="S36" s="31"/>
    </row>
    <row r="37" spans="1:19" ht="33.75" customHeight="1">
      <c r="A37" s="32" t="s">
        <v>32</v>
      </c>
      <c r="B37" s="471"/>
      <c r="C37" s="194">
        <v>2026</v>
      </c>
      <c r="D37" s="30"/>
      <c r="E37" s="1109"/>
      <c r="F37" s="610"/>
      <c r="G37" s="456"/>
      <c r="H37" s="278"/>
      <c r="I37" s="1479"/>
      <c r="J37" s="43"/>
      <c r="K37" s="1104"/>
      <c r="L37" s="286"/>
      <c r="M37" s="1163"/>
      <c r="N37" s="1313"/>
      <c r="O37" s="424">
        <f t="shared" ref="O37:O38" si="27">+E37+J37</f>
        <v>0</v>
      </c>
      <c r="P37" s="594">
        <f t="shared" si="18"/>
        <v>0</v>
      </c>
      <c r="Q37" s="603">
        <f t="shared" si="19"/>
        <v>0</v>
      </c>
      <c r="R37" s="604">
        <f t="shared" si="20"/>
        <v>0</v>
      </c>
      <c r="S37" s="34"/>
    </row>
    <row r="38" spans="1:19" ht="108.75" customHeight="1" thickBot="1">
      <c r="A38" s="35" t="s">
        <v>32</v>
      </c>
      <c r="B38" s="42"/>
      <c r="C38" s="195">
        <v>2027</v>
      </c>
      <c r="D38" s="37"/>
      <c r="E38" s="1099"/>
      <c r="F38" s="608"/>
      <c r="G38" s="790"/>
      <c r="H38" s="609"/>
      <c r="I38" s="1480"/>
      <c r="J38" s="42"/>
      <c r="K38" s="1107"/>
      <c r="L38" s="288"/>
      <c r="M38" s="1164"/>
      <c r="N38" s="1314"/>
      <c r="O38" s="605">
        <f t="shared" si="27"/>
        <v>0</v>
      </c>
      <c r="P38" s="597">
        <f t="shared" si="18"/>
        <v>0</v>
      </c>
      <c r="Q38" s="606">
        <f t="shared" si="19"/>
        <v>0</v>
      </c>
      <c r="R38" s="607">
        <f t="shared" si="20"/>
        <v>0</v>
      </c>
      <c r="S38" s="38"/>
    </row>
    <row r="39" spans="1:19" ht="43.5" customHeight="1">
      <c r="A39" s="28" t="s">
        <v>34</v>
      </c>
      <c r="B39" s="372" t="s">
        <v>35</v>
      </c>
      <c r="C39" s="193">
        <v>2025</v>
      </c>
      <c r="D39" s="30"/>
      <c r="E39" s="375"/>
      <c r="F39" s="376"/>
      <c r="G39" s="456"/>
      <c r="H39" s="1173"/>
      <c r="I39" s="1315"/>
      <c r="J39" s="701"/>
      <c r="K39" s="397"/>
      <c r="L39" s="1071">
        <v>20000</v>
      </c>
      <c r="M39" s="1165">
        <f>SUM(J39:L39)</f>
        <v>20000</v>
      </c>
      <c r="N39" s="1312" t="s">
        <v>383</v>
      </c>
      <c r="O39" s="590">
        <f>+E39+J39</f>
        <v>0</v>
      </c>
      <c r="P39" s="601">
        <f t="shared" si="18"/>
        <v>0</v>
      </c>
      <c r="Q39" s="611">
        <f t="shared" si="19"/>
        <v>20000</v>
      </c>
      <c r="R39" s="593">
        <f t="shared" si="20"/>
        <v>20000</v>
      </c>
      <c r="S39" s="31"/>
    </row>
    <row r="40" spans="1:19" ht="43.5" customHeight="1">
      <c r="A40" s="32" t="s">
        <v>34</v>
      </c>
      <c r="B40" s="29"/>
      <c r="C40" s="194">
        <v>2026</v>
      </c>
      <c r="D40" s="30"/>
      <c r="E40" s="1109"/>
      <c r="F40" s="1110"/>
      <c r="G40" s="1124"/>
      <c r="H40" s="278"/>
      <c r="I40" s="1316"/>
      <c r="J40" s="43"/>
      <c r="K40" s="1104"/>
      <c r="L40" s="1101"/>
      <c r="M40" s="1109"/>
      <c r="N40" s="1313"/>
      <c r="O40" s="590">
        <f t="shared" ref="O40:O41" si="28">+E40+J40</f>
        <v>0</v>
      </c>
      <c r="P40" s="603">
        <f t="shared" si="18"/>
        <v>0</v>
      </c>
      <c r="Q40" s="611">
        <f t="shared" si="19"/>
        <v>0</v>
      </c>
      <c r="R40" s="595">
        <f t="shared" si="20"/>
        <v>0</v>
      </c>
      <c r="S40" s="34"/>
    </row>
    <row r="41" spans="1:19" ht="37.5" customHeight="1" thickBot="1">
      <c r="A41" s="35" t="s">
        <v>34</v>
      </c>
      <c r="B41" s="42"/>
      <c r="C41" s="195">
        <v>2027</v>
      </c>
      <c r="D41" s="37"/>
      <c r="E41" s="1099"/>
      <c r="F41" s="612"/>
      <c r="G41" s="1128"/>
      <c r="H41" s="609"/>
      <c r="I41" s="1317"/>
      <c r="J41" s="43"/>
      <c r="K41" s="1107"/>
      <c r="L41" s="1106"/>
      <c r="M41" s="1099"/>
      <c r="N41" s="1314"/>
      <c r="O41" s="590">
        <f t="shared" si="28"/>
        <v>0</v>
      </c>
      <c r="P41" s="603">
        <f t="shared" si="18"/>
        <v>0</v>
      </c>
      <c r="Q41" s="613">
        <f t="shared" si="19"/>
        <v>0</v>
      </c>
      <c r="R41" s="599">
        <f t="shared" si="20"/>
        <v>0</v>
      </c>
      <c r="S41" s="38"/>
    </row>
    <row r="42" spans="1:19" ht="16.5" thickBot="1">
      <c r="A42" s="5" t="s">
        <v>174</v>
      </c>
      <c r="B42" s="17" t="s">
        <v>175</v>
      </c>
      <c r="C42" s="18"/>
      <c r="D42" s="153"/>
      <c r="E42" s="145"/>
      <c r="F42" s="146"/>
      <c r="G42" s="147"/>
      <c r="H42" s="112"/>
      <c r="I42" s="173"/>
      <c r="J42" s="146"/>
      <c r="K42" s="147"/>
      <c r="L42" s="153"/>
      <c r="M42" s="102"/>
      <c r="N42" s="174"/>
      <c r="O42" s="147"/>
      <c r="P42" s="147"/>
      <c r="Q42" s="147"/>
      <c r="R42" s="147"/>
      <c r="S42" s="175"/>
    </row>
    <row r="43" spans="1:19" ht="23.25" customHeight="1">
      <c r="A43" s="28">
        <v>1110</v>
      </c>
      <c r="B43" s="29" t="s">
        <v>18</v>
      </c>
      <c r="C43" s="193">
        <v>2025</v>
      </c>
      <c r="D43" s="30"/>
      <c r="E43" s="697"/>
      <c r="F43" s="274">
        <v>80000</v>
      </c>
      <c r="G43" s="94"/>
      <c r="H43" s="274">
        <f>+E43+F43+G43</f>
        <v>80000</v>
      </c>
      <c r="I43" s="1312" t="s">
        <v>287</v>
      </c>
      <c r="J43" s="338"/>
      <c r="K43" s="339"/>
      <c r="L43" s="340"/>
      <c r="M43" s="341">
        <f>+J43+K43+L43</f>
        <v>0</v>
      </c>
      <c r="N43" s="1481"/>
      <c r="O43" s="91">
        <f>+E43+J43</f>
        <v>0</v>
      </c>
      <c r="P43" s="92">
        <f t="shared" ref="P43:Q58" si="29">+F43+K43</f>
        <v>80000</v>
      </c>
      <c r="Q43" s="143">
        <f t="shared" si="29"/>
        <v>0</v>
      </c>
      <c r="R43" s="132">
        <f t="shared" ref="R43:R69" si="30">+O43+P43+Q43</f>
        <v>80000</v>
      </c>
      <c r="S43" s="31"/>
    </row>
    <row r="44" spans="1:19" ht="45.75" customHeight="1">
      <c r="A44" s="32">
        <v>1110</v>
      </c>
      <c r="B44" s="33"/>
      <c r="C44" s="194">
        <v>2026</v>
      </c>
      <c r="D44" s="30"/>
      <c r="E44" s="698"/>
      <c r="F44" s="275"/>
      <c r="G44" s="96"/>
      <c r="H44" s="275">
        <f t="shared" ref="H44:H69" si="31">+E44+F44+G44</f>
        <v>0</v>
      </c>
      <c r="I44" s="1313"/>
      <c r="J44" s="342"/>
      <c r="K44" s="343"/>
      <c r="L44" s="340"/>
      <c r="M44" s="343">
        <f t="shared" ref="M44:M69" si="32">+J44+K44+L44</f>
        <v>0</v>
      </c>
      <c r="N44" s="1482"/>
      <c r="O44" s="91">
        <f t="shared" ref="O44:Q69" si="33">+E44+J44</f>
        <v>0</v>
      </c>
      <c r="P44" s="95">
        <f t="shared" si="29"/>
        <v>0</v>
      </c>
      <c r="Q44" s="143">
        <f t="shared" si="29"/>
        <v>0</v>
      </c>
      <c r="R44" s="133">
        <f t="shared" si="30"/>
        <v>0</v>
      </c>
      <c r="S44" s="34"/>
    </row>
    <row r="45" spans="1:19" ht="102" customHeight="1" thickBot="1">
      <c r="A45" s="35">
        <v>1110</v>
      </c>
      <c r="B45" s="36"/>
      <c r="C45" s="195">
        <v>2027</v>
      </c>
      <c r="D45" s="37"/>
      <c r="E45" s="699"/>
      <c r="F45" s="276"/>
      <c r="G45" s="100"/>
      <c r="H45" s="276">
        <f t="shared" si="31"/>
        <v>0</v>
      </c>
      <c r="I45" s="1314"/>
      <c r="J45" s="344"/>
      <c r="K45" s="345"/>
      <c r="L45" s="346"/>
      <c r="M45" s="257">
        <f t="shared" si="32"/>
        <v>0</v>
      </c>
      <c r="N45" s="1483"/>
      <c r="O45" s="97">
        <f t="shared" si="33"/>
        <v>0</v>
      </c>
      <c r="P45" s="98">
        <f t="shared" si="29"/>
        <v>0</v>
      </c>
      <c r="Q45" s="99">
        <f t="shared" si="29"/>
        <v>0</v>
      </c>
      <c r="R45" s="134">
        <f t="shared" si="30"/>
        <v>0</v>
      </c>
      <c r="S45" s="38"/>
    </row>
    <row r="46" spans="1:19" s="197" customFormat="1" ht="26.25" customHeight="1" thickBot="1">
      <c r="A46" s="314">
        <v>4520</v>
      </c>
      <c r="B46" s="372" t="s">
        <v>176</v>
      </c>
      <c r="C46" s="193">
        <v>2025</v>
      </c>
      <c r="D46" s="374"/>
      <c r="E46" s="700"/>
      <c r="F46" s="645">
        <v>4549458</v>
      </c>
      <c r="G46" s="414">
        <v>47619903</v>
      </c>
      <c r="H46" s="399">
        <f t="shared" si="31"/>
        <v>52169361</v>
      </c>
      <c r="I46" s="1375" t="s">
        <v>288</v>
      </c>
      <c r="J46" s="378"/>
      <c r="K46" s="377"/>
      <c r="L46" s="394">
        <f>-157191+57485414</f>
        <v>57328223</v>
      </c>
      <c r="M46" s="397">
        <f t="shared" si="32"/>
        <v>57328223</v>
      </c>
      <c r="N46" s="1372" t="s">
        <v>294</v>
      </c>
      <c r="O46" s="379">
        <f t="shared" si="33"/>
        <v>0</v>
      </c>
      <c r="P46" s="379">
        <f t="shared" si="29"/>
        <v>4549458</v>
      </c>
      <c r="Q46" s="379">
        <f t="shared" si="29"/>
        <v>104948126</v>
      </c>
      <c r="R46" s="379">
        <f t="shared" si="30"/>
        <v>109497584</v>
      </c>
      <c r="S46" s="377"/>
    </row>
    <row r="47" spans="1:19" s="197" customFormat="1" ht="41.25" customHeight="1" thickBot="1">
      <c r="A47" s="314">
        <v>4520</v>
      </c>
      <c r="B47" s="380"/>
      <c r="C47" s="194">
        <v>2026</v>
      </c>
      <c r="D47" s="382"/>
      <c r="E47" s="487"/>
      <c r="F47" s="645">
        <v>2703264</v>
      </c>
      <c r="G47" s="415">
        <v>6882595</v>
      </c>
      <c r="H47" s="400">
        <f t="shared" si="31"/>
        <v>9585859</v>
      </c>
      <c r="I47" s="1376"/>
      <c r="J47" s="386"/>
      <c r="K47" s="385"/>
      <c r="L47" s="395">
        <v>67021311</v>
      </c>
      <c r="M47" s="397">
        <f t="shared" si="32"/>
        <v>67021311</v>
      </c>
      <c r="N47" s="1373"/>
      <c r="O47" s="379">
        <f t="shared" si="33"/>
        <v>0</v>
      </c>
      <c r="P47" s="379">
        <f t="shared" si="29"/>
        <v>2703264</v>
      </c>
      <c r="Q47" s="379">
        <f t="shared" si="29"/>
        <v>73903906</v>
      </c>
      <c r="R47" s="379">
        <f t="shared" si="30"/>
        <v>76607170</v>
      </c>
      <c r="S47" s="385"/>
    </row>
    <row r="48" spans="1:19" s="197" customFormat="1" ht="34.5" customHeight="1" thickBot="1">
      <c r="A48" s="332">
        <v>4520</v>
      </c>
      <c r="B48" s="387"/>
      <c r="C48" s="195">
        <v>2027</v>
      </c>
      <c r="D48" s="389"/>
      <c r="E48" s="464"/>
      <c r="F48" s="646">
        <v>1174293</v>
      </c>
      <c r="G48" s="416">
        <v>2145000</v>
      </c>
      <c r="H48" s="401">
        <f t="shared" si="31"/>
        <v>3319293</v>
      </c>
      <c r="I48" s="1377"/>
      <c r="J48" s="393"/>
      <c r="K48" s="392"/>
      <c r="L48" s="396">
        <f>-15000+13992200</f>
        <v>13977200</v>
      </c>
      <c r="M48" s="398">
        <f t="shared" si="32"/>
        <v>13977200</v>
      </c>
      <c r="N48" s="1374"/>
      <c r="O48" s="534">
        <f t="shared" si="33"/>
        <v>0</v>
      </c>
      <c r="P48" s="534">
        <f t="shared" si="29"/>
        <v>1174293</v>
      </c>
      <c r="Q48" s="534">
        <f t="shared" si="29"/>
        <v>16122200</v>
      </c>
      <c r="R48" s="534">
        <f t="shared" si="30"/>
        <v>17296493</v>
      </c>
      <c r="S48" s="392"/>
    </row>
    <row r="49" spans="1:43" ht="27" customHeight="1">
      <c r="A49" s="28">
        <v>4540</v>
      </c>
      <c r="B49" s="29" t="s">
        <v>177</v>
      </c>
      <c r="C49" s="193">
        <v>2025</v>
      </c>
      <c r="D49" s="49"/>
      <c r="E49" s="277"/>
      <c r="F49" s="274"/>
      <c r="G49" s="417">
        <v>52476</v>
      </c>
      <c r="H49" s="278">
        <f t="shared" si="31"/>
        <v>52476</v>
      </c>
      <c r="I49" s="1375" t="s">
        <v>289</v>
      </c>
      <c r="J49" s="701"/>
      <c r="K49" s="31"/>
      <c r="L49" s="347">
        <v>328729</v>
      </c>
      <c r="M49" s="274">
        <f t="shared" si="32"/>
        <v>328729</v>
      </c>
      <c r="N49" s="1436" t="s">
        <v>295</v>
      </c>
      <c r="O49" s="91">
        <f t="shared" si="33"/>
        <v>0</v>
      </c>
      <c r="P49" s="92">
        <f t="shared" si="29"/>
        <v>0</v>
      </c>
      <c r="Q49" s="143">
        <f t="shared" si="29"/>
        <v>381205</v>
      </c>
      <c r="R49" s="132">
        <f t="shared" si="30"/>
        <v>381205</v>
      </c>
      <c r="S49" s="31"/>
      <c r="U49" s="909"/>
    </row>
    <row r="50" spans="1:43" ht="33" customHeight="1">
      <c r="A50" s="28">
        <v>4540</v>
      </c>
      <c r="B50" s="29"/>
      <c r="C50" s="194">
        <v>2026</v>
      </c>
      <c r="D50" s="30"/>
      <c r="E50" s="698"/>
      <c r="F50" s="702"/>
      <c r="G50" s="418"/>
      <c r="H50" s="278">
        <f t="shared" si="31"/>
        <v>0</v>
      </c>
      <c r="I50" s="1376"/>
      <c r="J50" s="701"/>
      <c r="K50" s="34"/>
      <c r="L50" s="280"/>
      <c r="M50" s="703">
        <f>+J50+K50+L50</f>
        <v>0</v>
      </c>
      <c r="N50" s="1437"/>
      <c r="O50" s="91">
        <f t="shared" si="33"/>
        <v>0</v>
      </c>
      <c r="P50" s="95">
        <f t="shared" si="29"/>
        <v>0</v>
      </c>
      <c r="Q50" s="143">
        <f t="shared" si="29"/>
        <v>0</v>
      </c>
      <c r="R50" s="133">
        <f t="shared" si="30"/>
        <v>0</v>
      </c>
      <c r="S50" s="34"/>
    </row>
    <row r="51" spans="1:43" ht="43.5" customHeight="1" thickBot="1">
      <c r="A51" s="20">
        <v>4540</v>
      </c>
      <c r="B51" s="42"/>
      <c r="C51" s="195">
        <v>2027</v>
      </c>
      <c r="D51" s="37"/>
      <c r="E51" s="699"/>
      <c r="F51" s="281"/>
      <c r="G51" s="419"/>
      <c r="H51" s="278">
        <f t="shared" si="31"/>
        <v>0</v>
      </c>
      <c r="I51" s="1377"/>
      <c r="J51" s="42"/>
      <c r="K51" s="38"/>
      <c r="L51" s="282"/>
      <c r="M51" s="704">
        <f t="shared" si="32"/>
        <v>0</v>
      </c>
      <c r="N51" s="1438"/>
      <c r="O51" s="97">
        <f t="shared" si="33"/>
        <v>0</v>
      </c>
      <c r="P51" s="98">
        <f t="shared" si="29"/>
        <v>0</v>
      </c>
      <c r="Q51" s="99">
        <f t="shared" si="29"/>
        <v>0</v>
      </c>
      <c r="R51" s="134">
        <f t="shared" si="30"/>
        <v>0</v>
      </c>
      <c r="S51" s="38"/>
    </row>
    <row r="52" spans="1:43" s="809" customFormat="1" ht="15.75" customHeight="1">
      <c r="A52" s="314">
        <v>4550</v>
      </c>
      <c r="B52" s="372" t="s">
        <v>178</v>
      </c>
      <c r="C52" s="373">
        <v>2025</v>
      </c>
      <c r="D52" s="432"/>
      <c r="E52" s="928"/>
      <c r="F52" s="929"/>
      <c r="G52" s="930"/>
      <c r="H52" s="515">
        <f t="shared" si="31"/>
        <v>0</v>
      </c>
      <c r="I52" s="1475"/>
      <c r="J52" s="931"/>
      <c r="K52" s="932"/>
      <c r="L52" s="933">
        <v>17000000</v>
      </c>
      <c r="M52" s="397">
        <f t="shared" si="32"/>
        <v>17000000</v>
      </c>
      <c r="N52" s="1484" t="s">
        <v>296</v>
      </c>
      <c r="O52" s="934">
        <f t="shared" si="33"/>
        <v>0</v>
      </c>
      <c r="P52" s="935">
        <f t="shared" si="29"/>
        <v>0</v>
      </c>
      <c r="Q52" s="936">
        <f t="shared" si="29"/>
        <v>17000000</v>
      </c>
      <c r="R52" s="936">
        <f t="shared" si="30"/>
        <v>17000000</v>
      </c>
      <c r="S52" s="433"/>
      <c r="T52" s="197"/>
      <c r="U52" s="197"/>
      <c r="V52" s="197"/>
      <c r="W52" s="197"/>
      <c r="X52" s="197"/>
      <c r="Y52" s="197"/>
      <c r="Z52" s="197"/>
      <c r="AA52" s="197"/>
      <c r="AB52" s="197"/>
      <c r="AC52" s="197"/>
      <c r="AD52" s="197"/>
      <c r="AE52" s="197"/>
      <c r="AF52" s="197"/>
      <c r="AG52" s="197"/>
      <c r="AH52" s="197"/>
      <c r="AI52" s="197"/>
      <c r="AJ52" s="197"/>
      <c r="AK52" s="197"/>
      <c r="AL52" s="197"/>
      <c r="AM52" s="197"/>
      <c r="AN52" s="197"/>
      <c r="AO52" s="197"/>
      <c r="AP52" s="197"/>
      <c r="AQ52" s="197"/>
    </row>
    <row r="53" spans="1:43" s="809" customFormat="1" ht="15.75">
      <c r="A53" s="314">
        <v>4550</v>
      </c>
      <c r="B53" s="471"/>
      <c r="C53" s="381">
        <v>2026</v>
      </c>
      <c r="D53" s="432"/>
      <c r="E53" s="937"/>
      <c r="F53" s="938"/>
      <c r="G53" s="939"/>
      <c r="H53" s="440">
        <f t="shared" si="31"/>
        <v>0</v>
      </c>
      <c r="I53" s="1476"/>
      <c r="J53" s="940"/>
      <c r="K53" s="941"/>
      <c r="L53" s="933">
        <v>25500000</v>
      </c>
      <c r="M53" s="397">
        <f t="shared" si="32"/>
        <v>25500000</v>
      </c>
      <c r="N53" s="1485"/>
      <c r="O53" s="934">
        <f t="shared" si="33"/>
        <v>0</v>
      </c>
      <c r="P53" s="942">
        <f t="shared" si="29"/>
        <v>0</v>
      </c>
      <c r="Q53" s="936">
        <f t="shared" si="29"/>
        <v>25500000</v>
      </c>
      <c r="R53" s="936">
        <f t="shared" si="30"/>
        <v>25500000</v>
      </c>
      <c r="S53" s="435"/>
      <c r="T53" s="197"/>
      <c r="U53" s="197"/>
      <c r="V53" s="197"/>
      <c r="W53" s="197"/>
      <c r="X53" s="197"/>
      <c r="Y53" s="197"/>
      <c r="Z53" s="197"/>
      <c r="AA53" s="197"/>
      <c r="AB53" s="197"/>
      <c r="AC53" s="197"/>
      <c r="AD53" s="197"/>
      <c r="AE53" s="197"/>
      <c r="AF53" s="197"/>
      <c r="AG53" s="197"/>
      <c r="AH53" s="197"/>
      <c r="AI53" s="197"/>
      <c r="AJ53" s="197"/>
      <c r="AK53" s="197"/>
      <c r="AL53" s="197"/>
      <c r="AM53" s="197"/>
      <c r="AN53" s="197"/>
      <c r="AO53" s="197"/>
      <c r="AP53" s="197"/>
      <c r="AQ53" s="197"/>
    </row>
    <row r="54" spans="1:43" s="809" customFormat="1" ht="16.5" thickBot="1">
      <c r="A54" s="390">
        <v>4550</v>
      </c>
      <c r="B54" s="473"/>
      <c r="C54" s="388">
        <v>2027</v>
      </c>
      <c r="D54" s="436"/>
      <c r="E54" s="943"/>
      <c r="F54" s="944"/>
      <c r="G54" s="945"/>
      <c r="H54" s="441">
        <f t="shared" si="31"/>
        <v>0</v>
      </c>
      <c r="I54" s="1477"/>
      <c r="J54" s="946"/>
      <c r="K54" s="947"/>
      <c r="L54" s="948">
        <v>25500000</v>
      </c>
      <c r="M54" s="398">
        <f t="shared" si="32"/>
        <v>25500000</v>
      </c>
      <c r="N54" s="1486"/>
      <c r="O54" s="949">
        <f t="shared" si="33"/>
        <v>0</v>
      </c>
      <c r="P54" s="950">
        <f t="shared" si="29"/>
        <v>0</v>
      </c>
      <c r="Q54" s="950">
        <f t="shared" si="29"/>
        <v>25500000</v>
      </c>
      <c r="R54" s="950">
        <f t="shared" si="30"/>
        <v>25500000</v>
      </c>
      <c r="S54" s="438"/>
      <c r="T54" s="197"/>
      <c r="U54" s="197"/>
      <c r="V54" s="197"/>
      <c r="W54" s="197"/>
      <c r="X54" s="197"/>
      <c r="Y54" s="197"/>
      <c r="Z54" s="197"/>
      <c r="AA54" s="197"/>
      <c r="AB54" s="197"/>
      <c r="AC54" s="197"/>
      <c r="AD54" s="197"/>
      <c r="AE54" s="197"/>
      <c r="AF54" s="197"/>
      <c r="AG54" s="197"/>
      <c r="AH54" s="197"/>
      <c r="AI54" s="197"/>
      <c r="AJ54" s="197"/>
      <c r="AK54" s="197"/>
      <c r="AL54" s="197"/>
      <c r="AM54" s="197"/>
      <c r="AN54" s="197"/>
      <c r="AO54" s="197"/>
      <c r="AP54" s="197"/>
      <c r="AQ54" s="197"/>
    </row>
    <row r="55" spans="1:43" ht="30.75" customHeight="1">
      <c r="A55" s="28">
        <v>4560</v>
      </c>
      <c r="B55" s="29" t="s">
        <v>179</v>
      </c>
      <c r="C55" s="193">
        <v>2025</v>
      </c>
      <c r="D55" s="30"/>
      <c r="E55" s="705"/>
      <c r="F55" s="348"/>
      <c r="G55" s="420">
        <v>6000</v>
      </c>
      <c r="H55" s="279">
        <f t="shared" si="31"/>
        <v>6000</v>
      </c>
      <c r="I55" s="1478" t="s">
        <v>290</v>
      </c>
      <c r="J55" s="366"/>
      <c r="K55" s="221"/>
      <c r="L55" s="367">
        <v>1200</v>
      </c>
      <c r="M55" s="294">
        <f t="shared" si="32"/>
        <v>1200</v>
      </c>
      <c r="N55" s="1309" t="s">
        <v>297</v>
      </c>
      <c r="O55" s="91">
        <f t="shared" si="33"/>
        <v>0</v>
      </c>
      <c r="P55" s="92">
        <f t="shared" si="29"/>
        <v>0</v>
      </c>
      <c r="Q55" s="143">
        <f t="shared" si="29"/>
        <v>7200</v>
      </c>
      <c r="R55" s="132">
        <f t="shared" si="30"/>
        <v>7200</v>
      </c>
      <c r="S55" s="31"/>
    </row>
    <row r="56" spans="1:43" ht="36" customHeight="1">
      <c r="A56" s="28">
        <v>4560</v>
      </c>
      <c r="B56" s="43"/>
      <c r="C56" s="194">
        <v>2026</v>
      </c>
      <c r="D56" s="30"/>
      <c r="E56" s="706"/>
      <c r="F56" s="352"/>
      <c r="G56" s="421">
        <v>3600</v>
      </c>
      <c r="H56" s="280">
        <f t="shared" si="31"/>
        <v>3600</v>
      </c>
      <c r="I56" s="1479"/>
      <c r="J56" s="368"/>
      <c r="K56" s="364"/>
      <c r="L56" s="367">
        <v>1200</v>
      </c>
      <c r="M56" s="294">
        <f t="shared" si="32"/>
        <v>1200</v>
      </c>
      <c r="N56" s="1310"/>
      <c r="O56" s="91">
        <f t="shared" si="33"/>
        <v>0</v>
      </c>
      <c r="P56" s="92">
        <f t="shared" si="29"/>
        <v>0</v>
      </c>
      <c r="Q56" s="143">
        <f t="shared" si="29"/>
        <v>4800</v>
      </c>
      <c r="R56" s="132">
        <f t="shared" si="30"/>
        <v>4800</v>
      </c>
      <c r="S56" s="34"/>
    </row>
    <row r="57" spans="1:43" ht="30.75" customHeight="1" thickBot="1">
      <c r="A57" s="20">
        <v>4560</v>
      </c>
      <c r="B57" s="42"/>
      <c r="C57" s="195">
        <v>2027</v>
      </c>
      <c r="D57" s="37"/>
      <c r="E57" s="707"/>
      <c r="F57" s="355"/>
      <c r="G57" s="422">
        <v>2400</v>
      </c>
      <c r="H57" s="282">
        <f t="shared" si="31"/>
        <v>2400</v>
      </c>
      <c r="I57" s="1480"/>
      <c r="J57" s="369"/>
      <c r="K57" s="365"/>
      <c r="L57" s="370">
        <v>1200</v>
      </c>
      <c r="M57" s="297">
        <f t="shared" si="32"/>
        <v>1200</v>
      </c>
      <c r="N57" s="1311"/>
      <c r="O57" s="521">
        <f t="shared" si="33"/>
        <v>0</v>
      </c>
      <c r="P57" s="98">
        <f t="shared" si="29"/>
        <v>0</v>
      </c>
      <c r="Q57" s="99">
        <f t="shared" si="29"/>
        <v>3600</v>
      </c>
      <c r="R57" s="134">
        <f t="shared" si="30"/>
        <v>3600</v>
      </c>
      <c r="S57" s="38"/>
    </row>
    <row r="58" spans="1:43" ht="60.75" customHeight="1">
      <c r="A58" s="28">
        <v>6370</v>
      </c>
      <c r="B58" s="29" t="s">
        <v>180</v>
      </c>
      <c r="C58" s="193">
        <v>2025</v>
      </c>
      <c r="D58" s="30"/>
      <c r="E58" s="708"/>
      <c r="F58" s="279"/>
      <c r="G58" s="409"/>
      <c r="H58" s="284">
        <f t="shared" si="31"/>
        <v>0</v>
      </c>
      <c r="I58" s="1309"/>
      <c r="J58" s="701"/>
      <c r="K58" s="31"/>
      <c r="L58" s="371">
        <v>7503185</v>
      </c>
      <c r="M58" s="294">
        <f t="shared" si="32"/>
        <v>7503185</v>
      </c>
      <c r="N58" s="1442" t="s">
        <v>298</v>
      </c>
      <c r="O58" s="31">
        <f t="shared" si="33"/>
        <v>0</v>
      </c>
      <c r="P58" s="31">
        <f t="shared" si="29"/>
        <v>0</v>
      </c>
      <c r="Q58" s="817">
        <f t="shared" si="29"/>
        <v>7503185</v>
      </c>
      <c r="R58" s="294">
        <f t="shared" si="30"/>
        <v>7503185</v>
      </c>
      <c r="S58" s="31"/>
    </row>
    <row r="59" spans="1:43" ht="55.5" customHeight="1">
      <c r="A59" s="28">
        <v>6370</v>
      </c>
      <c r="B59" s="43"/>
      <c r="C59" s="194">
        <v>2026</v>
      </c>
      <c r="D59" s="30"/>
      <c r="E59" s="698"/>
      <c r="F59" s="43"/>
      <c r="G59" s="410"/>
      <c r="H59" s="287">
        <f t="shared" si="31"/>
        <v>0</v>
      </c>
      <c r="I59" s="1310"/>
      <c r="J59" s="43"/>
      <c r="K59" s="34"/>
      <c r="L59" s="371">
        <v>12531425</v>
      </c>
      <c r="M59" s="294">
        <f t="shared" si="32"/>
        <v>12531425</v>
      </c>
      <c r="N59" s="1443"/>
      <c r="O59" s="43">
        <f t="shared" si="33"/>
        <v>0</v>
      </c>
      <c r="P59" s="34">
        <f t="shared" si="33"/>
        <v>0</v>
      </c>
      <c r="Q59" s="371">
        <f t="shared" si="33"/>
        <v>12531425</v>
      </c>
      <c r="R59" s="294">
        <f t="shared" si="30"/>
        <v>12531425</v>
      </c>
      <c r="S59" s="34"/>
    </row>
    <row r="60" spans="1:43" ht="35.25" customHeight="1" thickBot="1">
      <c r="A60" s="20">
        <v>6370</v>
      </c>
      <c r="B60" s="42"/>
      <c r="C60" s="195">
        <v>2027</v>
      </c>
      <c r="D60" s="37"/>
      <c r="E60" s="699"/>
      <c r="F60" s="42"/>
      <c r="G60" s="411"/>
      <c r="H60" s="289">
        <f t="shared" si="31"/>
        <v>0</v>
      </c>
      <c r="I60" s="1311"/>
      <c r="J60" s="42"/>
      <c r="K60" s="38"/>
      <c r="L60" s="346">
        <v>25217845</v>
      </c>
      <c r="M60" s="297">
        <f t="shared" si="32"/>
        <v>25217845</v>
      </c>
      <c r="N60" s="1444"/>
      <c r="O60" s="42">
        <f t="shared" si="33"/>
        <v>0</v>
      </c>
      <c r="P60" s="38">
        <f t="shared" si="33"/>
        <v>0</v>
      </c>
      <c r="Q60" s="346">
        <f t="shared" si="33"/>
        <v>25217845</v>
      </c>
      <c r="R60" s="297">
        <f t="shared" si="30"/>
        <v>25217845</v>
      </c>
      <c r="S60" s="38"/>
    </row>
    <row r="61" spans="1:43" s="197" customFormat="1" ht="15.75" customHeight="1">
      <c r="A61" s="314">
        <v>4320</v>
      </c>
      <c r="B61" s="372" t="s">
        <v>182</v>
      </c>
      <c r="C61" s="193">
        <v>2025</v>
      </c>
      <c r="D61" s="30"/>
      <c r="E61" s="713"/>
      <c r="F61" s="714"/>
      <c r="G61" s="424">
        <v>4356313</v>
      </c>
      <c r="H61" s="91">
        <f t="shared" si="31"/>
        <v>4356313</v>
      </c>
      <c r="I61" s="1507" t="s">
        <v>291</v>
      </c>
      <c r="J61" s="701"/>
      <c r="K61" s="31"/>
      <c r="L61" s="283">
        <v>588242</v>
      </c>
      <c r="M61" s="284">
        <f t="shared" si="32"/>
        <v>588242</v>
      </c>
      <c r="N61" s="1312" t="s">
        <v>299</v>
      </c>
      <c r="O61" s="318">
        <f t="shared" si="33"/>
        <v>0</v>
      </c>
      <c r="P61" s="310">
        <f t="shared" si="33"/>
        <v>0</v>
      </c>
      <c r="Q61" s="311">
        <f t="shared" si="33"/>
        <v>4944555</v>
      </c>
      <c r="R61" s="456">
        <f t="shared" si="30"/>
        <v>4944555</v>
      </c>
      <c r="S61" s="433"/>
    </row>
    <row r="62" spans="1:43" s="197" customFormat="1" ht="28.5" customHeight="1">
      <c r="A62" s="323" t="s">
        <v>32</v>
      </c>
      <c r="B62" s="471"/>
      <c r="C62" s="194">
        <v>2026</v>
      </c>
      <c r="D62" s="30"/>
      <c r="E62" s="715"/>
      <c r="F62" s="716"/>
      <c r="G62" s="425">
        <v>2069702</v>
      </c>
      <c r="H62" s="91">
        <f t="shared" si="31"/>
        <v>2069702</v>
      </c>
      <c r="I62" s="1508"/>
      <c r="J62" s="43"/>
      <c r="K62" s="34"/>
      <c r="L62" s="286">
        <v>543500</v>
      </c>
      <c r="M62" s="287">
        <f t="shared" si="32"/>
        <v>543500</v>
      </c>
      <c r="N62" s="1313"/>
      <c r="O62" s="318">
        <f t="shared" si="33"/>
        <v>0</v>
      </c>
      <c r="P62" s="319">
        <f t="shared" si="33"/>
        <v>0</v>
      </c>
      <c r="Q62" s="311">
        <f t="shared" si="33"/>
        <v>2613202</v>
      </c>
      <c r="R62" s="461">
        <f t="shared" si="30"/>
        <v>2613202</v>
      </c>
      <c r="S62" s="435"/>
    </row>
    <row r="63" spans="1:43" s="197" customFormat="1" ht="72" customHeight="1" thickBot="1">
      <c r="A63" s="332" t="s">
        <v>32</v>
      </c>
      <c r="B63" s="473"/>
      <c r="C63" s="195">
        <v>2027</v>
      </c>
      <c r="D63" s="37"/>
      <c r="E63" s="717"/>
      <c r="F63" s="718"/>
      <c r="G63" s="426">
        <v>890650</v>
      </c>
      <c r="H63" s="97">
        <f t="shared" si="31"/>
        <v>890650</v>
      </c>
      <c r="I63" s="1509"/>
      <c r="J63" s="42"/>
      <c r="K63" s="38"/>
      <c r="L63" s="288">
        <v>183300</v>
      </c>
      <c r="M63" s="289">
        <f t="shared" si="32"/>
        <v>183300</v>
      </c>
      <c r="N63" s="1314"/>
      <c r="O63" s="327">
        <f t="shared" si="33"/>
        <v>0</v>
      </c>
      <c r="P63" s="328">
        <f t="shared" si="33"/>
        <v>0</v>
      </c>
      <c r="Q63" s="468">
        <f t="shared" si="33"/>
        <v>1073950</v>
      </c>
      <c r="R63" s="469">
        <f t="shared" si="30"/>
        <v>1073950</v>
      </c>
      <c r="S63" s="438"/>
    </row>
    <row r="64" spans="1:43" ht="27" customHeight="1">
      <c r="A64" s="28">
        <v>4430</v>
      </c>
      <c r="B64" s="29" t="s">
        <v>183</v>
      </c>
      <c r="C64" s="193">
        <v>2025</v>
      </c>
      <c r="D64" s="30"/>
      <c r="E64" s="709"/>
      <c r="F64" s="710"/>
      <c r="G64" s="423">
        <v>111200</v>
      </c>
      <c r="H64" s="278">
        <f t="shared" si="31"/>
        <v>111200</v>
      </c>
      <c r="I64" s="1510" t="s">
        <v>292</v>
      </c>
      <c r="J64" s="31"/>
      <c r="K64" s="31"/>
      <c r="L64" s="359">
        <v>26000</v>
      </c>
      <c r="M64" s="278">
        <f t="shared" si="32"/>
        <v>26000</v>
      </c>
      <c r="N64" s="1309" t="s">
        <v>300</v>
      </c>
      <c r="O64" s="349">
        <f t="shared" si="33"/>
        <v>0</v>
      </c>
      <c r="P64" s="349">
        <f t="shared" si="33"/>
        <v>0</v>
      </c>
      <c r="Q64" s="350">
        <f t="shared" si="33"/>
        <v>137200</v>
      </c>
      <c r="R64" s="535">
        <f t="shared" si="30"/>
        <v>137200</v>
      </c>
      <c r="S64" s="31"/>
    </row>
    <row r="65" spans="1:19" ht="38.25" customHeight="1">
      <c r="A65" s="28">
        <v>4430</v>
      </c>
      <c r="B65" s="29"/>
      <c r="C65" s="194">
        <v>2026</v>
      </c>
      <c r="D65" s="30"/>
      <c r="E65" s="711"/>
      <c r="F65" s="710"/>
      <c r="G65" s="418">
        <v>168600</v>
      </c>
      <c r="H65" s="278">
        <f t="shared" si="31"/>
        <v>168600</v>
      </c>
      <c r="I65" s="1511"/>
      <c r="J65" s="34"/>
      <c r="K65" s="34"/>
      <c r="L65" s="360">
        <v>0</v>
      </c>
      <c r="M65" s="278">
        <f t="shared" si="32"/>
        <v>0</v>
      </c>
      <c r="N65" s="1310"/>
      <c r="O65" s="351">
        <f t="shared" si="33"/>
        <v>0</v>
      </c>
      <c r="P65" s="353">
        <f t="shared" si="33"/>
        <v>0</v>
      </c>
      <c r="Q65" s="350">
        <f t="shared" si="33"/>
        <v>168600</v>
      </c>
      <c r="R65" s="536">
        <f t="shared" si="30"/>
        <v>168600</v>
      </c>
      <c r="S65" s="34"/>
    </row>
    <row r="66" spans="1:19" ht="30.75" customHeight="1" thickBot="1">
      <c r="A66" s="20">
        <v>4430</v>
      </c>
      <c r="B66" s="42"/>
      <c r="C66" s="195">
        <v>2027</v>
      </c>
      <c r="D66" s="37"/>
      <c r="E66" s="712"/>
      <c r="F66" s="358"/>
      <c r="G66" s="419">
        <v>182600</v>
      </c>
      <c r="H66" s="297">
        <f t="shared" si="31"/>
        <v>182600</v>
      </c>
      <c r="I66" s="1512"/>
      <c r="J66" s="38"/>
      <c r="K66" s="38"/>
      <c r="L66" s="361">
        <v>15000</v>
      </c>
      <c r="M66" s="297">
        <f t="shared" si="32"/>
        <v>15000</v>
      </c>
      <c r="N66" s="1311"/>
      <c r="O66" s="354">
        <f t="shared" si="33"/>
        <v>0</v>
      </c>
      <c r="P66" s="356">
        <f t="shared" si="33"/>
        <v>0</v>
      </c>
      <c r="Q66" s="357">
        <f t="shared" si="33"/>
        <v>197600</v>
      </c>
      <c r="R66" s="537">
        <f t="shared" si="30"/>
        <v>197600</v>
      </c>
      <c r="S66" s="38"/>
    </row>
    <row r="67" spans="1:19" ht="15.75" customHeight="1">
      <c r="A67" s="28" t="s">
        <v>32</v>
      </c>
      <c r="B67" s="29" t="s">
        <v>184</v>
      </c>
      <c r="C67" s="193">
        <v>2025</v>
      </c>
      <c r="D67" s="30"/>
      <c r="E67" s="713"/>
      <c r="F67" s="714">
        <v>44000</v>
      </c>
      <c r="G67" s="424"/>
      <c r="H67" s="91">
        <f t="shared" si="31"/>
        <v>44000</v>
      </c>
      <c r="I67" s="1496" t="s">
        <v>293</v>
      </c>
      <c r="J67" s="701"/>
      <c r="K67" s="31"/>
      <c r="L67" s="283"/>
      <c r="M67" s="284">
        <f t="shared" si="32"/>
        <v>0</v>
      </c>
      <c r="N67" s="1312"/>
      <c r="O67" s="91">
        <f t="shared" si="33"/>
        <v>0</v>
      </c>
      <c r="P67" s="91">
        <f t="shared" si="33"/>
        <v>44000</v>
      </c>
      <c r="Q67" s="91">
        <f t="shared" si="33"/>
        <v>0</v>
      </c>
      <c r="R67" s="132">
        <f t="shared" si="30"/>
        <v>44000</v>
      </c>
      <c r="S67" s="31"/>
    </row>
    <row r="68" spans="1:19" ht="37.5" customHeight="1">
      <c r="A68" s="32" t="s">
        <v>32</v>
      </c>
      <c r="B68" s="43"/>
      <c r="C68" s="194">
        <v>2026</v>
      </c>
      <c r="D68" s="30"/>
      <c r="E68" s="715"/>
      <c r="F68" s="716">
        <v>44000</v>
      </c>
      <c r="G68" s="425"/>
      <c r="H68" s="91">
        <f t="shared" si="31"/>
        <v>44000</v>
      </c>
      <c r="I68" s="1497"/>
      <c r="J68" s="43"/>
      <c r="K68" s="34"/>
      <c r="L68" s="286"/>
      <c r="M68" s="287">
        <f t="shared" si="32"/>
        <v>0</v>
      </c>
      <c r="N68" s="1313"/>
      <c r="O68" s="91">
        <f t="shared" si="33"/>
        <v>0</v>
      </c>
      <c r="P68" s="91">
        <f t="shared" si="33"/>
        <v>44000</v>
      </c>
      <c r="Q68" s="91">
        <f t="shared" si="33"/>
        <v>0</v>
      </c>
      <c r="R68" s="133">
        <f t="shared" si="30"/>
        <v>44000</v>
      </c>
      <c r="S68" s="34"/>
    </row>
    <row r="69" spans="1:19" ht="34.5" customHeight="1" thickBot="1">
      <c r="A69" s="35" t="s">
        <v>32</v>
      </c>
      <c r="B69" s="42"/>
      <c r="C69" s="195">
        <v>2027</v>
      </c>
      <c r="D69" s="37"/>
      <c r="E69" s="717"/>
      <c r="F69" s="718">
        <v>44000</v>
      </c>
      <c r="G69" s="426"/>
      <c r="H69" s="97">
        <f t="shared" si="31"/>
        <v>44000</v>
      </c>
      <c r="I69" s="1498"/>
      <c r="J69" s="42"/>
      <c r="K69" s="38"/>
      <c r="L69" s="288"/>
      <c r="M69" s="289">
        <f t="shared" si="32"/>
        <v>0</v>
      </c>
      <c r="N69" s="1314"/>
      <c r="O69" s="91">
        <f t="shared" si="33"/>
        <v>0</v>
      </c>
      <c r="P69" s="91">
        <f t="shared" si="33"/>
        <v>44000</v>
      </c>
      <c r="Q69" s="91">
        <f t="shared" si="33"/>
        <v>0</v>
      </c>
      <c r="R69" s="134">
        <f t="shared" si="30"/>
        <v>44000</v>
      </c>
      <c r="S69" s="38"/>
    </row>
    <row r="70" spans="1:19" ht="35.25" customHeight="1">
      <c r="A70" s="28">
        <v>6180</v>
      </c>
      <c r="B70" s="29" t="s">
        <v>185</v>
      </c>
      <c r="C70" s="193">
        <v>2025</v>
      </c>
      <c r="D70" s="30"/>
      <c r="E70" s="719"/>
      <c r="F70" s="720"/>
      <c r="G70" s="427"/>
      <c r="H70" s="363"/>
      <c r="I70" s="1345"/>
      <c r="J70" s="31"/>
      <c r="K70" s="31"/>
      <c r="L70" s="359"/>
      <c r="M70" s="284"/>
      <c r="N70" s="1309"/>
      <c r="O70" s="94"/>
      <c r="P70" s="94"/>
      <c r="Q70" s="94"/>
      <c r="R70" s="94"/>
      <c r="S70" s="31"/>
    </row>
    <row r="71" spans="1:19" ht="36.75" customHeight="1">
      <c r="A71" s="28">
        <v>6180</v>
      </c>
      <c r="B71" s="29"/>
      <c r="C71" s="194">
        <v>2026</v>
      </c>
      <c r="D71" s="30"/>
      <c r="E71" s="721"/>
      <c r="F71" s="720"/>
      <c r="G71" s="428"/>
      <c r="H71" s="363"/>
      <c r="I71" s="1346"/>
      <c r="J71" s="34"/>
      <c r="K71" s="34"/>
      <c r="L71" s="360"/>
      <c r="M71" s="287"/>
      <c r="N71" s="1310"/>
      <c r="O71" s="94"/>
      <c r="P71" s="94"/>
      <c r="Q71" s="94"/>
      <c r="R71" s="94"/>
      <c r="S71" s="34"/>
    </row>
    <row r="72" spans="1:19" ht="51.75" customHeight="1" thickBot="1">
      <c r="A72" s="28">
        <v>6180</v>
      </c>
      <c r="B72" s="42"/>
      <c r="C72" s="195">
        <v>2027</v>
      </c>
      <c r="D72" s="37"/>
      <c r="E72" s="722"/>
      <c r="F72" s="362"/>
      <c r="G72" s="429"/>
      <c r="H72" s="363"/>
      <c r="I72" s="1347"/>
      <c r="J72" s="38"/>
      <c r="K72" s="38"/>
      <c r="L72" s="361"/>
      <c r="M72" s="289"/>
      <c r="N72" s="1311"/>
      <c r="O72" s="94"/>
      <c r="P72" s="94"/>
      <c r="Q72" s="94"/>
      <c r="R72" s="94"/>
      <c r="S72" s="38"/>
    </row>
    <row r="73" spans="1:19" ht="24.75" customHeight="1" thickBot="1">
      <c r="A73" s="48">
        <v>10</v>
      </c>
      <c r="B73" s="45" t="s">
        <v>219</v>
      </c>
      <c r="C73" s="46"/>
      <c r="D73" s="157">
        <f>D74+D80+D83+D86+D115+D118+D124</f>
        <v>0</v>
      </c>
      <c r="E73" s="158"/>
      <c r="F73" s="158"/>
      <c r="G73" s="158"/>
      <c r="H73" s="158"/>
      <c r="I73" s="179"/>
      <c r="J73" s="159"/>
      <c r="K73" s="157"/>
      <c r="L73" s="157"/>
      <c r="M73" s="116"/>
      <c r="N73" s="159"/>
      <c r="O73" s="157"/>
      <c r="P73" s="157"/>
      <c r="Q73" s="158"/>
      <c r="R73" s="45"/>
      <c r="S73" s="178"/>
    </row>
    <row r="74" spans="1:19" s="197" customFormat="1" ht="115.5" customHeight="1">
      <c r="A74" s="314">
        <v>1110</v>
      </c>
      <c r="B74" s="372" t="s">
        <v>192</v>
      </c>
      <c r="C74" s="818">
        <v>2025</v>
      </c>
      <c r="D74" s="432"/>
      <c r="E74" s="953">
        <v>16075</v>
      </c>
      <c r="F74" s="657">
        <v>50000</v>
      </c>
      <c r="G74" s="831">
        <v>645000</v>
      </c>
      <c r="H74" s="657">
        <f>SUM(E74:G74)</f>
        <v>711075</v>
      </c>
      <c r="I74" s="1295" t="s">
        <v>222</v>
      </c>
      <c r="J74" s="451"/>
      <c r="K74" s="843"/>
      <c r="L74" s="312">
        <v>2000</v>
      </c>
      <c r="M74" s="819">
        <f>SUM(J74:L74)</f>
        <v>2000</v>
      </c>
      <c r="N74" s="1207" t="s">
        <v>228</v>
      </c>
      <c r="O74" s="318">
        <f>E74+J74</f>
        <v>16075</v>
      </c>
      <c r="P74" s="318">
        <f t="shared" ref="P74:Q88" si="34">F74+K74</f>
        <v>50000</v>
      </c>
      <c r="Q74" s="318">
        <f t="shared" si="34"/>
        <v>647000</v>
      </c>
      <c r="R74" s="322">
        <f>SUM(O74:Q74)</f>
        <v>713075</v>
      </c>
      <c r="S74" s="433"/>
    </row>
    <row r="75" spans="1:19" s="197" customFormat="1" ht="102.75" customHeight="1">
      <c r="A75" s="314">
        <v>1110</v>
      </c>
      <c r="B75" s="380"/>
      <c r="C75" s="820">
        <v>2026</v>
      </c>
      <c r="D75" s="432"/>
      <c r="E75" s="383"/>
      <c r="F75" s="821"/>
      <c r="G75" s="435"/>
      <c r="H75" s="821"/>
      <c r="I75" s="1296"/>
      <c r="J75" s="326"/>
      <c r="K75" s="321"/>
      <c r="L75" s="318"/>
      <c r="M75" s="822"/>
      <c r="N75" s="1208"/>
      <c r="O75" s="318">
        <f t="shared" ref="O75:O88" si="35">E75+J75</f>
        <v>0</v>
      </c>
      <c r="P75" s="318">
        <f t="shared" si="34"/>
        <v>0</v>
      </c>
      <c r="Q75" s="318">
        <f t="shared" si="34"/>
        <v>0</v>
      </c>
      <c r="R75" s="322">
        <f t="shared" ref="R75:R88" si="36">SUM(O75:Q75)</f>
        <v>0</v>
      </c>
      <c r="S75" s="435"/>
    </row>
    <row r="76" spans="1:19" s="197" customFormat="1" ht="187.5" customHeight="1" thickBot="1">
      <c r="A76" s="314">
        <v>1110</v>
      </c>
      <c r="B76" s="387"/>
      <c r="C76" s="823">
        <v>2027</v>
      </c>
      <c r="D76" s="436"/>
      <c r="E76" s="390"/>
      <c r="F76" s="824"/>
      <c r="G76" s="438"/>
      <c r="H76" s="824"/>
      <c r="I76" s="1299"/>
      <c r="J76" s="335"/>
      <c r="K76" s="330"/>
      <c r="L76" s="327"/>
      <c r="M76" s="825"/>
      <c r="N76" s="1209"/>
      <c r="O76" s="318">
        <f t="shared" si="35"/>
        <v>0</v>
      </c>
      <c r="P76" s="318">
        <f t="shared" si="34"/>
        <v>0</v>
      </c>
      <c r="Q76" s="318">
        <f t="shared" si="34"/>
        <v>0</v>
      </c>
      <c r="R76" s="322">
        <f t="shared" si="36"/>
        <v>0</v>
      </c>
      <c r="S76" s="438"/>
    </row>
    <row r="77" spans="1:19" s="197" customFormat="1" ht="55.5" customHeight="1">
      <c r="A77" s="826">
        <v>1120</v>
      </c>
      <c r="B77" s="827" t="s">
        <v>221</v>
      </c>
      <c r="C77" s="818">
        <v>2025</v>
      </c>
      <c r="D77" s="432"/>
      <c r="E77" s="953">
        <v>0</v>
      </c>
      <c r="F77" s="657">
        <v>20000</v>
      </c>
      <c r="G77" s="831"/>
      <c r="H77" s="657">
        <f>SUM(E77:G77)</f>
        <v>20000</v>
      </c>
      <c r="I77" s="954" t="s">
        <v>223</v>
      </c>
      <c r="J77" s="432"/>
      <c r="K77" s="953"/>
      <c r="L77" s="657">
        <v>250000</v>
      </c>
      <c r="M77" s="831">
        <f>SUM(J77:L77)</f>
        <v>250000</v>
      </c>
      <c r="N77" s="955" t="s">
        <v>229</v>
      </c>
      <c r="O77" s="318">
        <f t="shared" si="35"/>
        <v>0</v>
      </c>
      <c r="P77" s="318">
        <f t="shared" si="34"/>
        <v>20000</v>
      </c>
      <c r="Q77" s="318">
        <f t="shared" si="34"/>
        <v>250000</v>
      </c>
      <c r="R77" s="322">
        <f t="shared" si="36"/>
        <v>270000</v>
      </c>
      <c r="S77" s="433"/>
    </row>
    <row r="78" spans="1:19" s="197" customFormat="1" ht="33" customHeight="1">
      <c r="A78" s="314">
        <v>1120</v>
      </c>
      <c r="B78" s="380"/>
      <c r="C78" s="820">
        <v>2026</v>
      </c>
      <c r="D78" s="432"/>
      <c r="E78" s="383"/>
      <c r="F78" s="821">
        <v>94300</v>
      </c>
      <c r="G78" s="435"/>
      <c r="H78" s="657">
        <f t="shared" ref="H78:H79" si="37">SUM(E78:G78)</f>
        <v>94300</v>
      </c>
      <c r="I78" s="1296" t="s">
        <v>224</v>
      </c>
      <c r="J78" s="432"/>
      <c r="K78" s="383"/>
      <c r="L78" s="821"/>
      <c r="M78" s="435"/>
      <c r="N78" s="956"/>
      <c r="O78" s="318">
        <f t="shared" si="35"/>
        <v>0</v>
      </c>
      <c r="P78" s="318">
        <f t="shared" si="34"/>
        <v>94300</v>
      </c>
      <c r="Q78" s="318">
        <f t="shared" si="34"/>
        <v>0</v>
      </c>
      <c r="R78" s="322">
        <f t="shared" si="36"/>
        <v>94300</v>
      </c>
      <c r="S78" s="435"/>
    </row>
    <row r="79" spans="1:19" s="197" customFormat="1" ht="91.5" customHeight="1" thickBot="1">
      <c r="A79" s="314">
        <v>1120</v>
      </c>
      <c r="B79" s="387"/>
      <c r="C79" s="823">
        <v>2027</v>
      </c>
      <c r="D79" s="436"/>
      <c r="E79" s="390"/>
      <c r="F79" s="824">
        <v>125800</v>
      </c>
      <c r="G79" s="438"/>
      <c r="H79" s="657">
        <f t="shared" si="37"/>
        <v>125800</v>
      </c>
      <c r="I79" s="1297"/>
      <c r="J79" s="436"/>
      <c r="K79" s="390"/>
      <c r="L79" s="824"/>
      <c r="M79" s="438"/>
      <c r="N79" s="956"/>
      <c r="O79" s="318">
        <f t="shared" si="35"/>
        <v>0</v>
      </c>
      <c r="P79" s="318">
        <f t="shared" si="34"/>
        <v>125800</v>
      </c>
      <c r="Q79" s="318">
        <f t="shared" si="34"/>
        <v>0</v>
      </c>
      <c r="R79" s="322">
        <f t="shared" si="36"/>
        <v>125800</v>
      </c>
      <c r="S79" s="438"/>
    </row>
    <row r="80" spans="1:19" s="197" customFormat="1" ht="55.5" customHeight="1">
      <c r="A80" s="826">
        <v>1130</v>
      </c>
      <c r="B80" s="827" t="s">
        <v>193</v>
      </c>
      <c r="C80" s="818">
        <v>2025</v>
      </c>
      <c r="D80" s="432"/>
      <c r="E80" s="383"/>
      <c r="F80" s="821"/>
      <c r="G80" s="836">
        <v>793000</v>
      </c>
      <c r="H80" s="821">
        <f>SUM(E80:G80)</f>
        <v>793000</v>
      </c>
      <c r="I80" s="1295" t="s">
        <v>225</v>
      </c>
      <c r="J80" s="451"/>
      <c r="K80" s="843"/>
      <c r="L80" s="312"/>
      <c r="M80" s="828"/>
      <c r="N80" s="1207"/>
      <c r="O80" s="318">
        <f t="shared" si="35"/>
        <v>0</v>
      </c>
      <c r="P80" s="318">
        <f t="shared" si="34"/>
        <v>0</v>
      </c>
      <c r="Q80" s="318">
        <f t="shared" si="34"/>
        <v>793000</v>
      </c>
      <c r="R80" s="322">
        <f t="shared" si="36"/>
        <v>793000</v>
      </c>
      <c r="S80" s="433"/>
    </row>
    <row r="81" spans="1:19" s="197" customFormat="1" ht="33" customHeight="1">
      <c r="A81" s="314">
        <v>1130</v>
      </c>
      <c r="B81" s="380"/>
      <c r="C81" s="820">
        <v>2026</v>
      </c>
      <c r="D81" s="432"/>
      <c r="E81" s="383"/>
      <c r="F81" s="821"/>
      <c r="G81" s="435"/>
      <c r="H81" s="821"/>
      <c r="I81" s="1296"/>
      <c r="J81" s="326"/>
      <c r="K81" s="321"/>
      <c r="L81" s="318"/>
      <c r="M81" s="822"/>
      <c r="N81" s="1208"/>
      <c r="O81" s="318">
        <f t="shared" si="35"/>
        <v>0</v>
      </c>
      <c r="P81" s="318">
        <f t="shared" si="34"/>
        <v>0</v>
      </c>
      <c r="Q81" s="318">
        <f t="shared" si="34"/>
        <v>0</v>
      </c>
      <c r="R81" s="322">
        <f t="shared" si="36"/>
        <v>0</v>
      </c>
      <c r="S81" s="435"/>
    </row>
    <row r="82" spans="1:19" s="197" customFormat="1" ht="81" customHeight="1" thickBot="1">
      <c r="A82" s="314">
        <v>1130</v>
      </c>
      <c r="B82" s="387"/>
      <c r="C82" s="823">
        <v>2027</v>
      </c>
      <c r="D82" s="436"/>
      <c r="E82" s="390"/>
      <c r="F82" s="824"/>
      <c r="G82" s="438"/>
      <c r="H82" s="824"/>
      <c r="I82" s="1297"/>
      <c r="J82" s="335"/>
      <c r="K82" s="330"/>
      <c r="L82" s="327"/>
      <c r="M82" s="825"/>
      <c r="N82" s="1209"/>
      <c r="O82" s="506">
        <f t="shared" si="35"/>
        <v>0</v>
      </c>
      <c r="P82" s="506">
        <f t="shared" si="34"/>
        <v>0</v>
      </c>
      <c r="Q82" s="506">
        <f t="shared" si="34"/>
        <v>0</v>
      </c>
      <c r="R82" s="952">
        <f t="shared" si="36"/>
        <v>0</v>
      </c>
      <c r="S82" s="438"/>
    </row>
    <row r="83" spans="1:19" s="197" customFormat="1" ht="43.5" customHeight="1">
      <c r="A83" s="826">
        <v>1150</v>
      </c>
      <c r="B83" s="829" t="s">
        <v>211</v>
      </c>
      <c r="C83" s="818">
        <v>2025</v>
      </c>
      <c r="D83" s="830"/>
      <c r="E83" s="383"/>
      <c r="F83" s="821">
        <v>50000</v>
      </c>
      <c r="G83" s="836">
        <v>42500</v>
      </c>
      <c r="H83" s="821">
        <f>SUM(E83:G83)</f>
        <v>92500</v>
      </c>
      <c r="I83" s="1298" t="s">
        <v>226</v>
      </c>
      <c r="J83" s="143"/>
      <c r="K83" s="94"/>
      <c r="L83" s="91"/>
      <c r="M83" s="658"/>
      <c r="N83" s="951"/>
      <c r="O83" s="957">
        <f t="shared" si="35"/>
        <v>0</v>
      </c>
      <c r="P83" s="957">
        <f t="shared" si="34"/>
        <v>50000</v>
      </c>
      <c r="Q83" s="957">
        <f t="shared" si="34"/>
        <v>42500</v>
      </c>
      <c r="R83" s="789">
        <f t="shared" si="36"/>
        <v>92500</v>
      </c>
      <c r="S83" s="834"/>
    </row>
    <row r="84" spans="1:19" s="197" customFormat="1" ht="74.25" customHeight="1">
      <c r="A84" s="323">
        <v>1150</v>
      </c>
      <c r="B84" s="380"/>
      <c r="C84" s="820">
        <v>2026</v>
      </c>
      <c r="D84" s="835"/>
      <c r="E84" s="383"/>
      <c r="F84" s="821"/>
      <c r="G84" s="435"/>
      <c r="H84" s="821"/>
      <c r="I84" s="1296"/>
      <c r="J84" s="26"/>
      <c r="K84" s="96"/>
      <c r="L84" s="91"/>
      <c r="M84" s="875"/>
      <c r="N84" s="951"/>
      <c r="O84" s="318">
        <f t="shared" si="35"/>
        <v>0</v>
      </c>
      <c r="P84" s="318">
        <f t="shared" si="34"/>
        <v>0</v>
      </c>
      <c r="Q84" s="318">
        <f t="shared" si="34"/>
        <v>0</v>
      </c>
      <c r="R84" s="456">
        <f t="shared" si="36"/>
        <v>0</v>
      </c>
      <c r="S84" s="837"/>
    </row>
    <row r="85" spans="1:19" s="197" customFormat="1" ht="98.25" customHeight="1" thickBot="1">
      <c r="A85" s="332">
        <v>1150</v>
      </c>
      <c r="B85" s="387"/>
      <c r="C85" s="823">
        <v>2027</v>
      </c>
      <c r="D85" s="838"/>
      <c r="E85" s="390"/>
      <c r="F85" s="824"/>
      <c r="G85" s="438"/>
      <c r="H85" s="824"/>
      <c r="I85" s="1299"/>
      <c r="J85" s="27"/>
      <c r="K85" s="100"/>
      <c r="L85" s="97"/>
      <c r="M85" s="660"/>
      <c r="N85" s="951"/>
      <c r="O85" s="327">
        <f t="shared" si="35"/>
        <v>0</v>
      </c>
      <c r="P85" s="327">
        <f t="shared" si="34"/>
        <v>0</v>
      </c>
      <c r="Q85" s="327">
        <f t="shared" si="34"/>
        <v>0</v>
      </c>
      <c r="R85" s="790">
        <f t="shared" si="36"/>
        <v>0</v>
      </c>
      <c r="S85" s="839"/>
    </row>
    <row r="86" spans="1:19" s="197" customFormat="1" ht="36.75" customHeight="1">
      <c r="A86" s="314">
        <v>1160</v>
      </c>
      <c r="B86" s="840" t="s">
        <v>212</v>
      </c>
      <c r="C86" s="818">
        <v>2025</v>
      </c>
      <c r="D86" s="841"/>
      <c r="E86" s="831">
        <v>0</v>
      </c>
      <c r="F86" s="847"/>
      <c r="G86" s="832">
        <v>213000</v>
      </c>
      <c r="H86" s="833">
        <f>SUM(E86:G86)</f>
        <v>213000</v>
      </c>
      <c r="I86" s="1321" t="s">
        <v>227</v>
      </c>
      <c r="J86" s="143"/>
      <c r="K86" s="94"/>
      <c r="L86" s="91"/>
      <c r="M86" s="658"/>
      <c r="N86" s="1318"/>
      <c r="O86" s="957">
        <f t="shared" si="35"/>
        <v>0</v>
      </c>
      <c r="P86" s="957">
        <f t="shared" si="34"/>
        <v>0</v>
      </c>
      <c r="Q86" s="957">
        <f t="shared" si="34"/>
        <v>213000</v>
      </c>
      <c r="R86" s="789">
        <f t="shared" si="36"/>
        <v>213000</v>
      </c>
      <c r="S86" s="433"/>
    </row>
    <row r="87" spans="1:19" s="197" customFormat="1" ht="63.75" customHeight="1">
      <c r="A87" s="323">
        <v>11160</v>
      </c>
      <c r="B87" s="372"/>
      <c r="C87" s="820">
        <v>2026</v>
      </c>
      <c r="D87" s="432"/>
      <c r="E87" s="383"/>
      <c r="F87" s="851"/>
      <c r="G87" s="321"/>
      <c r="H87" s="322"/>
      <c r="I87" s="1322"/>
      <c r="J87" s="26"/>
      <c r="K87" s="96"/>
      <c r="L87" s="91"/>
      <c r="M87" s="875"/>
      <c r="N87" s="1319"/>
      <c r="O87" s="318">
        <f t="shared" si="35"/>
        <v>0</v>
      </c>
      <c r="P87" s="318">
        <f t="shared" si="34"/>
        <v>0</v>
      </c>
      <c r="Q87" s="318">
        <f t="shared" si="34"/>
        <v>0</v>
      </c>
      <c r="R87" s="456">
        <f t="shared" si="36"/>
        <v>0</v>
      </c>
      <c r="S87" s="435"/>
    </row>
    <row r="88" spans="1:19" s="197" customFormat="1" ht="126" customHeight="1" thickBot="1">
      <c r="A88" s="332">
        <v>1160</v>
      </c>
      <c r="B88" s="845"/>
      <c r="C88" s="823">
        <v>2027</v>
      </c>
      <c r="D88" s="436"/>
      <c r="E88" s="390"/>
      <c r="F88" s="852"/>
      <c r="G88" s="330"/>
      <c r="H88" s="331"/>
      <c r="I88" s="1323"/>
      <c r="J88" s="27"/>
      <c r="K88" s="100"/>
      <c r="L88" s="97"/>
      <c r="M88" s="660"/>
      <c r="N88" s="1320"/>
      <c r="O88" s="327">
        <f t="shared" si="35"/>
        <v>0</v>
      </c>
      <c r="P88" s="327">
        <f t="shared" si="34"/>
        <v>0</v>
      </c>
      <c r="Q88" s="327">
        <f t="shared" si="34"/>
        <v>0</v>
      </c>
      <c r="R88" s="790">
        <f t="shared" si="36"/>
        <v>0</v>
      </c>
      <c r="S88" s="438"/>
    </row>
    <row r="89" spans="1:19" ht="31.5" customHeight="1" thickBot="1">
      <c r="A89" s="48">
        <v>11</v>
      </c>
      <c r="B89" s="17" t="s">
        <v>36</v>
      </c>
      <c r="C89" s="18"/>
      <c r="D89" s="153"/>
      <c r="E89" s="650"/>
      <c r="F89" s="651"/>
      <c r="G89" s="652"/>
      <c r="H89" s="112"/>
      <c r="I89" s="180"/>
      <c r="J89" s="146"/>
      <c r="K89" s="147"/>
      <c r="L89" s="153"/>
      <c r="M89" s="117"/>
      <c r="N89" s="174"/>
      <c r="O89" s="147"/>
      <c r="P89" s="153"/>
      <c r="Q89" s="161"/>
      <c r="R89" s="103"/>
      <c r="S89" s="175"/>
    </row>
    <row r="90" spans="1:19" ht="43.5" customHeight="1">
      <c r="A90" s="28">
        <v>9120</v>
      </c>
      <c r="B90" s="29" t="s">
        <v>37</v>
      </c>
      <c r="C90" s="193">
        <v>2025</v>
      </c>
      <c r="D90" s="91"/>
      <c r="E90" s="630">
        <v>2200000</v>
      </c>
      <c r="F90" s="860">
        <v>270000</v>
      </c>
      <c r="G90" s="637">
        <v>250000</v>
      </c>
      <c r="H90" s="631">
        <f>SUM(E90:G90)</f>
        <v>2720000</v>
      </c>
      <c r="I90" s="1475" t="s">
        <v>230</v>
      </c>
      <c r="J90" s="143">
        <v>0</v>
      </c>
      <c r="K90" s="94">
        <v>0</v>
      </c>
      <c r="L90" s="91">
        <v>0</v>
      </c>
      <c r="M90" s="658">
        <v>0</v>
      </c>
      <c r="N90" s="871"/>
      <c r="O90" s="94">
        <f>J90+E90</f>
        <v>2200000</v>
      </c>
      <c r="P90" s="91">
        <f t="shared" ref="P90:R104" si="38">K90+F90</f>
        <v>270000</v>
      </c>
      <c r="Q90" s="92">
        <f t="shared" si="38"/>
        <v>250000</v>
      </c>
      <c r="R90" s="93">
        <f t="shared" si="38"/>
        <v>2720000</v>
      </c>
      <c r="S90" s="31"/>
    </row>
    <row r="91" spans="1:19" ht="81" customHeight="1">
      <c r="A91" s="32"/>
      <c r="B91" s="33"/>
      <c r="C91" s="194">
        <v>2026</v>
      </c>
      <c r="D91" s="91"/>
      <c r="E91" s="632"/>
      <c r="F91" s="861"/>
      <c r="G91" s="638"/>
      <c r="H91" s="633"/>
      <c r="I91" s="1476"/>
      <c r="J91" s="26">
        <v>0</v>
      </c>
      <c r="K91" s="96">
        <v>0</v>
      </c>
      <c r="L91" s="91">
        <v>0</v>
      </c>
      <c r="M91" s="875">
        <v>0</v>
      </c>
      <c r="N91" s="872"/>
      <c r="O91" s="96">
        <f t="shared" ref="O91:O95" si="39">J91+E91</f>
        <v>0</v>
      </c>
      <c r="P91" s="91">
        <f t="shared" si="38"/>
        <v>0</v>
      </c>
      <c r="Q91" s="95">
        <f t="shared" si="38"/>
        <v>0</v>
      </c>
      <c r="R91" s="113">
        <f t="shared" si="38"/>
        <v>0</v>
      </c>
      <c r="S91" s="34"/>
    </row>
    <row r="92" spans="1:19" ht="149.25" customHeight="1" thickBot="1">
      <c r="A92" s="35"/>
      <c r="B92" s="36"/>
      <c r="C92" s="195">
        <v>2027</v>
      </c>
      <c r="D92" s="97"/>
      <c r="E92" s="634"/>
      <c r="F92" s="862"/>
      <c r="G92" s="635"/>
      <c r="H92" s="636"/>
      <c r="I92" s="1477"/>
      <c r="J92" s="27">
        <v>0</v>
      </c>
      <c r="K92" s="100">
        <v>0</v>
      </c>
      <c r="L92" s="97">
        <v>0</v>
      </c>
      <c r="M92" s="660">
        <v>0</v>
      </c>
      <c r="N92" s="873"/>
      <c r="O92" s="100">
        <f t="shared" si="39"/>
        <v>0</v>
      </c>
      <c r="P92" s="97">
        <f t="shared" si="38"/>
        <v>0</v>
      </c>
      <c r="Q92" s="98">
        <f t="shared" si="38"/>
        <v>0</v>
      </c>
      <c r="R92" s="114">
        <f t="shared" si="38"/>
        <v>0</v>
      </c>
      <c r="S92" s="38"/>
    </row>
    <row r="93" spans="1:19" ht="30.75" customHeight="1">
      <c r="A93" s="28">
        <v>9230</v>
      </c>
      <c r="B93" s="29" t="s">
        <v>38</v>
      </c>
      <c r="C93" s="193">
        <v>2025</v>
      </c>
      <c r="D93" s="91"/>
      <c r="E93" s="630">
        <v>350000</v>
      </c>
      <c r="F93" s="860">
        <v>30000</v>
      </c>
      <c r="G93" s="631"/>
      <c r="H93" s="631">
        <f>SUM(E93:G93)</f>
        <v>380000</v>
      </c>
      <c r="I93" s="1513" t="s">
        <v>231</v>
      </c>
      <c r="J93" s="143">
        <v>0</v>
      </c>
      <c r="K93" s="94">
        <v>0</v>
      </c>
      <c r="L93" s="91">
        <v>0</v>
      </c>
      <c r="M93" s="876">
        <v>0</v>
      </c>
      <c r="N93" s="871"/>
      <c r="O93" s="94">
        <f t="shared" si="39"/>
        <v>350000</v>
      </c>
      <c r="P93" s="91">
        <f t="shared" si="38"/>
        <v>30000</v>
      </c>
      <c r="Q93" s="92">
        <f t="shared" si="38"/>
        <v>0</v>
      </c>
      <c r="R93" s="93">
        <f t="shared" si="38"/>
        <v>380000</v>
      </c>
      <c r="S93" s="31"/>
    </row>
    <row r="94" spans="1:19" ht="72" customHeight="1">
      <c r="A94" s="32"/>
      <c r="B94" s="33"/>
      <c r="C94" s="194">
        <v>2026</v>
      </c>
      <c r="D94" s="91"/>
      <c r="E94" s="632"/>
      <c r="F94" s="639"/>
      <c r="G94" s="633"/>
      <c r="H94" s="633"/>
      <c r="I94" s="1514"/>
      <c r="J94" s="26">
        <v>0</v>
      </c>
      <c r="K94" s="96">
        <v>0</v>
      </c>
      <c r="L94" s="91">
        <v>0</v>
      </c>
      <c r="M94" s="875">
        <v>0</v>
      </c>
      <c r="N94" s="872"/>
      <c r="O94" s="96">
        <f t="shared" si="39"/>
        <v>0</v>
      </c>
      <c r="P94" s="91">
        <f t="shared" si="38"/>
        <v>0</v>
      </c>
      <c r="Q94" s="95">
        <f t="shared" si="38"/>
        <v>0</v>
      </c>
      <c r="R94" s="113">
        <f t="shared" si="38"/>
        <v>0</v>
      </c>
      <c r="S94" s="34"/>
    </row>
    <row r="95" spans="1:19" ht="121.5" customHeight="1" thickBot="1">
      <c r="A95" s="35"/>
      <c r="B95" s="36"/>
      <c r="C95" s="195">
        <v>2027</v>
      </c>
      <c r="D95" s="97"/>
      <c r="E95" s="634"/>
      <c r="F95" s="640"/>
      <c r="G95" s="636"/>
      <c r="H95" s="636"/>
      <c r="I95" s="1515"/>
      <c r="J95" s="27">
        <v>0</v>
      </c>
      <c r="K95" s="100">
        <v>0</v>
      </c>
      <c r="L95" s="97">
        <v>0</v>
      </c>
      <c r="M95" s="660">
        <v>0</v>
      </c>
      <c r="N95" s="873"/>
      <c r="O95" s="100">
        <f t="shared" si="39"/>
        <v>0</v>
      </c>
      <c r="P95" s="97">
        <f t="shared" si="38"/>
        <v>0</v>
      </c>
      <c r="Q95" s="98">
        <f t="shared" si="38"/>
        <v>0</v>
      </c>
      <c r="R95" s="114">
        <f t="shared" si="38"/>
        <v>0</v>
      </c>
      <c r="S95" s="38"/>
    </row>
    <row r="96" spans="1:19" ht="55.5" customHeight="1">
      <c r="A96" s="28">
        <v>9450</v>
      </c>
      <c r="B96" s="29" t="s">
        <v>39</v>
      </c>
      <c r="C96" s="193">
        <v>2025</v>
      </c>
      <c r="D96" s="91"/>
      <c r="E96" s="630"/>
      <c r="F96" s="860">
        <v>600000</v>
      </c>
      <c r="G96" s="631"/>
      <c r="H96" s="631">
        <f>SUM(E96:G96)</f>
        <v>600000</v>
      </c>
      <c r="I96" s="1513" t="s">
        <v>232</v>
      </c>
      <c r="J96" s="143">
        <v>0</v>
      </c>
      <c r="K96" s="94">
        <v>0</v>
      </c>
      <c r="L96" s="91">
        <v>0</v>
      </c>
      <c r="M96" s="876">
        <v>0</v>
      </c>
      <c r="N96" s="871"/>
      <c r="O96" s="94">
        <f>J96+E96</f>
        <v>0</v>
      </c>
      <c r="P96" s="91">
        <f t="shared" si="38"/>
        <v>600000</v>
      </c>
      <c r="Q96" s="92">
        <f t="shared" si="38"/>
        <v>0</v>
      </c>
      <c r="R96" s="93">
        <f t="shared" si="38"/>
        <v>600000</v>
      </c>
      <c r="S96" s="31"/>
    </row>
    <row r="97" spans="1:19" ht="28.5" customHeight="1">
      <c r="A97" s="32"/>
      <c r="B97" s="33"/>
      <c r="C97" s="194">
        <v>2026</v>
      </c>
      <c r="D97" s="91"/>
      <c r="E97" s="632"/>
      <c r="F97" s="861"/>
      <c r="G97" s="633"/>
      <c r="H97" s="633"/>
      <c r="I97" s="1514"/>
      <c r="J97" s="26">
        <v>0</v>
      </c>
      <c r="K97" s="96">
        <v>0</v>
      </c>
      <c r="L97" s="91">
        <v>0</v>
      </c>
      <c r="M97" s="875">
        <v>0</v>
      </c>
      <c r="N97" s="872"/>
      <c r="O97" s="96">
        <f t="shared" ref="O97:O101" si="40">J97+E97</f>
        <v>0</v>
      </c>
      <c r="P97" s="91">
        <f t="shared" si="38"/>
        <v>0</v>
      </c>
      <c r="Q97" s="95">
        <f t="shared" si="38"/>
        <v>0</v>
      </c>
      <c r="R97" s="113">
        <f t="shared" si="38"/>
        <v>0</v>
      </c>
      <c r="S97" s="34"/>
    </row>
    <row r="98" spans="1:19" ht="31.5" customHeight="1" thickBot="1">
      <c r="A98" s="35"/>
      <c r="B98" s="36"/>
      <c r="C98" s="195">
        <v>2027</v>
      </c>
      <c r="D98" s="97"/>
      <c r="E98" s="634"/>
      <c r="F98" s="862"/>
      <c r="G98" s="635"/>
      <c r="H98" s="636"/>
      <c r="I98" s="1515"/>
      <c r="J98" s="27">
        <v>0</v>
      </c>
      <c r="K98" s="100">
        <v>0</v>
      </c>
      <c r="L98" s="97">
        <v>0</v>
      </c>
      <c r="M98" s="660">
        <v>0</v>
      </c>
      <c r="N98" s="873"/>
      <c r="O98" s="100">
        <f t="shared" si="40"/>
        <v>0</v>
      </c>
      <c r="P98" s="97">
        <f t="shared" si="38"/>
        <v>0</v>
      </c>
      <c r="Q98" s="98">
        <f t="shared" si="38"/>
        <v>0</v>
      </c>
      <c r="R98" s="114">
        <f t="shared" si="38"/>
        <v>0</v>
      </c>
      <c r="S98" s="38"/>
    </row>
    <row r="99" spans="1:19" ht="24.75" customHeight="1">
      <c r="A99" s="28">
        <v>8140</v>
      </c>
      <c r="B99" s="29" t="s">
        <v>40</v>
      </c>
      <c r="C99" s="193">
        <v>2025</v>
      </c>
      <c r="D99" s="91"/>
      <c r="E99" s="630"/>
      <c r="F99" s="860">
        <v>300000</v>
      </c>
      <c r="G99" s="637"/>
      <c r="H99" s="631">
        <f>SUM(E99:G99)</f>
        <v>300000</v>
      </c>
      <c r="I99" s="1475" t="s">
        <v>233</v>
      </c>
      <c r="J99" s="143">
        <v>0</v>
      </c>
      <c r="K99" s="94">
        <v>0</v>
      </c>
      <c r="L99" s="91">
        <v>0</v>
      </c>
      <c r="M99" s="876">
        <v>0</v>
      </c>
      <c r="N99" s="871"/>
      <c r="O99" s="94">
        <f t="shared" si="40"/>
        <v>0</v>
      </c>
      <c r="P99" s="91">
        <f t="shared" si="38"/>
        <v>300000</v>
      </c>
      <c r="Q99" s="92">
        <f t="shared" si="38"/>
        <v>0</v>
      </c>
      <c r="R99" s="93">
        <f t="shared" si="38"/>
        <v>300000</v>
      </c>
      <c r="S99" s="31"/>
    </row>
    <row r="100" spans="1:19" ht="24" customHeight="1">
      <c r="A100" s="32"/>
      <c r="B100" s="33"/>
      <c r="C100" s="194">
        <v>2026</v>
      </c>
      <c r="D100" s="91"/>
      <c r="E100" s="632"/>
      <c r="F100" s="861"/>
      <c r="G100" s="638"/>
      <c r="H100" s="633"/>
      <c r="I100" s="1476"/>
      <c r="J100" s="26">
        <v>0</v>
      </c>
      <c r="K100" s="96">
        <v>0</v>
      </c>
      <c r="L100" s="91">
        <v>0</v>
      </c>
      <c r="M100" s="875">
        <v>0</v>
      </c>
      <c r="N100" s="872"/>
      <c r="O100" s="96">
        <f t="shared" si="40"/>
        <v>0</v>
      </c>
      <c r="P100" s="91">
        <f t="shared" si="38"/>
        <v>0</v>
      </c>
      <c r="Q100" s="95">
        <f t="shared" si="38"/>
        <v>0</v>
      </c>
      <c r="R100" s="113">
        <f t="shared" si="38"/>
        <v>0</v>
      </c>
      <c r="S100" s="34"/>
    </row>
    <row r="101" spans="1:19" ht="39" customHeight="1" thickBot="1">
      <c r="A101" s="35"/>
      <c r="B101" s="36"/>
      <c r="C101" s="195">
        <v>2027</v>
      </c>
      <c r="D101" s="97"/>
      <c r="E101" s="634"/>
      <c r="F101" s="862"/>
      <c r="G101" s="635"/>
      <c r="H101" s="636"/>
      <c r="I101" s="1477"/>
      <c r="J101" s="27">
        <v>0</v>
      </c>
      <c r="K101" s="100">
        <v>0</v>
      </c>
      <c r="L101" s="97">
        <v>0</v>
      </c>
      <c r="M101" s="660">
        <v>0</v>
      </c>
      <c r="N101" s="873"/>
      <c r="O101" s="100">
        <f t="shared" si="40"/>
        <v>0</v>
      </c>
      <c r="P101" s="97">
        <f t="shared" si="38"/>
        <v>0</v>
      </c>
      <c r="Q101" s="98">
        <f t="shared" si="38"/>
        <v>0</v>
      </c>
      <c r="R101" s="114">
        <f t="shared" si="38"/>
        <v>0</v>
      </c>
      <c r="S101" s="38"/>
    </row>
    <row r="102" spans="1:19" ht="48" customHeight="1" thickBot="1">
      <c r="A102" s="614">
        <v>9770</v>
      </c>
      <c r="B102" s="615" t="s">
        <v>195</v>
      </c>
      <c r="C102" s="616">
        <v>2025</v>
      </c>
      <c r="D102" s="870"/>
      <c r="E102" s="863"/>
      <c r="F102" s="866">
        <v>100000</v>
      </c>
      <c r="G102" s="860">
        <v>200000</v>
      </c>
      <c r="H102" s="867">
        <f>SUM(E102:G102)</f>
        <v>300000</v>
      </c>
      <c r="I102" s="1475" t="s">
        <v>234</v>
      </c>
      <c r="J102" s="617">
        <v>0</v>
      </c>
      <c r="K102" s="618">
        <v>0</v>
      </c>
      <c r="L102" s="619">
        <v>0</v>
      </c>
      <c r="M102" s="619">
        <v>0</v>
      </c>
      <c r="N102" s="874"/>
      <c r="O102" s="94">
        <f>J102+E102</f>
        <v>0</v>
      </c>
      <c r="P102" s="91">
        <f t="shared" si="38"/>
        <v>100000</v>
      </c>
      <c r="Q102" s="92">
        <f t="shared" si="38"/>
        <v>200000</v>
      </c>
      <c r="R102" s="93">
        <f t="shared" si="38"/>
        <v>300000</v>
      </c>
      <c r="S102" s="31"/>
    </row>
    <row r="103" spans="1:19" ht="64.5" customHeight="1" thickBot="1">
      <c r="A103" s="614">
        <v>9770</v>
      </c>
      <c r="B103" s="615" t="s">
        <v>195</v>
      </c>
      <c r="C103" s="616">
        <v>2026</v>
      </c>
      <c r="D103" s="854"/>
      <c r="E103" s="853"/>
      <c r="F103" s="857"/>
      <c r="G103" s="864"/>
      <c r="H103" s="868"/>
      <c r="I103" s="1476"/>
      <c r="J103" s="617">
        <v>0</v>
      </c>
      <c r="K103" s="618">
        <v>0</v>
      </c>
      <c r="L103" s="619">
        <v>0</v>
      </c>
      <c r="M103" s="619">
        <v>0</v>
      </c>
      <c r="N103" s="874"/>
      <c r="O103" s="96">
        <f t="shared" ref="O103:O104" si="41">J103+E103</f>
        <v>0</v>
      </c>
      <c r="P103" s="91">
        <f t="shared" si="38"/>
        <v>0</v>
      </c>
      <c r="Q103" s="95">
        <f t="shared" si="38"/>
        <v>0</v>
      </c>
      <c r="R103" s="113">
        <f t="shared" si="38"/>
        <v>0</v>
      </c>
      <c r="S103" s="34"/>
    </row>
    <row r="104" spans="1:19" ht="26.25" customHeight="1" thickBot="1">
      <c r="A104" s="614">
        <v>9770</v>
      </c>
      <c r="B104" s="615" t="s">
        <v>195</v>
      </c>
      <c r="C104" s="616">
        <v>2027</v>
      </c>
      <c r="D104" s="856"/>
      <c r="E104" s="855"/>
      <c r="F104" s="858"/>
      <c r="G104" s="865"/>
      <c r="H104" s="869"/>
      <c r="I104" s="1477"/>
      <c r="J104" s="617">
        <v>0</v>
      </c>
      <c r="K104" s="618">
        <v>0</v>
      </c>
      <c r="L104" s="619">
        <v>0</v>
      </c>
      <c r="M104" s="619">
        <v>0</v>
      </c>
      <c r="N104" s="874"/>
      <c r="O104" s="100">
        <f t="shared" si="41"/>
        <v>0</v>
      </c>
      <c r="P104" s="97">
        <f t="shared" si="38"/>
        <v>0</v>
      </c>
      <c r="Q104" s="98">
        <f t="shared" si="38"/>
        <v>0</v>
      </c>
      <c r="R104" s="114">
        <f t="shared" si="38"/>
        <v>0</v>
      </c>
      <c r="S104" s="38"/>
    </row>
    <row r="105" spans="1:19" ht="16.5" thickBot="1">
      <c r="A105" s="48">
        <v>12</v>
      </c>
      <c r="B105" s="17" t="s">
        <v>220</v>
      </c>
      <c r="C105" s="18"/>
      <c r="D105" s="153"/>
      <c r="E105" s="161"/>
      <c r="F105" s="146"/>
      <c r="G105" s="147"/>
      <c r="H105" s="112"/>
      <c r="I105" s="180"/>
      <c r="J105" s="146"/>
      <c r="K105" s="147"/>
      <c r="L105" s="153"/>
      <c r="M105" s="117"/>
      <c r="N105" s="174"/>
      <c r="O105" s="147"/>
      <c r="P105" s="153"/>
      <c r="Q105" s="161"/>
      <c r="R105" s="103"/>
      <c r="S105" s="175"/>
    </row>
    <row r="106" spans="1:19" s="197" customFormat="1" ht="22.5" customHeight="1">
      <c r="A106" s="314">
        <v>1110</v>
      </c>
      <c r="B106" s="372" t="s">
        <v>18</v>
      </c>
      <c r="C106" s="193">
        <v>2025</v>
      </c>
      <c r="D106" s="432"/>
      <c r="E106" s="290"/>
      <c r="F106" s="290"/>
      <c r="G106" s="1102"/>
      <c r="H106" s="278"/>
      <c r="I106" s="1309"/>
      <c r="J106" s="372"/>
      <c r="K106" s="433"/>
      <c r="L106" s="363"/>
      <c r="M106" s="363"/>
      <c r="N106" s="1333"/>
      <c r="O106" s="94">
        <f>J106+E106</f>
        <v>0</v>
      </c>
      <c r="P106" s="432">
        <f t="shared" ref="P106:P135" si="42">K106+F106</f>
        <v>0</v>
      </c>
      <c r="Q106" s="318">
        <f t="shared" ref="Q106:Q135" si="43">L106+G106</f>
        <v>0</v>
      </c>
      <c r="R106" s="318">
        <f t="shared" ref="R106:R135" si="44">M106+H106</f>
        <v>0</v>
      </c>
      <c r="S106" s="433"/>
    </row>
    <row r="107" spans="1:19" s="197" customFormat="1" ht="27.75" customHeight="1">
      <c r="A107" s="323">
        <v>1110</v>
      </c>
      <c r="B107" s="380"/>
      <c r="C107" s="194">
        <v>2026</v>
      </c>
      <c r="D107" s="432"/>
      <c r="E107" s="1159"/>
      <c r="F107" s="1159"/>
      <c r="G107" s="1104"/>
      <c r="H107" s="278"/>
      <c r="I107" s="1310"/>
      <c r="J107" s="380"/>
      <c r="K107" s="435"/>
      <c r="L107" s="432"/>
      <c r="M107" s="432"/>
      <c r="N107" s="1334"/>
      <c r="O107" s="435">
        <f t="shared" ref="O107:O108" si="45">J107+E107</f>
        <v>0</v>
      </c>
      <c r="P107" s="432">
        <f t="shared" si="42"/>
        <v>0</v>
      </c>
      <c r="Q107" s="432">
        <f t="shared" si="43"/>
        <v>0</v>
      </c>
      <c r="R107" s="432">
        <f t="shared" si="44"/>
        <v>0</v>
      </c>
      <c r="S107" s="435"/>
    </row>
    <row r="108" spans="1:19" s="197" customFormat="1" ht="86.25" customHeight="1" thickBot="1">
      <c r="A108" s="332">
        <v>1110</v>
      </c>
      <c r="B108" s="387"/>
      <c r="C108" s="195">
        <v>2027</v>
      </c>
      <c r="D108" s="436"/>
      <c r="E108" s="1160"/>
      <c r="F108" s="1160"/>
      <c r="G108" s="1107"/>
      <c r="H108" s="609"/>
      <c r="I108" s="1311"/>
      <c r="J108" s="387"/>
      <c r="K108" s="438"/>
      <c r="L108" s="436"/>
      <c r="M108" s="436"/>
      <c r="N108" s="1335"/>
      <c r="O108" s="438">
        <f t="shared" si="45"/>
        <v>0</v>
      </c>
      <c r="P108" s="438">
        <f t="shared" si="42"/>
        <v>0</v>
      </c>
      <c r="Q108" s="438">
        <f t="shared" si="43"/>
        <v>0</v>
      </c>
      <c r="R108" s="438">
        <f t="shared" si="44"/>
        <v>0</v>
      </c>
      <c r="S108" s="438"/>
    </row>
    <row r="109" spans="1:19" s="197" customFormat="1" ht="21.75" customHeight="1">
      <c r="A109" s="314">
        <v>8220</v>
      </c>
      <c r="B109" s="372" t="s">
        <v>41</v>
      </c>
      <c r="C109" s="193">
        <v>2025</v>
      </c>
      <c r="D109" s="432"/>
      <c r="E109" s="290"/>
      <c r="F109" s="439"/>
      <c r="G109" s="442"/>
      <c r="H109" s="439"/>
      <c r="I109" s="1336"/>
      <c r="J109" s="278"/>
      <c r="K109" s="439"/>
      <c r="L109" s="432"/>
      <c r="M109" s="278"/>
      <c r="N109" s="1339"/>
      <c r="O109" s="94">
        <f>J109+E109</f>
        <v>0</v>
      </c>
      <c r="P109" s="94">
        <f t="shared" si="42"/>
        <v>0</v>
      </c>
      <c r="Q109" s="94">
        <f t="shared" si="43"/>
        <v>0</v>
      </c>
      <c r="R109" s="326">
        <f t="shared" si="44"/>
        <v>0</v>
      </c>
      <c r="S109" s="433"/>
    </row>
    <row r="110" spans="1:19" s="197" customFormat="1" ht="39" customHeight="1">
      <c r="A110" s="323">
        <v>8220</v>
      </c>
      <c r="B110" s="380"/>
      <c r="C110" s="194">
        <v>2026</v>
      </c>
      <c r="D110" s="432"/>
      <c r="E110" s="434"/>
      <c r="F110" s="440"/>
      <c r="G110" s="472"/>
      <c r="H110" s="440"/>
      <c r="I110" s="1337"/>
      <c r="J110" s="380"/>
      <c r="K110" s="435"/>
      <c r="L110" s="432"/>
      <c r="M110" s="323"/>
      <c r="N110" s="1340"/>
      <c r="O110" s="321">
        <f t="shared" ref="O110:O111" si="46">J110+E110</f>
        <v>0</v>
      </c>
      <c r="P110" s="318">
        <f t="shared" si="42"/>
        <v>0</v>
      </c>
      <c r="Q110" s="319">
        <f t="shared" si="43"/>
        <v>0</v>
      </c>
      <c r="R110" s="326">
        <f t="shared" si="44"/>
        <v>0</v>
      </c>
      <c r="S110" s="435"/>
    </row>
    <row r="111" spans="1:19" s="197" customFormat="1" ht="71.25" customHeight="1" thickBot="1">
      <c r="A111" s="332">
        <v>8220</v>
      </c>
      <c r="B111" s="387"/>
      <c r="C111" s="195">
        <v>2027</v>
      </c>
      <c r="D111" s="436"/>
      <c r="E111" s="437"/>
      <c r="F111" s="441"/>
      <c r="G111" s="474"/>
      <c r="H111" s="441"/>
      <c r="I111" s="1338"/>
      <c r="J111" s="387"/>
      <c r="K111" s="438"/>
      <c r="L111" s="436"/>
      <c r="M111" s="332"/>
      <c r="N111" s="1341"/>
      <c r="O111" s="330">
        <f t="shared" si="46"/>
        <v>0</v>
      </c>
      <c r="P111" s="327">
        <f t="shared" si="42"/>
        <v>0</v>
      </c>
      <c r="Q111" s="328">
        <f t="shared" si="43"/>
        <v>0</v>
      </c>
      <c r="R111" s="335">
        <f t="shared" si="44"/>
        <v>0</v>
      </c>
      <c r="S111" s="438"/>
    </row>
    <row r="112" spans="1:19" s="197" customFormat="1" ht="87" customHeight="1">
      <c r="A112" s="314">
        <v>8230</v>
      </c>
      <c r="B112" s="372" t="s">
        <v>42</v>
      </c>
      <c r="C112" s="193">
        <v>2025</v>
      </c>
      <c r="D112" s="432"/>
      <c r="E112" s="290">
        <v>5000</v>
      </c>
      <c r="F112" s="290">
        <v>25000</v>
      </c>
      <c r="G112" s="620"/>
      <c r="H112" s="290">
        <f>SUM(E112:G112)</f>
        <v>30000</v>
      </c>
      <c r="I112" s="1321" t="s">
        <v>405</v>
      </c>
      <c r="J112" s="372"/>
      <c r="K112" s="433"/>
      <c r="L112" s="432"/>
      <c r="M112" s="314"/>
      <c r="N112" s="372"/>
      <c r="O112" s="94">
        <f>J112+E112</f>
        <v>5000</v>
      </c>
      <c r="P112" s="318">
        <f t="shared" si="42"/>
        <v>25000</v>
      </c>
      <c r="Q112" s="310">
        <f t="shared" si="43"/>
        <v>0</v>
      </c>
      <c r="R112" s="317">
        <f t="shared" si="44"/>
        <v>30000</v>
      </c>
      <c r="S112" s="433"/>
    </row>
    <row r="113" spans="1:43" s="197" customFormat="1" ht="86.25" customHeight="1">
      <c r="A113" s="323">
        <v>8230</v>
      </c>
      <c r="B113" s="380"/>
      <c r="C113" s="194">
        <v>2026</v>
      </c>
      <c r="D113" s="432"/>
      <c r="E113" s="256"/>
      <c r="F113" s="1159"/>
      <c r="G113" s="1163"/>
      <c r="H113" s="1159"/>
      <c r="I113" s="1322"/>
      <c r="J113" s="380"/>
      <c r="K113" s="435"/>
      <c r="L113" s="432"/>
      <c r="M113" s="323"/>
      <c r="N113" s="380"/>
      <c r="O113" s="321">
        <f t="shared" ref="O113:O114" si="47">J113+E113</f>
        <v>0</v>
      </c>
      <c r="P113" s="318">
        <f t="shared" si="42"/>
        <v>0</v>
      </c>
      <c r="Q113" s="319">
        <f t="shared" si="43"/>
        <v>0</v>
      </c>
      <c r="R113" s="326">
        <f t="shared" si="44"/>
        <v>0</v>
      </c>
      <c r="S113" s="435"/>
    </row>
    <row r="114" spans="1:43" s="197" customFormat="1" ht="67.5" customHeight="1" thickBot="1">
      <c r="A114" s="332">
        <v>8230</v>
      </c>
      <c r="B114" s="387"/>
      <c r="C114" s="195">
        <v>2027</v>
      </c>
      <c r="D114" s="436"/>
      <c r="E114" s="258"/>
      <c r="F114" s="1160"/>
      <c r="G114" s="1164"/>
      <c r="H114" s="1160"/>
      <c r="I114" s="1323"/>
      <c r="J114" s="387"/>
      <c r="K114" s="438"/>
      <c r="L114" s="436"/>
      <c r="M114" s="332"/>
      <c r="N114" s="387"/>
      <c r="O114" s="330">
        <f t="shared" si="47"/>
        <v>0</v>
      </c>
      <c r="P114" s="327">
        <f t="shared" si="42"/>
        <v>0</v>
      </c>
      <c r="Q114" s="328">
        <f t="shared" si="43"/>
        <v>0</v>
      </c>
      <c r="R114" s="335">
        <f t="shared" si="44"/>
        <v>0</v>
      </c>
      <c r="S114" s="438"/>
    </row>
    <row r="115" spans="1:43" s="197" customFormat="1" ht="33" customHeight="1">
      <c r="A115" s="314">
        <v>4130</v>
      </c>
      <c r="B115" s="372" t="s">
        <v>214</v>
      </c>
      <c r="C115" s="818">
        <v>2025</v>
      </c>
      <c r="D115" s="841"/>
      <c r="E115" s="312">
        <f>17002+16699</f>
        <v>33701</v>
      </c>
      <c r="F115" s="848">
        <v>79000</v>
      </c>
      <c r="G115" s="312">
        <v>34800</v>
      </c>
      <c r="H115" s="844">
        <f>SUM(E115:G115)</f>
        <v>147501</v>
      </c>
      <c r="I115" s="1321" t="s">
        <v>406</v>
      </c>
      <c r="J115" s="877"/>
      <c r="K115" s="878"/>
      <c r="L115" s="848"/>
      <c r="M115" s="842"/>
      <c r="N115" s="1318"/>
      <c r="O115" s="318">
        <f>J115+E115</f>
        <v>33701</v>
      </c>
      <c r="P115" s="310">
        <f t="shared" si="42"/>
        <v>79000</v>
      </c>
      <c r="Q115" s="311">
        <f t="shared" si="43"/>
        <v>34800</v>
      </c>
      <c r="R115" s="456">
        <f t="shared" si="44"/>
        <v>147501</v>
      </c>
      <c r="S115" s="433"/>
    </row>
    <row r="116" spans="1:43" s="197" customFormat="1" ht="43.5" customHeight="1">
      <c r="A116" s="323">
        <v>4130</v>
      </c>
      <c r="B116" s="372"/>
      <c r="C116" s="820">
        <v>2026</v>
      </c>
      <c r="D116" s="432"/>
      <c r="E116" s="321">
        <f t="shared" ref="E116:E117" si="48">17002+16699</f>
        <v>33701</v>
      </c>
      <c r="F116" s="877">
        <v>79000</v>
      </c>
      <c r="G116" s="321">
        <v>30000</v>
      </c>
      <c r="H116" s="322">
        <f>SUM(E116:G116)</f>
        <v>142701</v>
      </c>
      <c r="I116" s="1322"/>
      <c r="J116" s="877"/>
      <c r="K116" s="879"/>
      <c r="L116" s="642"/>
      <c r="M116" s="622"/>
      <c r="N116" s="1319"/>
      <c r="O116" s="318">
        <f t="shared" ref="O116:O117" si="49">J116+E116</f>
        <v>33701</v>
      </c>
      <c r="P116" s="319">
        <f t="shared" si="42"/>
        <v>79000</v>
      </c>
      <c r="Q116" s="311">
        <f t="shared" si="43"/>
        <v>30000</v>
      </c>
      <c r="R116" s="461">
        <f t="shared" si="44"/>
        <v>142701</v>
      </c>
      <c r="S116" s="435"/>
    </row>
    <row r="117" spans="1:43" s="197" customFormat="1" ht="39.75" customHeight="1" thickBot="1">
      <c r="A117" s="332">
        <v>4130</v>
      </c>
      <c r="B117" s="845"/>
      <c r="C117" s="823">
        <v>2027</v>
      </c>
      <c r="D117" s="436"/>
      <c r="E117" s="330">
        <f t="shared" si="48"/>
        <v>33701</v>
      </c>
      <c r="F117" s="1189">
        <v>79000</v>
      </c>
      <c r="G117" s="330">
        <v>30000</v>
      </c>
      <c r="H117" s="331">
        <f>SUM(E117:G117)</f>
        <v>142701</v>
      </c>
      <c r="I117" s="1323"/>
      <c r="J117" s="880"/>
      <c r="K117" s="881"/>
      <c r="L117" s="643"/>
      <c r="M117" s="398"/>
      <c r="N117" s="1320"/>
      <c r="O117" s="327">
        <f t="shared" si="49"/>
        <v>33701</v>
      </c>
      <c r="P117" s="328">
        <f t="shared" si="42"/>
        <v>79000</v>
      </c>
      <c r="Q117" s="846">
        <f t="shared" si="43"/>
        <v>30000</v>
      </c>
      <c r="R117" s="469">
        <f t="shared" si="44"/>
        <v>142701</v>
      </c>
      <c r="S117" s="438"/>
    </row>
    <row r="118" spans="1:43" s="197" customFormat="1" ht="33" customHeight="1">
      <c r="A118" s="314">
        <v>4160</v>
      </c>
      <c r="B118" s="840" t="s">
        <v>215</v>
      </c>
      <c r="C118" s="818">
        <v>2025</v>
      </c>
      <c r="D118" s="841"/>
      <c r="E118" s="842"/>
      <c r="F118" s="850">
        <v>19792</v>
      </c>
      <c r="G118" s="312"/>
      <c r="H118" s="819">
        <f>SUM(E118:G118)</f>
        <v>19792</v>
      </c>
      <c r="I118" s="1321" t="s">
        <v>407</v>
      </c>
      <c r="J118" s="877"/>
      <c r="K118" s="878"/>
      <c r="L118" s="848"/>
      <c r="M118" s="842"/>
      <c r="N118" s="1318"/>
      <c r="O118" s="318">
        <f>J118+E118</f>
        <v>0</v>
      </c>
      <c r="P118" s="310">
        <f t="shared" si="42"/>
        <v>19792</v>
      </c>
      <c r="Q118" s="311">
        <f t="shared" si="43"/>
        <v>0</v>
      </c>
      <c r="R118" s="456">
        <f t="shared" si="44"/>
        <v>19792</v>
      </c>
      <c r="S118" s="433"/>
    </row>
    <row r="119" spans="1:43" s="197" customFormat="1" ht="43.5" customHeight="1">
      <c r="A119" s="323">
        <v>4160</v>
      </c>
      <c r="B119" s="372"/>
      <c r="C119" s="820">
        <v>2026</v>
      </c>
      <c r="D119" s="432"/>
      <c r="E119" s="383"/>
      <c r="F119" s="850">
        <v>19792</v>
      </c>
      <c r="G119" s="321"/>
      <c r="H119" s="828">
        <f t="shared" ref="H119:H120" si="50">SUM(E119:G119)</f>
        <v>19792</v>
      </c>
      <c r="I119" s="1322"/>
      <c r="J119" s="877"/>
      <c r="K119" s="879"/>
      <c r="L119" s="642"/>
      <c r="M119" s="622"/>
      <c r="N119" s="1319"/>
      <c r="O119" s="318">
        <f t="shared" ref="O119:O120" si="51">J119+E119</f>
        <v>0</v>
      </c>
      <c r="P119" s="319">
        <f t="shared" si="42"/>
        <v>19792</v>
      </c>
      <c r="Q119" s="311">
        <f t="shared" si="43"/>
        <v>0</v>
      </c>
      <c r="R119" s="461">
        <f t="shared" si="44"/>
        <v>19792</v>
      </c>
      <c r="S119" s="435"/>
    </row>
    <row r="120" spans="1:43" s="197" customFormat="1" ht="39.75" customHeight="1" thickBot="1">
      <c r="A120" s="332">
        <v>4160</v>
      </c>
      <c r="B120" s="845"/>
      <c r="C120" s="823">
        <v>2027</v>
      </c>
      <c r="D120" s="436"/>
      <c r="E120" s="390"/>
      <c r="F120" s="852">
        <v>19292</v>
      </c>
      <c r="G120" s="330"/>
      <c r="H120" s="1187">
        <f t="shared" si="50"/>
        <v>19292</v>
      </c>
      <c r="I120" s="1323"/>
      <c r="J120" s="880"/>
      <c r="K120" s="881"/>
      <c r="L120" s="643"/>
      <c r="M120" s="398"/>
      <c r="N120" s="1320"/>
      <c r="O120" s="327">
        <f t="shared" si="51"/>
        <v>0</v>
      </c>
      <c r="P120" s="328">
        <f t="shared" si="42"/>
        <v>19292</v>
      </c>
      <c r="Q120" s="846">
        <f t="shared" si="43"/>
        <v>0</v>
      </c>
      <c r="R120" s="469">
        <f t="shared" si="44"/>
        <v>19292</v>
      </c>
      <c r="S120" s="438"/>
    </row>
    <row r="121" spans="1:43" s="197" customFormat="1" ht="33" customHeight="1">
      <c r="A121" s="314">
        <v>9240</v>
      </c>
      <c r="B121" s="372" t="s">
        <v>213</v>
      </c>
      <c r="C121" s="818">
        <v>2025</v>
      </c>
      <c r="D121" s="841"/>
      <c r="E121" s="964">
        <v>240100</v>
      </c>
      <c r="F121" s="850">
        <v>65000</v>
      </c>
      <c r="G121" s="312">
        <v>388000</v>
      </c>
      <c r="H121" s="844">
        <f>SUM(E121:G121)</f>
        <v>693100</v>
      </c>
      <c r="I121" s="1321" t="s">
        <v>408</v>
      </c>
      <c r="J121" s="877"/>
      <c r="K121" s="878"/>
      <c r="L121" s="848"/>
      <c r="M121" s="842"/>
      <c r="N121" s="1318"/>
      <c r="O121" s="318">
        <f>J121+E121</f>
        <v>240100</v>
      </c>
      <c r="P121" s="310">
        <f t="shared" si="42"/>
        <v>65000</v>
      </c>
      <c r="Q121" s="311">
        <f t="shared" si="43"/>
        <v>388000</v>
      </c>
      <c r="R121" s="456">
        <f t="shared" si="44"/>
        <v>693100</v>
      </c>
      <c r="S121" s="433"/>
    </row>
    <row r="122" spans="1:43" s="197" customFormat="1" ht="125.25" customHeight="1">
      <c r="A122" s="323">
        <v>9240</v>
      </c>
      <c r="B122" s="372"/>
      <c r="C122" s="820">
        <v>2026</v>
      </c>
      <c r="D122" s="432"/>
      <c r="E122" s="1184">
        <v>240100</v>
      </c>
      <c r="F122" s="850">
        <v>65000</v>
      </c>
      <c r="G122" s="321">
        <v>330000</v>
      </c>
      <c r="H122" s="322">
        <f>SUM(E122:G122)</f>
        <v>635100</v>
      </c>
      <c r="I122" s="1322"/>
      <c r="J122" s="877"/>
      <c r="K122" s="879"/>
      <c r="L122" s="882"/>
      <c r="M122" s="622"/>
      <c r="N122" s="1319"/>
      <c r="O122" s="318">
        <f t="shared" ref="O122:O123" si="52">J122+E122</f>
        <v>240100</v>
      </c>
      <c r="P122" s="319">
        <f t="shared" si="42"/>
        <v>65000</v>
      </c>
      <c r="Q122" s="311">
        <f t="shared" si="43"/>
        <v>330000</v>
      </c>
      <c r="R122" s="461">
        <f t="shared" si="44"/>
        <v>635100</v>
      </c>
      <c r="S122" s="435"/>
    </row>
    <row r="123" spans="1:43" s="197" customFormat="1" ht="210.75" customHeight="1" thickBot="1">
      <c r="A123" s="332">
        <v>9240</v>
      </c>
      <c r="B123" s="845"/>
      <c r="C123" s="823">
        <v>2027</v>
      </c>
      <c r="D123" s="436"/>
      <c r="E123" s="1186">
        <v>240100</v>
      </c>
      <c r="F123" s="850">
        <v>65000</v>
      </c>
      <c r="G123" s="330">
        <v>50000</v>
      </c>
      <c r="H123" s="331">
        <f>SUM(E123:G123)</f>
        <v>355100</v>
      </c>
      <c r="I123" s="1323"/>
      <c r="J123" s="880"/>
      <c r="K123" s="881"/>
      <c r="L123" s="883"/>
      <c r="M123" s="398"/>
      <c r="N123" s="1320"/>
      <c r="O123" s="327">
        <f t="shared" si="52"/>
        <v>240100</v>
      </c>
      <c r="P123" s="328">
        <f t="shared" si="42"/>
        <v>65000</v>
      </c>
      <c r="Q123" s="846">
        <f t="shared" si="43"/>
        <v>50000</v>
      </c>
      <c r="R123" s="469">
        <f t="shared" si="44"/>
        <v>355100</v>
      </c>
      <c r="S123" s="438"/>
    </row>
    <row r="124" spans="1:43" s="197" customFormat="1" ht="33" customHeight="1">
      <c r="A124" s="314">
        <v>10550</v>
      </c>
      <c r="B124" s="372" t="s">
        <v>194</v>
      </c>
      <c r="C124" s="818">
        <v>2025</v>
      </c>
      <c r="D124" s="841"/>
      <c r="E124" s="859"/>
      <c r="F124" s="964">
        <v>66000</v>
      </c>
      <c r="G124" s="964">
        <v>65000</v>
      </c>
      <c r="H124" s="819">
        <f>SUM(E124:G124)</f>
        <v>131000</v>
      </c>
      <c r="I124" s="1321" t="s">
        <v>409</v>
      </c>
      <c r="J124" s="877"/>
      <c r="K124" s="878"/>
      <c r="L124" s="848"/>
      <c r="M124" s="842"/>
      <c r="N124" s="1318"/>
      <c r="O124" s="318">
        <f>J124+E124</f>
        <v>0</v>
      </c>
      <c r="P124" s="310">
        <f t="shared" si="42"/>
        <v>66000</v>
      </c>
      <c r="Q124" s="311">
        <f t="shared" si="43"/>
        <v>65000</v>
      </c>
      <c r="R124" s="456">
        <f t="shared" si="44"/>
        <v>131000</v>
      </c>
      <c r="S124" s="433"/>
    </row>
    <row r="125" spans="1:43" s="197" customFormat="1" ht="43.5" customHeight="1">
      <c r="A125" s="323">
        <v>10550</v>
      </c>
      <c r="B125" s="372"/>
      <c r="C125" s="820">
        <v>2026</v>
      </c>
      <c r="D125" s="432"/>
      <c r="E125" s="857"/>
      <c r="F125" s="1184">
        <v>206000</v>
      </c>
      <c r="G125" s="1184"/>
      <c r="H125" s="828">
        <f t="shared" ref="H125:H126" si="53">SUM(E125:G125)</f>
        <v>206000</v>
      </c>
      <c r="I125" s="1322"/>
      <c r="J125" s="877"/>
      <c r="K125" s="879"/>
      <c r="L125" s="642"/>
      <c r="M125" s="622"/>
      <c r="N125" s="1319"/>
      <c r="O125" s="318">
        <f t="shared" ref="O125:O126" si="54">J125+E125</f>
        <v>0</v>
      </c>
      <c r="P125" s="319">
        <f t="shared" si="42"/>
        <v>206000</v>
      </c>
      <c r="Q125" s="311">
        <f t="shared" si="43"/>
        <v>0</v>
      </c>
      <c r="R125" s="461">
        <f t="shared" si="44"/>
        <v>206000</v>
      </c>
      <c r="S125" s="435"/>
    </row>
    <row r="126" spans="1:43" s="197" customFormat="1" ht="39.75" customHeight="1" thickBot="1">
      <c r="A126" s="332">
        <v>10550</v>
      </c>
      <c r="B126" s="845"/>
      <c r="C126" s="823">
        <v>2027</v>
      </c>
      <c r="D126" s="436"/>
      <c r="E126" s="858"/>
      <c r="F126" s="1186">
        <v>196000</v>
      </c>
      <c r="G126" s="1186"/>
      <c r="H126" s="1187">
        <f t="shared" si="53"/>
        <v>196000</v>
      </c>
      <c r="I126" s="1323"/>
      <c r="J126" s="880"/>
      <c r="K126" s="881"/>
      <c r="L126" s="643"/>
      <c r="M126" s="398"/>
      <c r="N126" s="1320"/>
      <c r="O126" s="327">
        <f t="shared" si="54"/>
        <v>0</v>
      </c>
      <c r="P126" s="328">
        <f t="shared" si="42"/>
        <v>196000</v>
      </c>
      <c r="Q126" s="846">
        <f t="shared" si="43"/>
        <v>0</v>
      </c>
      <c r="R126" s="469">
        <f t="shared" si="44"/>
        <v>196000</v>
      </c>
      <c r="S126" s="438"/>
    </row>
    <row r="127" spans="1:43" s="1088" customFormat="1" ht="27.75" customHeight="1">
      <c r="A127" s="448">
        <v>10220</v>
      </c>
      <c r="B127" s="376" t="s">
        <v>399</v>
      </c>
      <c r="C127" s="818">
        <v>2025</v>
      </c>
      <c r="D127" s="841"/>
      <c r="E127" s="859"/>
      <c r="F127" s="964">
        <v>5606929</v>
      </c>
      <c r="G127" s="964"/>
      <c r="H127" s="819">
        <f>SUM(E127:G127)</f>
        <v>5606929</v>
      </c>
      <c r="I127" s="1321" t="s">
        <v>400</v>
      </c>
      <c r="J127" s="877"/>
      <c r="K127" s="878"/>
      <c r="L127" s="848"/>
      <c r="M127" s="842"/>
      <c r="N127" s="1318"/>
      <c r="O127" s="318">
        <f>J127+E127</f>
        <v>0</v>
      </c>
      <c r="P127" s="310">
        <f t="shared" si="42"/>
        <v>5606929</v>
      </c>
      <c r="Q127" s="311">
        <f t="shared" si="43"/>
        <v>0</v>
      </c>
      <c r="R127" s="456">
        <f t="shared" si="44"/>
        <v>5606929</v>
      </c>
      <c r="S127" s="433"/>
      <c r="T127" s="197"/>
      <c r="U127" s="197"/>
      <c r="V127" s="197"/>
      <c r="W127" s="197"/>
      <c r="X127" s="197"/>
      <c r="Y127" s="197"/>
      <c r="Z127" s="197"/>
      <c r="AA127" s="197"/>
      <c r="AB127" s="197"/>
      <c r="AC127" s="197"/>
      <c r="AD127" s="197"/>
      <c r="AE127" s="197"/>
      <c r="AF127" s="197"/>
      <c r="AG127" s="197"/>
      <c r="AH127" s="197"/>
      <c r="AI127" s="197"/>
      <c r="AJ127" s="197"/>
      <c r="AK127" s="197"/>
      <c r="AL127" s="197"/>
      <c r="AM127" s="197"/>
      <c r="AN127" s="197"/>
      <c r="AO127" s="197"/>
      <c r="AP127" s="197"/>
      <c r="AQ127" s="197"/>
    </row>
    <row r="128" spans="1:43" s="1088" customFormat="1" ht="27.75" customHeight="1">
      <c r="A128" s="375">
        <v>10220</v>
      </c>
      <c r="B128" s="376"/>
      <c r="C128" s="820">
        <v>2026</v>
      </c>
      <c r="D128" s="432"/>
      <c r="E128" s="857"/>
      <c r="F128" s="1184">
        <v>10622289</v>
      </c>
      <c r="G128" s="1184"/>
      <c r="H128" s="828">
        <f t="shared" ref="H128:H129" si="55">SUM(E128:G128)</f>
        <v>10622289</v>
      </c>
      <c r="I128" s="1322"/>
      <c r="J128" s="877"/>
      <c r="K128" s="879"/>
      <c r="L128" s="642"/>
      <c r="M128" s="622"/>
      <c r="N128" s="1319"/>
      <c r="O128" s="318">
        <f t="shared" ref="O128:O129" si="56">J128+E128</f>
        <v>0</v>
      </c>
      <c r="P128" s="319">
        <f t="shared" si="42"/>
        <v>10622289</v>
      </c>
      <c r="Q128" s="311">
        <f t="shared" si="43"/>
        <v>0</v>
      </c>
      <c r="R128" s="461">
        <f t="shared" si="44"/>
        <v>10622289</v>
      </c>
      <c r="S128" s="435"/>
      <c r="T128" s="197"/>
      <c r="U128" s="197"/>
      <c r="V128" s="197"/>
      <c r="W128" s="197"/>
      <c r="X128" s="197"/>
      <c r="Y128" s="197"/>
      <c r="Z128" s="197"/>
      <c r="AA128" s="197"/>
      <c r="AB128" s="197"/>
      <c r="AC128" s="197"/>
      <c r="AD128" s="197"/>
      <c r="AE128" s="197"/>
      <c r="AF128" s="197"/>
      <c r="AG128" s="197"/>
      <c r="AH128" s="197"/>
      <c r="AI128" s="197"/>
      <c r="AJ128" s="197"/>
      <c r="AK128" s="197"/>
      <c r="AL128" s="197"/>
      <c r="AM128" s="197"/>
      <c r="AN128" s="197"/>
      <c r="AO128" s="197"/>
      <c r="AP128" s="197"/>
      <c r="AQ128" s="197"/>
    </row>
    <row r="129" spans="1:43" s="1088" customFormat="1" ht="27.75" customHeight="1" thickBot="1">
      <c r="A129" s="1182">
        <v>10220</v>
      </c>
      <c r="B129" s="1185"/>
      <c r="C129" s="823">
        <v>2027</v>
      </c>
      <c r="D129" s="436"/>
      <c r="E129" s="858"/>
      <c r="F129" s="1186">
        <v>18751429</v>
      </c>
      <c r="G129" s="1186"/>
      <c r="H129" s="1187">
        <f t="shared" si="55"/>
        <v>18751429</v>
      </c>
      <c r="I129" s="1323"/>
      <c r="J129" s="880"/>
      <c r="K129" s="881"/>
      <c r="L129" s="643"/>
      <c r="M129" s="398"/>
      <c r="N129" s="1320"/>
      <c r="O129" s="327">
        <f t="shared" si="56"/>
        <v>0</v>
      </c>
      <c r="P129" s="328">
        <f t="shared" si="42"/>
        <v>18751429</v>
      </c>
      <c r="Q129" s="846">
        <f t="shared" si="43"/>
        <v>0</v>
      </c>
      <c r="R129" s="469">
        <f t="shared" si="44"/>
        <v>18751429</v>
      </c>
      <c r="S129" s="438"/>
      <c r="T129" s="197"/>
      <c r="U129" s="197"/>
      <c r="V129" s="197"/>
      <c r="W129" s="197"/>
      <c r="X129" s="197"/>
      <c r="Y129" s="197"/>
      <c r="Z129" s="197"/>
      <c r="AA129" s="197"/>
      <c r="AB129" s="197"/>
      <c r="AC129" s="197"/>
      <c r="AD129" s="197"/>
      <c r="AE129" s="197"/>
      <c r="AF129" s="197"/>
      <c r="AG129" s="197"/>
      <c r="AH129" s="197"/>
      <c r="AI129" s="197"/>
      <c r="AJ129" s="197"/>
      <c r="AK129" s="197"/>
      <c r="AL129" s="197"/>
      <c r="AM129" s="197"/>
      <c r="AN129" s="197"/>
      <c r="AO129" s="197"/>
      <c r="AP129" s="197"/>
      <c r="AQ129" s="197"/>
    </row>
    <row r="130" spans="1:43" s="1088" customFormat="1" ht="27.75" customHeight="1">
      <c r="A130" s="314">
        <v>4170</v>
      </c>
      <c r="B130" s="376" t="s">
        <v>401</v>
      </c>
      <c r="C130" s="818">
        <v>2025</v>
      </c>
      <c r="D130" s="841"/>
      <c r="E130" s="859"/>
      <c r="F130" s="964">
        <v>4400</v>
      </c>
      <c r="G130" s="964">
        <v>20000</v>
      </c>
      <c r="H130" s="844">
        <f>SUM(E130:G130)</f>
        <v>24400</v>
      </c>
      <c r="I130" s="1321" t="s">
        <v>402</v>
      </c>
      <c r="J130" s="877"/>
      <c r="K130" s="878"/>
      <c r="L130" s="848"/>
      <c r="M130" s="842"/>
      <c r="N130" s="1318"/>
      <c r="O130" s="318">
        <f>J130+E130</f>
        <v>0</v>
      </c>
      <c r="P130" s="310">
        <f t="shared" si="42"/>
        <v>4400</v>
      </c>
      <c r="Q130" s="311">
        <f t="shared" si="43"/>
        <v>20000</v>
      </c>
      <c r="R130" s="456">
        <f t="shared" si="44"/>
        <v>24400</v>
      </c>
      <c r="S130" s="433"/>
      <c r="T130" s="197"/>
      <c r="U130" s="197"/>
      <c r="V130" s="197"/>
      <c r="W130" s="197"/>
      <c r="X130" s="197"/>
      <c r="Y130" s="197"/>
      <c r="Z130" s="197"/>
      <c r="AA130" s="197"/>
      <c r="AB130" s="197"/>
      <c r="AC130" s="197"/>
      <c r="AD130" s="197"/>
      <c r="AE130" s="197"/>
      <c r="AF130" s="197"/>
      <c r="AG130" s="197"/>
      <c r="AH130" s="197"/>
      <c r="AI130" s="197"/>
      <c r="AJ130" s="197"/>
      <c r="AK130" s="197"/>
      <c r="AL130" s="197"/>
      <c r="AM130" s="197"/>
      <c r="AN130" s="197"/>
      <c r="AO130" s="197"/>
      <c r="AP130" s="197"/>
      <c r="AQ130" s="197"/>
    </row>
    <row r="131" spans="1:43" s="1088" customFormat="1" ht="27.75" customHeight="1">
      <c r="A131" s="323"/>
      <c r="B131" s="372"/>
      <c r="C131" s="820">
        <v>2026</v>
      </c>
      <c r="D131" s="432"/>
      <c r="E131" s="857"/>
      <c r="F131" s="1184"/>
      <c r="G131" s="1184"/>
      <c r="H131" s="844"/>
      <c r="I131" s="1322"/>
      <c r="J131" s="877"/>
      <c r="K131" s="879"/>
      <c r="L131" s="642"/>
      <c r="M131" s="622"/>
      <c r="N131" s="1319"/>
      <c r="O131" s="318">
        <f t="shared" ref="O131:O132" si="57">J131+E131</f>
        <v>0</v>
      </c>
      <c r="P131" s="319">
        <f t="shared" si="42"/>
        <v>0</v>
      </c>
      <c r="Q131" s="311">
        <f t="shared" si="43"/>
        <v>0</v>
      </c>
      <c r="R131" s="461">
        <f t="shared" si="44"/>
        <v>0</v>
      </c>
      <c r="S131" s="435"/>
      <c r="T131" s="197"/>
      <c r="U131" s="197"/>
      <c r="V131" s="197"/>
      <c r="W131" s="197"/>
      <c r="X131" s="197"/>
      <c r="Y131" s="197"/>
      <c r="Z131" s="197"/>
      <c r="AA131" s="197"/>
      <c r="AB131" s="197"/>
      <c r="AC131" s="197"/>
      <c r="AD131" s="197"/>
      <c r="AE131" s="197"/>
      <c r="AF131" s="197"/>
      <c r="AG131" s="197"/>
      <c r="AH131" s="197"/>
      <c r="AI131" s="197"/>
      <c r="AJ131" s="197"/>
      <c r="AK131" s="197"/>
      <c r="AL131" s="197"/>
      <c r="AM131" s="197"/>
      <c r="AN131" s="197"/>
      <c r="AO131" s="197"/>
      <c r="AP131" s="197"/>
      <c r="AQ131" s="197"/>
    </row>
    <row r="132" spans="1:43" s="1088" customFormat="1" ht="147" customHeight="1" thickBot="1">
      <c r="A132" s="332"/>
      <c r="B132" s="845"/>
      <c r="C132" s="823">
        <v>2027</v>
      </c>
      <c r="D132" s="436"/>
      <c r="E132" s="858"/>
      <c r="F132" s="1186"/>
      <c r="G132" s="1186"/>
      <c r="H132" s="1188"/>
      <c r="I132" s="1323"/>
      <c r="J132" s="880"/>
      <c r="K132" s="881"/>
      <c r="L132" s="643"/>
      <c r="M132" s="398"/>
      <c r="N132" s="1320"/>
      <c r="O132" s="327">
        <f t="shared" si="57"/>
        <v>0</v>
      </c>
      <c r="P132" s="328">
        <f t="shared" si="42"/>
        <v>0</v>
      </c>
      <c r="Q132" s="846">
        <f t="shared" si="43"/>
        <v>0</v>
      </c>
      <c r="R132" s="469">
        <f t="shared" si="44"/>
        <v>0</v>
      </c>
      <c r="S132" s="438"/>
      <c r="T132" s="197"/>
      <c r="U132" s="197"/>
      <c r="V132" s="197"/>
      <c r="W132" s="197"/>
      <c r="X132" s="197"/>
      <c r="Y132" s="197"/>
      <c r="Z132" s="197"/>
      <c r="AA132" s="197"/>
      <c r="AB132" s="197"/>
      <c r="AC132" s="197"/>
      <c r="AD132" s="197"/>
      <c r="AE132" s="197"/>
      <c r="AF132" s="197"/>
      <c r="AG132" s="197"/>
      <c r="AH132" s="197"/>
      <c r="AI132" s="197"/>
      <c r="AJ132" s="197"/>
      <c r="AK132" s="197"/>
      <c r="AL132" s="197"/>
      <c r="AM132" s="197"/>
      <c r="AN132" s="197"/>
      <c r="AO132" s="197"/>
      <c r="AP132" s="197"/>
      <c r="AQ132" s="197"/>
    </row>
    <row r="133" spans="1:43" s="1088" customFormat="1" ht="27.75" customHeight="1">
      <c r="A133" s="314">
        <v>1150</v>
      </c>
      <c r="B133" s="376" t="s">
        <v>403</v>
      </c>
      <c r="C133" s="818">
        <v>2025</v>
      </c>
      <c r="D133" s="841"/>
      <c r="E133" s="859"/>
      <c r="F133" s="964"/>
      <c r="G133" s="964"/>
      <c r="H133" s="819"/>
      <c r="I133" s="1321"/>
      <c r="J133" s="877"/>
      <c r="K133" s="878"/>
      <c r="L133" s="848"/>
      <c r="M133" s="842"/>
      <c r="N133" s="1318"/>
      <c r="O133" s="318">
        <f>J133+E133</f>
        <v>0</v>
      </c>
      <c r="P133" s="310">
        <f t="shared" si="42"/>
        <v>0</v>
      </c>
      <c r="Q133" s="311">
        <f t="shared" si="43"/>
        <v>0</v>
      </c>
      <c r="R133" s="456">
        <f t="shared" si="44"/>
        <v>0</v>
      </c>
      <c r="S133" s="433"/>
      <c r="T133" s="197"/>
      <c r="U133" s="197"/>
      <c r="V133" s="197"/>
      <c r="W133" s="197"/>
      <c r="X133" s="197"/>
      <c r="Y133" s="197"/>
      <c r="Z133" s="197"/>
      <c r="AA133" s="197"/>
      <c r="AB133" s="197"/>
      <c r="AC133" s="197"/>
      <c r="AD133" s="197"/>
      <c r="AE133" s="197"/>
      <c r="AF133" s="197"/>
      <c r="AG133" s="197"/>
      <c r="AH133" s="197"/>
      <c r="AI133" s="197"/>
      <c r="AJ133" s="197"/>
      <c r="AK133" s="197"/>
      <c r="AL133" s="197"/>
      <c r="AM133" s="197"/>
      <c r="AN133" s="197"/>
      <c r="AO133" s="197"/>
      <c r="AP133" s="197"/>
      <c r="AQ133" s="197"/>
    </row>
    <row r="134" spans="1:43" s="1088" customFormat="1" ht="27.75" customHeight="1">
      <c r="A134" s="323"/>
      <c r="B134" s="372"/>
      <c r="C134" s="820">
        <v>2026</v>
      </c>
      <c r="D134" s="432"/>
      <c r="E134" s="857"/>
      <c r="F134" s="1184"/>
      <c r="G134" s="1184"/>
      <c r="H134" s="828"/>
      <c r="I134" s="1322"/>
      <c r="J134" s="877"/>
      <c r="K134" s="879"/>
      <c r="L134" s="642"/>
      <c r="M134" s="622"/>
      <c r="N134" s="1319"/>
      <c r="O134" s="318">
        <f t="shared" ref="O134:O135" si="58">J134+E134</f>
        <v>0</v>
      </c>
      <c r="P134" s="319">
        <f t="shared" si="42"/>
        <v>0</v>
      </c>
      <c r="Q134" s="311">
        <f t="shared" si="43"/>
        <v>0</v>
      </c>
      <c r="R134" s="461">
        <f t="shared" si="44"/>
        <v>0</v>
      </c>
      <c r="S134" s="435"/>
      <c r="T134" s="197"/>
      <c r="U134" s="197"/>
      <c r="V134" s="197"/>
      <c r="W134" s="197"/>
      <c r="X134" s="197"/>
      <c r="Y134" s="197"/>
      <c r="Z134" s="197"/>
      <c r="AA134" s="197"/>
      <c r="AB134" s="197"/>
      <c r="AC134" s="197"/>
      <c r="AD134" s="197"/>
      <c r="AE134" s="197"/>
      <c r="AF134" s="197"/>
      <c r="AG134" s="197"/>
      <c r="AH134" s="197"/>
      <c r="AI134" s="197"/>
      <c r="AJ134" s="197"/>
      <c r="AK134" s="197"/>
      <c r="AL134" s="197"/>
      <c r="AM134" s="197"/>
      <c r="AN134" s="197"/>
      <c r="AO134" s="197"/>
      <c r="AP134" s="197"/>
      <c r="AQ134" s="197"/>
    </row>
    <row r="135" spans="1:43" s="1088" customFormat="1" ht="27.75" customHeight="1" thickBot="1">
      <c r="A135" s="332"/>
      <c r="B135" s="845"/>
      <c r="C135" s="823">
        <v>2027</v>
      </c>
      <c r="D135" s="436"/>
      <c r="E135" s="858"/>
      <c r="F135" s="1186"/>
      <c r="G135" s="1186"/>
      <c r="H135" s="1187"/>
      <c r="I135" s="1323"/>
      <c r="J135" s="880"/>
      <c r="K135" s="881"/>
      <c r="L135" s="643"/>
      <c r="M135" s="398"/>
      <c r="N135" s="1320"/>
      <c r="O135" s="327">
        <f t="shared" si="58"/>
        <v>0</v>
      </c>
      <c r="P135" s="328">
        <f t="shared" si="42"/>
        <v>0</v>
      </c>
      <c r="Q135" s="846">
        <f t="shared" si="43"/>
        <v>0</v>
      </c>
      <c r="R135" s="469">
        <f t="shared" si="44"/>
        <v>0</v>
      </c>
      <c r="S135" s="438"/>
      <c r="T135" s="197"/>
      <c r="U135" s="197"/>
      <c r="V135" s="197"/>
      <c r="W135" s="197"/>
      <c r="X135" s="197"/>
      <c r="Y135" s="197"/>
      <c r="Z135" s="197"/>
      <c r="AA135" s="197"/>
      <c r="AB135" s="197"/>
      <c r="AC135" s="197"/>
      <c r="AD135" s="197"/>
      <c r="AE135" s="197"/>
      <c r="AF135" s="197"/>
      <c r="AG135" s="197"/>
      <c r="AH135" s="197"/>
      <c r="AI135" s="197"/>
      <c r="AJ135" s="197"/>
      <c r="AK135" s="197"/>
      <c r="AL135" s="197"/>
      <c r="AM135" s="197"/>
      <c r="AN135" s="197"/>
      <c r="AO135" s="197"/>
      <c r="AP135" s="197"/>
      <c r="AQ135" s="197"/>
    </row>
    <row r="136" spans="1:43" s="1088" customFormat="1" ht="27.75" customHeight="1">
      <c r="A136" s="314">
        <v>6190</v>
      </c>
      <c r="B136" s="376" t="s">
        <v>404</v>
      </c>
      <c r="C136" s="818">
        <v>2025</v>
      </c>
      <c r="D136" s="841"/>
      <c r="E136" s="859"/>
      <c r="F136" s="964">
        <v>200000</v>
      </c>
      <c r="G136" s="964"/>
      <c r="H136" s="819">
        <f>SUM(E136:G136)</f>
        <v>200000</v>
      </c>
      <c r="I136" s="1318" t="s">
        <v>410</v>
      </c>
      <c r="J136" s="848"/>
      <c r="K136" s="1195"/>
      <c r="L136" s="848"/>
      <c r="M136" s="1197"/>
      <c r="N136" s="1207"/>
      <c r="O136" s="1066">
        <f>J136+E136</f>
        <v>0</v>
      </c>
      <c r="P136" s="451">
        <f t="shared" ref="P136:P138" si="59">K136+F136</f>
        <v>200000</v>
      </c>
      <c r="Q136" s="1203">
        <f t="shared" ref="Q136:Q138" si="60">L136+G136</f>
        <v>0</v>
      </c>
      <c r="R136" s="1201">
        <f t="shared" ref="R136:R138" si="61">M136+H136</f>
        <v>200000</v>
      </c>
      <c r="S136" s="433"/>
      <c r="T136" s="197"/>
      <c r="U136" s="197"/>
      <c r="V136" s="197"/>
      <c r="W136" s="197"/>
      <c r="X136" s="197"/>
      <c r="Y136" s="197"/>
      <c r="Z136" s="197"/>
      <c r="AA136" s="197"/>
      <c r="AB136" s="197"/>
      <c r="AC136" s="197"/>
      <c r="AD136" s="197"/>
      <c r="AE136" s="197"/>
      <c r="AF136" s="197"/>
      <c r="AG136" s="197"/>
      <c r="AH136" s="197"/>
      <c r="AI136" s="197"/>
      <c r="AJ136" s="197"/>
      <c r="AK136" s="197"/>
      <c r="AL136" s="197"/>
      <c r="AM136" s="197"/>
      <c r="AN136" s="197"/>
      <c r="AO136" s="197"/>
      <c r="AP136" s="197"/>
      <c r="AQ136" s="197"/>
    </row>
    <row r="137" spans="1:43" s="1088" customFormat="1" ht="27.75" customHeight="1">
      <c r="A137" s="323"/>
      <c r="B137" s="372"/>
      <c r="C137" s="820">
        <v>2026</v>
      </c>
      <c r="D137" s="432"/>
      <c r="E137" s="857"/>
      <c r="F137" s="1184"/>
      <c r="G137" s="1184"/>
      <c r="H137" s="828">
        <f t="shared" ref="H137" si="62">SUM(E137:G137)</f>
        <v>0</v>
      </c>
      <c r="I137" s="1319"/>
      <c r="J137" s="877"/>
      <c r="K137" s="1196"/>
      <c r="L137" s="642"/>
      <c r="M137" s="1198"/>
      <c r="N137" s="1208"/>
      <c r="O137" s="312">
        <f t="shared" ref="O137:O138" si="63">J137+E137</f>
        <v>0</v>
      </c>
      <c r="P137" s="487">
        <f t="shared" si="59"/>
        <v>0</v>
      </c>
      <c r="Q137" s="849">
        <f t="shared" si="60"/>
        <v>0</v>
      </c>
      <c r="R137" s="1202">
        <f t="shared" si="61"/>
        <v>0</v>
      </c>
      <c r="S137" s="435"/>
      <c r="T137" s="197"/>
      <c r="U137" s="197"/>
      <c r="V137" s="197"/>
      <c r="W137" s="197"/>
      <c r="X137" s="197"/>
      <c r="Y137" s="197"/>
      <c r="Z137" s="197"/>
      <c r="AA137" s="197"/>
      <c r="AB137" s="197"/>
      <c r="AC137" s="197"/>
      <c r="AD137" s="197"/>
      <c r="AE137" s="197"/>
      <c r="AF137" s="197"/>
      <c r="AG137" s="197"/>
      <c r="AH137" s="197"/>
      <c r="AI137" s="197"/>
      <c r="AJ137" s="197"/>
      <c r="AK137" s="197"/>
      <c r="AL137" s="197"/>
      <c r="AM137" s="197"/>
      <c r="AN137" s="197"/>
      <c r="AO137" s="197"/>
      <c r="AP137" s="197"/>
      <c r="AQ137" s="197"/>
    </row>
    <row r="138" spans="1:43" s="1088" customFormat="1" ht="27.75" customHeight="1" thickBot="1">
      <c r="A138" s="332"/>
      <c r="B138" s="845"/>
      <c r="C138" s="823"/>
      <c r="D138" s="436"/>
      <c r="E138" s="858"/>
      <c r="F138" s="1186"/>
      <c r="G138" s="1186"/>
      <c r="H138" s="1187"/>
      <c r="I138" s="1320"/>
      <c r="J138" s="1189"/>
      <c r="K138" s="1190"/>
      <c r="L138" s="1191"/>
      <c r="M138" s="1192"/>
      <c r="N138" s="1209"/>
      <c r="O138" s="1199">
        <f t="shared" si="63"/>
        <v>0</v>
      </c>
      <c r="P138" s="1200">
        <f t="shared" si="59"/>
        <v>0</v>
      </c>
      <c r="Q138" s="1204">
        <f t="shared" si="60"/>
        <v>0</v>
      </c>
      <c r="R138" s="1193">
        <f t="shared" si="61"/>
        <v>0</v>
      </c>
      <c r="S138" s="1194"/>
      <c r="T138" s="197"/>
      <c r="U138" s="197"/>
      <c r="V138" s="197"/>
      <c r="W138" s="197"/>
      <c r="X138" s="197"/>
      <c r="Y138" s="197"/>
      <c r="Z138" s="197"/>
      <c r="AA138" s="197"/>
      <c r="AB138" s="197"/>
      <c r="AC138" s="197"/>
      <c r="AD138" s="197"/>
      <c r="AE138" s="197"/>
      <c r="AF138" s="197"/>
      <c r="AG138" s="197"/>
      <c r="AH138" s="197"/>
      <c r="AI138" s="197"/>
      <c r="AJ138" s="197"/>
      <c r="AK138" s="197"/>
      <c r="AL138" s="197"/>
      <c r="AM138" s="197"/>
      <c r="AN138" s="197"/>
      <c r="AO138" s="197"/>
      <c r="AP138" s="197"/>
      <c r="AQ138" s="197"/>
    </row>
    <row r="139" spans="1:43" ht="16.5" thickBot="1">
      <c r="A139" s="48">
        <v>13</v>
      </c>
      <c r="B139" s="17" t="s">
        <v>43</v>
      </c>
      <c r="C139" s="18"/>
      <c r="D139" s="153">
        <f>D140+D143+D146+D149+D152</f>
        <v>0</v>
      </c>
      <c r="E139" s="161"/>
      <c r="F139" s="161"/>
      <c r="G139" s="161"/>
      <c r="H139" s="161"/>
      <c r="I139" s="180"/>
      <c r="J139" s="146"/>
      <c r="K139" s="147"/>
      <c r="L139" s="153"/>
      <c r="M139" s="117"/>
      <c r="N139" s="174"/>
      <c r="O139" s="147"/>
      <c r="P139" s="147"/>
      <c r="Q139" s="147"/>
      <c r="R139" s="147"/>
      <c r="S139" s="175"/>
    </row>
    <row r="140" spans="1:43" ht="15.75">
      <c r="A140" s="557">
        <v>1110</v>
      </c>
      <c r="B140" s="558" t="s">
        <v>189</v>
      </c>
      <c r="C140" s="193">
        <v>2025</v>
      </c>
      <c r="D140" s="309"/>
      <c r="E140" s="310">
        <v>441881</v>
      </c>
      <c r="F140" s="311"/>
      <c r="G140" s="312"/>
      <c r="H140" s="313">
        <f t="shared" ref="H140:H157" si="64">+E140+F140+G140</f>
        <v>441881</v>
      </c>
      <c r="I140" s="1463"/>
      <c r="J140" s="311"/>
      <c r="K140" s="312"/>
      <c r="L140" s="309"/>
      <c r="M140" s="315">
        <f t="shared" ref="M140:M157" si="65">+J140+K140+L140</f>
        <v>0</v>
      </c>
      <c r="N140" s="316"/>
      <c r="O140" s="312">
        <f t="shared" ref="O140:Q157" si="66">+E140+J140</f>
        <v>441881</v>
      </c>
      <c r="P140" s="309">
        <f t="shared" si="66"/>
        <v>0</v>
      </c>
      <c r="Q140" s="310">
        <f t="shared" si="66"/>
        <v>0</v>
      </c>
      <c r="R140" s="317">
        <f t="shared" ref="R140:R157" si="67">+O140+P140+Q140</f>
        <v>441881</v>
      </c>
      <c r="S140" s="31"/>
    </row>
    <row r="141" spans="1:43" ht="15.75">
      <c r="A141" s="32"/>
      <c r="B141" s="33"/>
      <c r="C141" s="194">
        <v>2026</v>
      </c>
      <c r="D141" s="318"/>
      <c r="E141" s="319">
        <v>441881</v>
      </c>
      <c r="F141" s="320"/>
      <c r="G141" s="321"/>
      <c r="H141" s="322">
        <f t="shared" si="64"/>
        <v>441881</v>
      </c>
      <c r="I141" s="1464"/>
      <c r="J141" s="320"/>
      <c r="K141" s="321"/>
      <c r="L141" s="318"/>
      <c r="M141" s="324">
        <f t="shared" si="65"/>
        <v>0</v>
      </c>
      <c r="N141" s="325"/>
      <c r="O141" s="321">
        <f t="shared" si="66"/>
        <v>441881</v>
      </c>
      <c r="P141" s="318">
        <f t="shared" si="66"/>
        <v>0</v>
      </c>
      <c r="Q141" s="319">
        <f t="shared" si="66"/>
        <v>0</v>
      </c>
      <c r="R141" s="326">
        <f t="shared" si="67"/>
        <v>441881</v>
      </c>
      <c r="S141" s="34"/>
    </row>
    <row r="142" spans="1:43" ht="16.5" thickBot="1">
      <c r="A142" s="35"/>
      <c r="B142" s="36"/>
      <c r="C142" s="195">
        <v>2027</v>
      </c>
      <c r="D142" s="327"/>
      <c r="E142" s="328">
        <v>445881</v>
      </c>
      <c r="F142" s="329"/>
      <c r="G142" s="330"/>
      <c r="H142" s="331">
        <f t="shared" si="64"/>
        <v>445881</v>
      </c>
      <c r="I142" s="1465"/>
      <c r="J142" s="329"/>
      <c r="K142" s="330"/>
      <c r="L142" s="327"/>
      <c r="M142" s="333">
        <f t="shared" si="65"/>
        <v>0</v>
      </c>
      <c r="N142" s="334"/>
      <c r="O142" s="330">
        <f t="shared" si="66"/>
        <v>445881</v>
      </c>
      <c r="P142" s="327">
        <f t="shared" si="66"/>
        <v>0</v>
      </c>
      <c r="Q142" s="328">
        <f t="shared" si="66"/>
        <v>0</v>
      </c>
      <c r="R142" s="335">
        <f t="shared" si="67"/>
        <v>445881</v>
      </c>
      <c r="S142" s="38"/>
    </row>
    <row r="143" spans="1:43" ht="15.75" customHeight="1">
      <c r="A143" s="557">
        <v>7220</v>
      </c>
      <c r="B143" s="558" t="s">
        <v>186</v>
      </c>
      <c r="C143" s="193">
        <v>2025</v>
      </c>
      <c r="D143" s="309"/>
      <c r="E143" s="310"/>
      <c r="F143" s="311">
        <v>-1600000</v>
      </c>
      <c r="G143" s="312">
        <v>135172</v>
      </c>
      <c r="H143" s="313">
        <f t="shared" si="64"/>
        <v>-1464828</v>
      </c>
      <c r="I143" s="1455" t="s">
        <v>302</v>
      </c>
      <c r="J143" s="311"/>
      <c r="K143" s="312"/>
      <c r="L143" s="309"/>
      <c r="M143" s="315">
        <f t="shared" si="65"/>
        <v>0</v>
      </c>
      <c r="N143" s="316"/>
      <c r="O143" s="312">
        <f t="shared" si="66"/>
        <v>0</v>
      </c>
      <c r="P143" s="309">
        <f t="shared" si="66"/>
        <v>-1600000</v>
      </c>
      <c r="Q143" s="310">
        <f t="shared" si="66"/>
        <v>135172</v>
      </c>
      <c r="R143" s="317">
        <f t="shared" si="67"/>
        <v>-1464828</v>
      </c>
      <c r="S143" s="31"/>
    </row>
    <row r="144" spans="1:43" ht="15.75">
      <c r="A144" s="32"/>
      <c r="B144" s="33"/>
      <c r="C144" s="194">
        <v>2026</v>
      </c>
      <c r="D144" s="318"/>
      <c r="E144" s="319"/>
      <c r="F144" s="320"/>
      <c r="G144" s="321">
        <v>315851</v>
      </c>
      <c r="H144" s="322">
        <f t="shared" si="64"/>
        <v>315851</v>
      </c>
      <c r="I144" s="1456"/>
      <c r="J144" s="320"/>
      <c r="K144" s="321"/>
      <c r="L144" s="318"/>
      <c r="M144" s="324">
        <f t="shared" si="65"/>
        <v>0</v>
      </c>
      <c r="N144" s="325"/>
      <c r="O144" s="321">
        <f t="shared" si="66"/>
        <v>0</v>
      </c>
      <c r="P144" s="318">
        <f t="shared" si="66"/>
        <v>0</v>
      </c>
      <c r="Q144" s="319">
        <f t="shared" si="66"/>
        <v>315851</v>
      </c>
      <c r="R144" s="326">
        <f t="shared" si="67"/>
        <v>315851</v>
      </c>
      <c r="S144" s="34"/>
    </row>
    <row r="145" spans="1:19" ht="16.5" thickBot="1">
      <c r="A145" s="35"/>
      <c r="B145" s="36"/>
      <c r="C145" s="195">
        <v>2027</v>
      </c>
      <c r="D145" s="327"/>
      <c r="E145" s="328"/>
      <c r="F145" s="559"/>
      <c r="G145" s="330"/>
      <c r="H145" s="331">
        <f t="shared" si="64"/>
        <v>0</v>
      </c>
      <c r="I145" s="1457"/>
      <c r="J145" s="329"/>
      <c r="K145" s="330"/>
      <c r="L145" s="327"/>
      <c r="M145" s="333">
        <f t="shared" si="65"/>
        <v>0</v>
      </c>
      <c r="N145" s="334"/>
      <c r="O145" s="330">
        <f t="shared" si="66"/>
        <v>0</v>
      </c>
      <c r="P145" s="327">
        <f t="shared" si="66"/>
        <v>0</v>
      </c>
      <c r="Q145" s="328">
        <f t="shared" si="66"/>
        <v>0</v>
      </c>
      <c r="R145" s="335">
        <f t="shared" si="67"/>
        <v>0</v>
      </c>
      <c r="S145" s="38"/>
    </row>
    <row r="146" spans="1:19" ht="15.75" customHeight="1">
      <c r="A146" s="28">
        <v>7330</v>
      </c>
      <c r="B146" s="29" t="s">
        <v>44</v>
      </c>
      <c r="C146" s="193">
        <v>2025</v>
      </c>
      <c r="D146" s="309"/>
      <c r="E146" s="310">
        <v>107378</v>
      </c>
      <c r="F146" s="311">
        <v>15000</v>
      </c>
      <c r="G146" s="312">
        <v>485267</v>
      </c>
      <c r="H146" s="313">
        <f t="shared" si="64"/>
        <v>607645</v>
      </c>
      <c r="I146" s="1455" t="s">
        <v>303</v>
      </c>
      <c r="J146" s="311"/>
      <c r="K146" s="312"/>
      <c r="L146" s="309">
        <v>598091</v>
      </c>
      <c r="M146" s="315">
        <f t="shared" si="65"/>
        <v>598091</v>
      </c>
      <c r="N146" s="316" t="s">
        <v>307</v>
      </c>
      <c r="O146" s="312">
        <f t="shared" si="66"/>
        <v>107378</v>
      </c>
      <c r="P146" s="309">
        <f t="shared" si="66"/>
        <v>15000</v>
      </c>
      <c r="Q146" s="310">
        <f t="shared" si="66"/>
        <v>1083358</v>
      </c>
      <c r="R146" s="317">
        <f t="shared" si="67"/>
        <v>1205736</v>
      </c>
      <c r="S146" s="31"/>
    </row>
    <row r="147" spans="1:19" ht="15.75">
      <c r="A147" s="32"/>
      <c r="B147" s="33"/>
      <c r="C147" s="194">
        <v>2026</v>
      </c>
      <c r="D147" s="318"/>
      <c r="E147" s="319">
        <v>107378</v>
      </c>
      <c r="F147" s="320">
        <v>20000</v>
      </c>
      <c r="G147" s="321">
        <v>616270</v>
      </c>
      <c r="H147" s="322">
        <f t="shared" si="64"/>
        <v>743648</v>
      </c>
      <c r="I147" s="1456"/>
      <c r="J147" s="320"/>
      <c r="K147" s="321"/>
      <c r="L147" s="318">
        <v>1372300</v>
      </c>
      <c r="M147" s="324">
        <f t="shared" si="65"/>
        <v>1372300</v>
      </c>
      <c r="N147" s="325"/>
      <c r="O147" s="321">
        <f t="shared" si="66"/>
        <v>107378</v>
      </c>
      <c r="P147" s="318">
        <f t="shared" si="66"/>
        <v>20000</v>
      </c>
      <c r="Q147" s="319">
        <f t="shared" si="66"/>
        <v>1988570</v>
      </c>
      <c r="R147" s="326">
        <f t="shared" si="67"/>
        <v>2115948</v>
      </c>
      <c r="S147" s="34"/>
    </row>
    <row r="148" spans="1:19" ht="16.5" thickBot="1">
      <c r="A148" s="35"/>
      <c r="B148" s="36"/>
      <c r="C148" s="195">
        <v>2027</v>
      </c>
      <c r="D148" s="327"/>
      <c r="E148" s="328">
        <v>107378</v>
      </c>
      <c r="F148" s="559">
        <v>25000</v>
      </c>
      <c r="G148" s="330"/>
      <c r="H148" s="331">
        <f t="shared" si="64"/>
        <v>132378</v>
      </c>
      <c r="I148" s="1457"/>
      <c r="J148" s="329"/>
      <c r="K148" s="330"/>
      <c r="L148" s="327">
        <v>454628</v>
      </c>
      <c r="M148" s="333">
        <f t="shared" si="65"/>
        <v>454628</v>
      </c>
      <c r="N148" s="334"/>
      <c r="O148" s="330">
        <f t="shared" si="66"/>
        <v>107378</v>
      </c>
      <c r="P148" s="327">
        <f t="shared" si="66"/>
        <v>25000</v>
      </c>
      <c r="Q148" s="328">
        <f t="shared" si="66"/>
        <v>454628</v>
      </c>
      <c r="R148" s="335">
        <f t="shared" si="67"/>
        <v>587006</v>
      </c>
      <c r="S148" s="38"/>
    </row>
    <row r="149" spans="1:19" ht="15.75" customHeight="1">
      <c r="A149" s="557">
        <v>7450</v>
      </c>
      <c r="B149" s="558" t="s">
        <v>187</v>
      </c>
      <c r="C149" s="193">
        <v>2025</v>
      </c>
      <c r="D149" s="309"/>
      <c r="E149" s="310">
        <f>145950+673104</f>
        <v>819054</v>
      </c>
      <c r="F149" s="311"/>
      <c r="G149" s="312"/>
      <c r="H149" s="313">
        <f>+E149+F149+G149</f>
        <v>819054</v>
      </c>
      <c r="I149" s="1445" t="s">
        <v>304</v>
      </c>
      <c r="J149" s="311"/>
      <c r="K149" s="312"/>
      <c r="L149" s="309"/>
      <c r="M149" s="315">
        <f t="shared" si="65"/>
        <v>0</v>
      </c>
      <c r="N149" s="316"/>
      <c r="O149" s="312">
        <f>+E149+J149</f>
        <v>819054</v>
      </c>
      <c r="P149" s="309">
        <f t="shared" si="66"/>
        <v>0</v>
      </c>
      <c r="Q149" s="310">
        <f t="shared" si="66"/>
        <v>0</v>
      </c>
      <c r="R149" s="317">
        <f t="shared" si="67"/>
        <v>819054</v>
      </c>
      <c r="S149" s="31"/>
    </row>
    <row r="150" spans="1:19" ht="15.75">
      <c r="A150" s="32"/>
      <c r="B150" s="33"/>
      <c r="C150" s="194">
        <v>2026</v>
      </c>
      <c r="D150" s="318"/>
      <c r="E150" s="319">
        <v>819054</v>
      </c>
      <c r="F150" s="320"/>
      <c r="G150" s="321">
        <v>95813</v>
      </c>
      <c r="H150" s="322">
        <f>+E150+F150+G150</f>
        <v>914867</v>
      </c>
      <c r="I150" s="1446"/>
      <c r="J150" s="320"/>
      <c r="K150" s="321"/>
      <c r="L150" s="318">
        <v>107200</v>
      </c>
      <c r="M150" s="324">
        <f t="shared" si="65"/>
        <v>107200</v>
      </c>
      <c r="N150" s="316" t="s">
        <v>307</v>
      </c>
      <c r="O150" s="321">
        <f>+E150+J150</f>
        <v>819054</v>
      </c>
      <c r="P150" s="318">
        <f t="shared" si="66"/>
        <v>0</v>
      </c>
      <c r="Q150" s="319">
        <f t="shared" si="66"/>
        <v>203013</v>
      </c>
      <c r="R150" s="326">
        <f t="shared" si="67"/>
        <v>1022067</v>
      </c>
      <c r="S150" s="34"/>
    </row>
    <row r="151" spans="1:19" ht="16.5" thickBot="1">
      <c r="A151" s="35"/>
      <c r="B151" s="36"/>
      <c r="C151" s="195">
        <v>2027</v>
      </c>
      <c r="D151" s="327"/>
      <c r="E151" s="328">
        <v>819054</v>
      </c>
      <c r="F151" s="329"/>
      <c r="G151" s="330">
        <v>96856</v>
      </c>
      <c r="H151" s="331">
        <f t="shared" si="64"/>
        <v>915910</v>
      </c>
      <c r="I151" s="1447"/>
      <c r="J151" s="329"/>
      <c r="K151" s="330"/>
      <c r="L151" s="327">
        <v>181000</v>
      </c>
      <c r="M151" s="333">
        <f t="shared" si="65"/>
        <v>181000</v>
      </c>
      <c r="N151" s="334"/>
      <c r="O151" s="330">
        <f t="shared" si="66"/>
        <v>819054</v>
      </c>
      <c r="P151" s="327">
        <f t="shared" si="66"/>
        <v>0</v>
      </c>
      <c r="Q151" s="328">
        <f t="shared" si="66"/>
        <v>277856</v>
      </c>
      <c r="R151" s="335">
        <f t="shared" si="67"/>
        <v>1096910</v>
      </c>
      <c r="S151" s="38"/>
    </row>
    <row r="152" spans="1:19" ht="15.75" customHeight="1">
      <c r="A152" s="557">
        <v>10430</v>
      </c>
      <c r="B152" s="558" t="s">
        <v>188</v>
      </c>
      <c r="C152" s="193">
        <v>2025</v>
      </c>
      <c r="D152" s="309"/>
      <c r="E152" s="310">
        <v>94060</v>
      </c>
      <c r="F152" s="311"/>
      <c r="G152" s="312">
        <v>118500</v>
      </c>
      <c r="H152" s="313">
        <f t="shared" si="64"/>
        <v>212560</v>
      </c>
      <c r="I152" s="1445" t="s">
        <v>305</v>
      </c>
      <c r="J152" s="311"/>
      <c r="K152" s="312"/>
      <c r="L152" s="309">
        <v>6700</v>
      </c>
      <c r="M152" s="315">
        <f t="shared" si="65"/>
        <v>6700</v>
      </c>
      <c r="N152" s="1330" t="s">
        <v>307</v>
      </c>
      <c r="O152" s="312">
        <f t="shared" si="66"/>
        <v>94060</v>
      </c>
      <c r="P152" s="309">
        <f t="shared" si="66"/>
        <v>0</v>
      </c>
      <c r="Q152" s="310">
        <f t="shared" si="66"/>
        <v>125200</v>
      </c>
      <c r="R152" s="317">
        <f t="shared" si="67"/>
        <v>219260</v>
      </c>
      <c r="S152" s="31"/>
    </row>
    <row r="153" spans="1:19" ht="15.75">
      <c r="A153" s="32"/>
      <c r="B153" s="33"/>
      <c r="C153" s="194">
        <v>2026</v>
      </c>
      <c r="D153" s="318"/>
      <c r="E153" s="319">
        <v>94060</v>
      </c>
      <c r="F153" s="320"/>
      <c r="G153" s="321">
        <v>180200</v>
      </c>
      <c r="H153" s="322">
        <f t="shared" si="64"/>
        <v>274260</v>
      </c>
      <c r="I153" s="1446"/>
      <c r="J153" s="320"/>
      <c r="K153" s="321"/>
      <c r="L153" s="318">
        <v>0</v>
      </c>
      <c r="M153" s="324">
        <f t="shared" si="65"/>
        <v>0</v>
      </c>
      <c r="N153" s="1331"/>
      <c r="O153" s="321">
        <f t="shared" si="66"/>
        <v>94060</v>
      </c>
      <c r="P153" s="318">
        <f t="shared" si="66"/>
        <v>0</v>
      </c>
      <c r="Q153" s="319">
        <f t="shared" si="66"/>
        <v>180200</v>
      </c>
      <c r="R153" s="326">
        <f t="shared" si="67"/>
        <v>274260</v>
      </c>
      <c r="S153" s="34"/>
    </row>
    <row r="154" spans="1:19" ht="16.5" thickBot="1">
      <c r="A154" s="35"/>
      <c r="B154" s="36"/>
      <c r="C154" s="195">
        <v>2027</v>
      </c>
      <c r="D154" s="327"/>
      <c r="E154" s="328">
        <v>94060</v>
      </c>
      <c r="F154" s="329"/>
      <c r="G154" s="330">
        <v>150000</v>
      </c>
      <c r="H154" s="331">
        <f t="shared" si="64"/>
        <v>244060</v>
      </c>
      <c r="I154" s="1447"/>
      <c r="J154" s="329"/>
      <c r="K154" s="330"/>
      <c r="L154" s="327">
        <v>0</v>
      </c>
      <c r="M154" s="333">
        <f t="shared" si="65"/>
        <v>0</v>
      </c>
      <c r="N154" s="1332"/>
      <c r="O154" s="330">
        <f t="shared" si="66"/>
        <v>94060</v>
      </c>
      <c r="P154" s="327">
        <f t="shared" si="66"/>
        <v>0</v>
      </c>
      <c r="Q154" s="328">
        <f t="shared" si="66"/>
        <v>150000</v>
      </c>
      <c r="R154" s="335">
        <f t="shared" si="67"/>
        <v>244060</v>
      </c>
      <c r="S154" s="38"/>
    </row>
    <row r="155" spans="1:19" ht="15.75" customHeight="1">
      <c r="A155" s="557">
        <v>1190</v>
      </c>
      <c r="B155" s="558" t="s">
        <v>301</v>
      </c>
      <c r="C155" s="193">
        <v>2025</v>
      </c>
      <c r="D155" s="309"/>
      <c r="E155" s="310">
        <v>3214</v>
      </c>
      <c r="F155" s="311"/>
      <c r="G155" s="312">
        <v>0</v>
      </c>
      <c r="H155" s="313">
        <f t="shared" si="64"/>
        <v>3214</v>
      </c>
      <c r="I155" s="1445" t="s">
        <v>306</v>
      </c>
      <c r="J155" s="311"/>
      <c r="K155" s="312"/>
      <c r="L155" s="309">
        <v>0</v>
      </c>
      <c r="M155" s="315">
        <f t="shared" si="65"/>
        <v>0</v>
      </c>
      <c r="N155" s="1330"/>
      <c r="O155" s="312">
        <f t="shared" si="66"/>
        <v>3214</v>
      </c>
      <c r="P155" s="309">
        <f t="shared" si="66"/>
        <v>0</v>
      </c>
      <c r="Q155" s="310">
        <f t="shared" si="66"/>
        <v>0</v>
      </c>
      <c r="R155" s="317">
        <f t="shared" si="67"/>
        <v>3214</v>
      </c>
      <c r="S155" s="31"/>
    </row>
    <row r="156" spans="1:19" ht="15.75">
      <c r="A156" s="32"/>
      <c r="B156" s="33"/>
      <c r="C156" s="194">
        <v>2026</v>
      </c>
      <c r="D156" s="318"/>
      <c r="E156" s="310">
        <v>3214</v>
      </c>
      <c r="F156" s="320"/>
      <c r="G156" s="321">
        <v>0</v>
      </c>
      <c r="H156" s="322">
        <f t="shared" si="64"/>
        <v>3214</v>
      </c>
      <c r="I156" s="1446"/>
      <c r="J156" s="320"/>
      <c r="K156" s="321"/>
      <c r="L156" s="318">
        <v>0</v>
      </c>
      <c r="M156" s="324">
        <f t="shared" si="65"/>
        <v>0</v>
      </c>
      <c r="N156" s="1331"/>
      <c r="O156" s="321">
        <f t="shared" si="66"/>
        <v>3214</v>
      </c>
      <c r="P156" s="318">
        <f t="shared" si="66"/>
        <v>0</v>
      </c>
      <c r="Q156" s="319">
        <f t="shared" si="66"/>
        <v>0</v>
      </c>
      <c r="R156" s="326">
        <f t="shared" si="67"/>
        <v>3214</v>
      </c>
      <c r="S156" s="34"/>
    </row>
    <row r="157" spans="1:19" ht="16.5" thickBot="1">
      <c r="A157" s="35"/>
      <c r="B157" s="36"/>
      <c r="C157" s="195">
        <v>2027</v>
      </c>
      <c r="D157" s="327"/>
      <c r="E157" s="310">
        <v>3214</v>
      </c>
      <c r="F157" s="329"/>
      <c r="G157" s="330">
        <v>0</v>
      </c>
      <c r="H157" s="331">
        <f t="shared" si="64"/>
        <v>3214</v>
      </c>
      <c r="I157" s="1447"/>
      <c r="J157" s="329"/>
      <c r="K157" s="330"/>
      <c r="L157" s="327">
        <v>0</v>
      </c>
      <c r="M157" s="333">
        <f t="shared" si="65"/>
        <v>0</v>
      </c>
      <c r="N157" s="1332"/>
      <c r="O157" s="330">
        <f t="shared" si="66"/>
        <v>3214</v>
      </c>
      <c r="P157" s="327">
        <f t="shared" si="66"/>
        <v>0</v>
      </c>
      <c r="Q157" s="328">
        <f t="shared" si="66"/>
        <v>0</v>
      </c>
      <c r="R157" s="335">
        <f t="shared" si="67"/>
        <v>3214</v>
      </c>
      <c r="S157" s="38"/>
    </row>
    <row r="158" spans="1:19" ht="16.5" thickBot="1">
      <c r="A158" s="44">
        <v>14</v>
      </c>
      <c r="B158" s="6" t="s">
        <v>45</v>
      </c>
      <c r="C158" s="50"/>
      <c r="D158" s="119"/>
      <c r="E158" s="158"/>
      <c r="F158" s="158"/>
      <c r="G158" s="158"/>
      <c r="H158" s="138"/>
      <c r="I158" s="179"/>
      <c r="J158" s="162"/>
      <c r="K158" s="653"/>
      <c r="L158" s="653"/>
      <c r="M158" s="653"/>
      <c r="N158" s="172"/>
      <c r="O158" s="119"/>
      <c r="P158" s="119"/>
      <c r="Q158" s="158"/>
      <c r="R158" s="120"/>
      <c r="S158" s="50"/>
    </row>
    <row r="159" spans="1:19" ht="72.75" customHeight="1">
      <c r="A159" s="1224" t="s">
        <v>46</v>
      </c>
      <c r="B159" s="1212" t="s">
        <v>47</v>
      </c>
      <c r="C159" s="217">
        <v>2025</v>
      </c>
      <c r="D159" s="226"/>
      <c r="E159" s="227"/>
      <c r="F159" s="218">
        <v>154700</v>
      </c>
      <c r="G159" s="656">
        <v>256800</v>
      </c>
      <c r="H159" s="228">
        <f>E159+F159+G159</f>
        <v>411500</v>
      </c>
      <c r="I159" s="1516" t="s">
        <v>248</v>
      </c>
      <c r="J159" s="227"/>
      <c r="K159" s="218"/>
      <c r="L159" s="656"/>
      <c r="M159" s="228"/>
      <c r="N159" s="1227"/>
      <c r="O159" s="94"/>
      <c r="P159" s="91">
        <f>F159</f>
        <v>154700</v>
      </c>
      <c r="Q159" s="662">
        <f>G159</f>
        <v>256800</v>
      </c>
      <c r="R159" s="663">
        <f>O159+P159+Q159</f>
        <v>411500</v>
      </c>
      <c r="S159" s="51"/>
    </row>
    <row r="160" spans="1:19" ht="70.5" customHeight="1">
      <c r="A160" s="1225"/>
      <c r="B160" s="1213"/>
      <c r="C160" s="217">
        <v>2026</v>
      </c>
      <c r="D160" s="230"/>
      <c r="E160" s="231"/>
      <c r="F160" s="221"/>
      <c r="G160" s="163"/>
      <c r="H160" s="232"/>
      <c r="I160" s="1517"/>
      <c r="J160" s="233"/>
      <c r="K160" s="52"/>
      <c r="L160" s="221"/>
      <c r="M160" s="232"/>
      <c r="N160" s="1228"/>
      <c r="O160" s="96"/>
      <c r="P160" s="91"/>
      <c r="Q160" s="664"/>
      <c r="R160" s="665"/>
      <c r="S160" s="52"/>
    </row>
    <row r="161" spans="1:21" ht="74.25" customHeight="1" thickBot="1">
      <c r="A161" s="1226"/>
      <c r="B161" s="1214"/>
      <c r="C161" s="16">
        <v>2027</v>
      </c>
      <c r="D161" s="234"/>
      <c r="E161" s="235"/>
      <c r="F161" s="221"/>
      <c r="G161" s="300"/>
      <c r="H161" s="236"/>
      <c r="I161" s="1518"/>
      <c r="J161" s="237"/>
      <c r="K161" s="52"/>
      <c r="L161" s="221"/>
      <c r="M161" s="236"/>
      <c r="N161" s="1229"/>
      <c r="O161" s="100"/>
      <c r="P161" s="97"/>
      <c r="Q161" s="666"/>
      <c r="R161" s="667"/>
      <c r="S161" s="655"/>
    </row>
    <row r="162" spans="1:21" ht="26.25" customHeight="1">
      <c r="A162" s="1224" t="s">
        <v>48</v>
      </c>
      <c r="B162" s="1212" t="s">
        <v>49</v>
      </c>
      <c r="C162" s="217">
        <v>2025</v>
      </c>
      <c r="D162" s="226"/>
      <c r="E162" s="226"/>
      <c r="F162" s="226"/>
      <c r="G162" s="122"/>
      <c r="H162" s="226"/>
      <c r="I162" s="1259"/>
      <c r="J162" s="227"/>
      <c r="K162" s="229"/>
      <c r="L162" s="227"/>
      <c r="M162" s="228"/>
      <c r="N162" s="1378"/>
      <c r="O162" s="121"/>
      <c r="P162" s="122"/>
      <c r="Q162" s="121"/>
      <c r="R162" s="298"/>
      <c r="S162" s="1306"/>
    </row>
    <row r="163" spans="1:21" ht="24.75" customHeight="1">
      <c r="A163" s="1225"/>
      <c r="B163" s="1213"/>
      <c r="C163" s="217">
        <v>2026</v>
      </c>
      <c r="D163" s="230"/>
      <c r="E163" s="230"/>
      <c r="F163" s="230"/>
      <c r="G163" s="124"/>
      <c r="H163" s="230"/>
      <c r="I163" s="1260"/>
      <c r="J163" s="231"/>
      <c r="K163" s="233"/>
      <c r="L163" s="231"/>
      <c r="M163" s="232"/>
      <c r="N163" s="1379"/>
      <c r="O163" s="123"/>
      <c r="P163" s="124"/>
      <c r="Q163" s="123"/>
      <c r="R163" s="301"/>
      <c r="S163" s="1307"/>
    </row>
    <row r="164" spans="1:21" ht="33" customHeight="1" thickBot="1">
      <c r="A164" s="1226"/>
      <c r="B164" s="1214"/>
      <c r="C164" s="16">
        <v>2027</v>
      </c>
      <c r="D164" s="234"/>
      <c r="E164" s="234"/>
      <c r="F164" s="234"/>
      <c r="G164" s="224"/>
      <c r="H164" s="234"/>
      <c r="I164" s="1261"/>
      <c r="J164" s="235"/>
      <c r="K164" s="233"/>
      <c r="L164" s="235"/>
      <c r="M164" s="236"/>
      <c r="N164" s="1380"/>
      <c r="O164" s="299"/>
      <c r="P164" s="299"/>
      <c r="Q164" s="299"/>
      <c r="R164" s="302"/>
      <c r="S164" s="1308"/>
    </row>
    <row r="165" spans="1:21" ht="24.75" customHeight="1">
      <c r="A165" s="1224" t="s">
        <v>50</v>
      </c>
      <c r="B165" s="1212" t="s">
        <v>51</v>
      </c>
      <c r="C165" s="217">
        <v>2025</v>
      </c>
      <c r="D165" s="226"/>
      <c r="E165" s="227">
        <v>60000</v>
      </c>
      <c r="F165" s="229"/>
      <c r="G165" s="121"/>
      <c r="H165" s="228">
        <f>E165+F165+G165</f>
        <v>60000</v>
      </c>
      <c r="I165" s="1519" t="s">
        <v>249</v>
      </c>
      <c r="J165" s="227"/>
      <c r="K165" s="229"/>
      <c r="L165" s="121">
        <v>50000</v>
      </c>
      <c r="M165" s="227">
        <f>J165+K165+L165</f>
        <v>50000</v>
      </c>
      <c r="N165" s="1381" t="s">
        <v>254</v>
      </c>
      <c r="O165" s="94">
        <f>E165+J165</f>
        <v>60000</v>
      </c>
      <c r="P165" s="91"/>
      <c r="Q165" s="662">
        <f>G165+L165</f>
        <v>50000</v>
      </c>
      <c r="R165" s="663">
        <f>O165+P165+Q165</f>
        <v>110000</v>
      </c>
      <c r="S165" s="1306"/>
    </row>
    <row r="166" spans="1:21" ht="22.5" customHeight="1">
      <c r="A166" s="1225"/>
      <c r="B166" s="1213"/>
      <c r="C166" s="217">
        <v>2026</v>
      </c>
      <c r="D166" s="230"/>
      <c r="E166" s="231"/>
      <c r="F166" s="233"/>
      <c r="G166" s="123"/>
      <c r="H166" s="232"/>
      <c r="I166" s="1520"/>
      <c r="J166" s="233"/>
      <c r="K166" s="231"/>
      <c r="L166" s="233"/>
      <c r="M166" s="231"/>
      <c r="N166" s="1382"/>
      <c r="O166" s="94"/>
      <c r="P166" s="91"/>
      <c r="Q166" s="664"/>
      <c r="R166" s="665"/>
      <c r="S166" s="1307"/>
    </row>
    <row r="167" spans="1:21" ht="27.75" customHeight="1" thickBot="1">
      <c r="A167" s="1226"/>
      <c r="B167" s="1214"/>
      <c r="C167" s="16">
        <v>2027</v>
      </c>
      <c r="D167" s="234"/>
      <c r="E167" s="235"/>
      <c r="F167" s="233"/>
      <c r="G167" s="299"/>
      <c r="H167" s="236"/>
      <c r="I167" s="1521"/>
      <c r="J167" s="237"/>
      <c r="K167" s="235"/>
      <c r="L167" s="233"/>
      <c r="M167" s="235"/>
      <c r="N167" s="1383"/>
      <c r="O167" s="100"/>
      <c r="P167" s="97"/>
      <c r="Q167" s="666"/>
      <c r="R167" s="667"/>
      <c r="S167" s="1308"/>
      <c r="U167" s="1499"/>
    </row>
    <row r="168" spans="1:21" ht="60" customHeight="1">
      <c r="A168" s="1224" t="s">
        <v>52</v>
      </c>
      <c r="B168" s="1212" t="s">
        <v>53</v>
      </c>
      <c r="C168" s="217">
        <v>2025</v>
      </c>
      <c r="D168" s="226"/>
      <c r="E168" s="227"/>
      <c r="F168" s="227">
        <v>641200</v>
      </c>
      <c r="G168" s="121">
        <v>505000</v>
      </c>
      <c r="H168" s="228">
        <f>E168+F168+G168</f>
        <v>1146200</v>
      </c>
      <c r="I168" s="1516" t="s">
        <v>250</v>
      </c>
      <c r="J168" s="227"/>
      <c r="K168" s="229"/>
      <c r="L168" s="121">
        <v>130000</v>
      </c>
      <c r="M168" s="227">
        <f>J168+K168+L168</f>
        <v>130000</v>
      </c>
      <c r="N168" s="1381" t="s">
        <v>255</v>
      </c>
      <c r="O168" s="94">
        <f>E168</f>
        <v>0</v>
      </c>
      <c r="P168" s="91">
        <f>F168+K168</f>
        <v>641200</v>
      </c>
      <c r="Q168" s="662">
        <f>G168+L168</f>
        <v>635000</v>
      </c>
      <c r="R168" s="663">
        <f>H168+M168</f>
        <v>1276200</v>
      </c>
      <c r="S168" s="1306"/>
      <c r="U168" s="1499"/>
    </row>
    <row r="169" spans="1:21" ht="52.5" customHeight="1">
      <c r="A169" s="1225"/>
      <c r="B169" s="1213"/>
      <c r="C169" s="217">
        <v>2026</v>
      </c>
      <c r="D169" s="230"/>
      <c r="E169" s="231"/>
      <c r="F169" s="233"/>
      <c r="G169" s="123"/>
      <c r="H169" s="232"/>
      <c r="I169" s="1517"/>
      <c r="J169" s="230"/>
      <c r="K169" s="231"/>
      <c r="L169" s="233"/>
      <c r="M169" s="231"/>
      <c r="N169" s="1382"/>
      <c r="O169" s="96"/>
      <c r="P169" s="91"/>
      <c r="Q169" s="664"/>
      <c r="R169" s="665"/>
      <c r="S169" s="1307"/>
      <c r="U169" s="1499"/>
    </row>
    <row r="170" spans="1:21" ht="186" customHeight="1" thickBot="1">
      <c r="A170" s="1226"/>
      <c r="B170" s="1214"/>
      <c r="C170" s="16">
        <v>2027</v>
      </c>
      <c r="D170" s="234"/>
      <c r="E170" s="235"/>
      <c r="F170" s="233"/>
      <c r="G170" s="299"/>
      <c r="H170" s="236"/>
      <c r="I170" s="1518"/>
      <c r="J170" s="234"/>
      <c r="K170" s="235"/>
      <c r="L170" s="233"/>
      <c r="M170" s="235"/>
      <c r="N170" s="1383"/>
      <c r="O170" s="100"/>
      <c r="P170" s="97"/>
      <c r="Q170" s="666"/>
      <c r="R170" s="667"/>
      <c r="S170" s="1308"/>
      <c r="U170" s="1499"/>
    </row>
    <row r="171" spans="1:21" ht="51" customHeight="1">
      <c r="A171" s="1224" t="s">
        <v>54</v>
      </c>
      <c r="B171" s="1212" t="s">
        <v>55</v>
      </c>
      <c r="C171" s="217">
        <v>2025</v>
      </c>
      <c r="D171" s="226"/>
      <c r="E171" s="227">
        <v>160500</v>
      </c>
      <c r="F171" s="229"/>
      <c r="G171" s="121">
        <v>37500</v>
      </c>
      <c r="H171" s="228">
        <f>E171+F171+G171</f>
        <v>198000</v>
      </c>
      <c r="I171" s="1522" t="s">
        <v>251</v>
      </c>
      <c r="J171" s="227"/>
      <c r="K171" s="229"/>
      <c r="L171" s="121">
        <v>17375</v>
      </c>
      <c r="M171" s="227">
        <f>J171+K171+L171</f>
        <v>17375</v>
      </c>
      <c r="N171" s="1381" t="s">
        <v>256</v>
      </c>
      <c r="O171" s="94">
        <f>E171+J171</f>
        <v>160500</v>
      </c>
      <c r="P171" s="91">
        <f>F171+K171</f>
        <v>0</v>
      </c>
      <c r="Q171" s="662">
        <f>G171+L171</f>
        <v>54875</v>
      </c>
      <c r="R171" s="663">
        <f>H171+M171</f>
        <v>215375</v>
      </c>
      <c r="S171" s="1306"/>
    </row>
    <row r="172" spans="1:21" ht="60.75" customHeight="1">
      <c r="A172" s="1225"/>
      <c r="B172" s="1213"/>
      <c r="C172" s="217">
        <v>2026</v>
      </c>
      <c r="D172" s="230"/>
      <c r="E172" s="231"/>
      <c r="F172" s="233"/>
      <c r="G172" s="123"/>
      <c r="H172" s="232"/>
      <c r="I172" s="1523"/>
      <c r="J172" s="230"/>
      <c r="K172" s="231"/>
      <c r="L172" s="233"/>
      <c r="M172" s="231"/>
      <c r="N172" s="1382"/>
      <c r="O172" s="96"/>
      <c r="P172" s="91"/>
      <c r="Q172" s="664"/>
      <c r="R172" s="665"/>
      <c r="S172" s="1307"/>
    </row>
    <row r="173" spans="1:21" ht="49.5" customHeight="1" thickBot="1">
      <c r="A173" s="1226"/>
      <c r="B173" s="1214"/>
      <c r="C173" s="16">
        <v>2027</v>
      </c>
      <c r="D173" s="234"/>
      <c r="E173" s="235"/>
      <c r="F173" s="233"/>
      <c r="G173" s="299"/>
      <c r="H173" s="236"/>
      <c r="I173" s="1524"/>
      <c r="J173" s="234"/>
      <c r="K173" s="235"/>
      <c r="L173" s="233"/>
      <c r="M173" s="235"/>
      <c r="N173" s="1383"/>
      <c r="O173" s="100"/>
      <c r="P173" s="97"/>
      <c r="Q173" s="666"/>
      <c r="R173" s="667"/>
      <c r="S173" s="1308"/>
    </row>
    <row r="174" spans="1:21" ht="15.75">
      <c r="A174" s="1224" t="s">
        <v>56</v>
      </c>
      <c r="B174" s="1212" t="s">
        <v>57</v>
      </c>
      <c r="C174" s="217">
        <v>2025</v>
      </c>
      <c r="D174" s="226"/>
      <c r="E174" s="226"/>
      <c r="F174" s="226"/>
      <c r="G174" s="122"/>
      <c r="H174" s="226"/>
      <c r="I174" s="1259"/>
      <c r="J174" s="227"/>
      <c r="K174" s="229"/>
      <c r="L174" s="227"/>
      <c r="M174" s="228"/>
      <c r="N174" s="1378"/>
      <c r="O174" s="121"/>
      <c r="P174" s="122"/>
      <c r="Q174" s="121"/>
      <c r="R174" s="298"/>
      <c r="S174" s="1306"/>
    </row>
    <row r="175" spans="1:21" ht="15.75">
      <c r="A175" s="1225"/>
      <c r="B175" s="1213"/>
      <c r="C175" s="217">
        <v>2026</v>
      </c>
      <c r="D175" s="230"/>
      <c r="E175" s="230"/>
      <c r="F175" s="230"/>
      <c r="G175" s="124"/>
      <c r="H175" s="230"/>
      <c r="I175" s="1260"/>
      <c r="J175" s="231"/>
      <c r="K175" s="233"/>
      <c r="L175" s="231"/>
      <c r="M175" s="232"/>
      <c r="N175" s="1379"/>
      <c r="O175" s="123"/>
      <c r="P175" s="124"/>
      <c r="Q175" s="123"/>
      <c r="R175" s="301"/>
      <c r="S175" s="1307"/>
    </row>
    <row r="176" spans="1:21" ht="16.5" thickBot="1">
      <c r="A176" s="1226"/>
      <c r="B176" s="1214"/>
      <c r="C176" s="16">
        <v>2027</v>
      </c>
      <c r="D176" s="234"/>
      <c r="E176" s="234"/>
      <c r="F176" s="234"/>
      <c r="G176" s="224"/>
      <c r="H176" s="234"/>
      <c r="I176" s="1261"/>
      <c r="J176" s="235"/>
      <c r="K176" s="233"/>
      <c r="L176" s="235"/>
      <c r="M176" s="236"/>
      <c r="N176" s="1380"/>
      <c r="O176" s="299"/>
      <c r="P176" s="299"/>
      <c r="Q176" s="299"/>
      <c r="R176" s="302"/>
      <c r="S176" s="1308"/>
    </row>
    <row r="177" spans="1:19" ht="19.5" customHeight="1">
      <c r="A177" s="1224" t="s">
        <v>58</v>
      </c>
      <c r="B177" s="1422" t="s">
        <v>59</v>
      </c>
      <c r="C177" s="217">
        <v>2025</v>
      </c>
      <c r="D177" s="226"/>
      <c r="E177" s="522"/>
      <c r="F177" s="525">
        <v>7000000</v>
      </c>
      <c r="G177" s="656"/>
      <c r="H177" s="227">
        <f>E177+F177+G177</f>
        <v>7000000</v>
      </c>
      <c r="I177" s="1522" t="s">
        <v>252</v>
      </c>
      <c r="J177" s="227"/>
      <c r="K177" s="229"/>
      <c r="L177" s="227"/>
      <c r="M177" s="228"/>
      <c r="N177" s="1390"/>
      <c r="O177" s="94"/>
      <c r="P177" s="91">
        <f>F177</f>
        <v>7000000</v>
      </c>
      <c r="Q177" s="662"/>
      <c r="R177" s="663">
        <f>H177</f>
        <v>7000000</v>
      </c>
      <c r="S177" s="1306"/>
    </row>
    <row r="178" spans="1:19" ht="19.5" customHeight="1">
      <c r="A178" s="1225"/>
      <c r="B178" s="1423"/>
      <c r="C178" s="217">
        <v>2026</v>
      </c>
      <c r="D178" s="230"/>
      <c r="E178" s="523"/>
      <c r="F178" s="526"/>
      <c r="G178" s="163"/>
      <c r="H178" s="231"/>
      <c r="I178" s="1523"/>
      <c r="J178" s="231"/>
      <c r="K178" s="233"/>
      <c r="L178" s="231"/>
      <c r="M178" s="232"/>
      <c r="N178" s="1391"/>
      <c r="O178" s="94"/>
      <c r="P178" s="91"/>
      <c r="Q178" s="664"/>
      <c r="R178" s="665"/>
      <c r="S178" s="1307"/>
    </row>
    <row r="179" spans="1:19" ht="22.5" customHeight="1" thickBot="1">
      <c r="A179" s="1226"/>
      <c r="B179" s="1424"/>
      <c r="C179" s="16">
        <v>2027</v>
      </c>
      <c r="D179" s="234"/>
      <c r="E179" s="524"/>
      <c r="F179" s="527"/>
      <c r="G179" s="300"/>
      <c r="H179" s="235"/>
      <c r="I179" s="1524"/>
      <c r="J179" s="235"/>
      <c r="K179" s="233"/>
      <c r="L179" s="235"/>
      <c r="M179" s="236"/>
      <c r="N179" s="1392"/>
      <c r="O179" s="100"/>
      <c r="P179" s="97"/>
      <c r="Q179" s="666"/>
      <c r="R179" s="667"/>
      <c r="S179" s="1308"/>
    </row>
    <row r="180" spans="1:19" ht="21" customHeight="1">
      <c r="A180" s="1224" t="s">
        <v>60</v>
      </c>
      <c r="B180" s="1212" t="s">
        <v>61</v>
      </c>
      <c r="C180" s="217">
        <v>2025</v>
      </c>
      <c r="D180" s="226"/>
      <c r="E180" s="227"/>
      <c r="F180" s="229"/>
      <c r="G180" s="121"/>
      <c r="H180" s="228"/>
      <c r="I180" s="1259"/>
      <c r="J180" s="51"/>
      <c r="K180" s="121">
        <v>53000</v>
      </c>
      <c r="L180" s="122">
        <v>242000</v>
      </c>
      <c r="M180" s="227">
        <f>J180+K180+L180</f>
        <v>295000</v>
      </c>
      <c r="N180" s="1277" t="s">
        <v>257</v>
      </c>
      <c r="O180" s="94"/>
      <c r="P180" s="91">
        <f>K180</f>
        <v>53000</v>
      </c>
      <c r="Q180" s="662">
        <f>L180</f>
        <v>242000</v>
      </c>
      <c r="R180" s="663">
        <f>P180+Q180+O180</f>
        <v>295000</v>
      </c>
      <c r="S180" s="1306"/>
    </row>
    <row r="181" spans="1:19" ht="21" customHeight="1">
      <c r="A181" s="1225"/>
      <c r="B181" s="1213"/>
      <c r="C181" s="217">
        <v>2026</v>
      </c>
      <c r="D181" s="230"/>
      <c r="E181" s="231"/>
      <c r="F181" s="233"/>
      <c r="G181" s="123"/>
      <c r="H181" s="232"/>
      <c r="I181" s="1260"/>
      <c r="J181" s="52"/>
      <c r="K181" s="52"/>
      <c r="L181" s="668"/>
      <c r="M181" s="668"/>
      <c r="N181" s="1278"/>
      <c r="O181" s="96"/>
      <c r="P181" s="91"/>
      <c r="Q181" s="664"/>
      <c r="R181" s="665"/>
      <c r="S181" s="1307"/>
    </row>
    <row r="182" spans="1:19" ht="65.25" customHeight="1" thickBot="1">
      <c r="A182" s="1226"/>
      <c r="B182" s="1214"/>
      <c r="C182" s="16">
        <v>2027</v>
      </c>
      <c r="D182" s="238"/>
      <c r="E182" s="235"/>
      <c r="F182" s="233"/>
      <c r="G182" s="299"/>
      <c r="H182" s="236"/>
      <c r="I182" s="1261"/>
      <c r="J182" s="925"/>
      <c r="K182" s="925"/>
      <c r="L182" s="238"/>
      <c r="M182" s="238"/>
      <c r="N182" s="1279"/>
      <c r="O182" s="100"/>
      <c r="P182" s="97"/>
      <c r="Q182" s="666"/>
      <c r="R182" s="667"/>
      <c r="S182" s="1308"/>
    </row>
    <row r="183" spans="1:19" ht="34.5" customHeight="1">
      <c r="A183" s="1224" t="s">
        <v>132</v>
      </c>
      <c r="B183" s="1422" t="s">
        <v>172</v>
      </c>
      <c r="C183" s="217">
        <v>2025</v>
      </c>
      <c r="D183" s="226"/>
      <c r="E183" s="121">
        <v>12755</v>
      </c>
      <c r="F183" s="226"/>
      <c r="G183" s="122"/>
      <c r="H183" s="121">
        <f>E183+F183+G183</f>
        <v>12755</v>
      </c>
      <c r="I183" s="1522" t="s">
        <v>253</v>
      </c>
      <c r="J183" s="226"/>
      <c r="K183" s="226"/>
      <c r="L183" s="122"/>
      <c r="M183" s="227"/>
      <c r="N183" s="1381"/>
      <c r="O183" s="94">
        <f>E183</f>
        <v>12755</v>
      </c>
      <c r="P183" s="91"/>
      <c r="Q183" s="662"/>
      <c r="R183" s="663">
        <f>O183</f>
        <v>12755</v>
      </c>
      <c r="S183" s="1306"/>
    </row>
    <row r="184" spans="1:19" ht="36.75" customHeight="1">
      <c r="A184" s="1225"/>
      <c r="B184" s="1423"/>
      <c r="C184" s="217">
        <v>2026</v>
      </c>
      <c r="D184" s="230"/>
      <c r="E184" s="230"/>
      <c r="F184" s="230"/>
      <c r="G184" s="124"/>
      <c r="H184" s="230"/>
      <c r="I184" s="1523"/>
      <c r="J184" s="221"/>
      <c r="K184" s="220"/>
      <c r="L184" s="220"/>
      <c r="M184" s="231"/>
      <c r="N184" s="1382"/>
      <c r="O184" s="96"/>
      <c r="P184" s="91"/>
      <c r="Q184" s="664"/>
      <c r="R184" s="665"/>
      <c r="S184" s="1307"/>
    </row>
    <row r="185" spans="1:19" ht="34.5" customHeight="1" thickBot="1">
      <c r="A185" s="1226"/>
      <c r="B185" s="1424"/>
      <c r="C185" s="16">
        <v>2027</v>
      </c>
      <c r="D185" s="234"/>
      <c r="E185" s="234"/>
      <c r="F185" s="234"/>
      <c r="G185" s="224"/>
      <c r="H185" s="234"/>
      <c r="I185" s="1524"/>
      <c r="J185" s="223"/>
      <c r="K185" s="222"/>
      <c r="L185" s="222"/>
      <c r="M185" s="239"/>
      <c r="N185" s="1383"/>
      <c r="O185" s="100"/>
      <c r="P185" s="97"/>
      <c r="Q185" s="666"/>
      <c r="R185" s="667"/>
      <c r="S185" s="1308"/>
    </row>
    <row r="186" spans="1:19" ht="16.5" thickBot="1">
      <c r="A186" s="48">
        <v>15</v>
      </c>
      <c r="B186" s="17" t="s">
        <v>62</v>
      </c>
      <c r="C186" s="18"/>
      <c r="D186" s="153"/>
      <c r="E186" s="161"/>
      <c r="F186" s="161"/>
      <c r="G186" s="161"/>
      <c r="H186" s="161"/>
      <c r="I186" s="180"/>
      <c r="J186" s="146"/>
      <c r="K186" s="146"/>
      <c r="L186" s="146"/>
      <c r="M186" s="146"/>
      <c r="N186" s="174"/>
      <c r="O186" s="147"/>
      <c r="P186" s="147"/>
      <c r="Q186" s="147"/>
      <c r="R186" s="147"/>
      <c r="S186" s="175"/>
    </row>
    <row r="187" spans="1:19" ht="93.75" customHeight="1">
      <c r="A187" s="19" t="s">
        <v>46</v>
      </c>
      <c r="B187" s="54" t="s">
        <v>63</v>
      </c>
      <c r="C187" s="193">
        <v>2025</v>
      </c>
      <c r="D187" s="49" t="s">
        <v>258</v>
      </c>
      <c r="E187" s="964">
        <v>1400</v>
      </c>
      <c r="F187" s="470">
        <v>20000</v>
      </c>
      <c r="G187" s="621">
        <v>260500</v>
      </c>
      <c r="H187" s="515">
        <f>E187+G187+F187</f>
        <v>281900</v>
      </c>
      <c r="I187" s="1522" t="s">
        <v>259</v>
      </c>
      <c r="J187" s="791"/>
      <c r="K187" s="792" t="s">
        <v>263</v>
      </c>
      <c r="L187" s="284"/>
      <c r="M187" s="284">
        <f>J187+K187+L187</f>
        <v>2400</v>
      </c>
      <c r="N187" s="1458"/>
      <c r="O187" s="627">
        <f>E187+J187</f>
        <v>1400</v>
      </c>
      <c r="P187" s="91">
        <f>F187+K187</f>
        <v>22400</v>
      </c>
      <c r="Q187" s="105">
        <f>G187+L187</f>
        <v>260500</v>
      </c>
      <c r="R187" s="125">
        <f>O187+P187+Q187</f>
        <v>284300</v>
      </c>
      <c r="S187" s="31"/>
    </row>
    <row r="188" spans="1:19" ht="53.25" customHeight="1">
      <c r="A188" s="55" t="s">
        <v>46</v>
      </c>
      <c r="B188" s="56"/>
      <c r="C188" s="194">
        <v>2026</v>
      </c>
      <c r="D188" s="30"/>
      <c r="E188" s="622"/>
      <c r="F188" s="623"/>
      <c r="G188" s="622"/>
      <c r="H188" s="624"/>
      <c r="I188" s="1523"/>
      <c r="J188" s="793"/>
      <c r="K188" s="792"/>
      <c r="L188" s="620"/>
      <c r="M188" s="620"/>
      <c r="N188" s="1459"/>
      <c r="O188" s="96"/>
      <c r="P188" s="91"/>
      <c r="Q188" s="126"/>
      <c r="R188" s="628"/>
      <c r="S188" s="34"/>
    </row>
    <row r="189" spans="1:19" ht="54" customHeight="1" thickBot="1">
      <c r="A189" s="20" t="s">
        <v>46</v>
      </c>
      <c r="B189" s="57"/>
      <c r="C189" s="195">
        <v>2027</v>
      </c>
      <c r="D189" s="37"/>
      <c r="E189" s="398"/>
      <c r="F189" s="625"/>
      <c r="G189" s="622"/>
      <c r="H189" s="626"/>
      <c r="I189" s="1524"/>
      <c r="J189" s="794"/>
      <c r="K189" s="795"/>
      <c r="L189" s="796"/>
      <c r="M189" s="796"/>
      <c r="N189" s="1460"/>
      <c r="O189" s="100"/>
      <c r="P189" s="97"/>
      <c r="Q189" s="107"/>
      <c r="R189" s="629"/>
      <c r="S189" s="38"/>
    </row>
    <row r="190" spans="1:19" ht="15.75" customHeight="1">
      <c r="A190" s="19" t="s">
        <v>48</v>
      </c>
      <c r="B190" s="58" t="s">
        <v>64</v>
      </c>
      <c r="C190" s="193">
        <v>2025</v>
      </c>
      <c r="D190" s="30"/>
      <c r="E190" s="279"/>
      <c r="F190" s="279"/>
      <c r="G190" s="284">
        <v>102000</v>
      </c>
      <c r="H190" s="279">
        <f>E190+F190+G190</f>
        <v>102000</v>
      </c>
      <c r="I190" s="1522" t="s">
        <v>260</v>
      </c>
      <c r="J190" s="965">
        <v>125000</v>
      </c>
      <c r="K190" s="966">
        <v>180000</v>
      </c>
      <c r="L190" s="49" t="s">
        <v>264</v>
      </c>
      <c r="M190" s="967">
        <f>J190+K190+L190</f>
        <v>375000</v>
      </c>
      <c r="N190" s="1487" t="s">
        <v>265</v>
      </c>
      <c r="O190" s="443">
        <f>E190+J190</f>
        <v>125000</v>
      </c>
      <c r="P190" s="443">
        <f>F190+K190</f>
        <v>180000</v>
      </c>
      <c r="Q190" s="443">
        <f>G190+L190</f>
        <v>172000</v>
      </c>
      <c r="R190" s="445">
        <f>M190+H190</f>
        <v>477000</v>
      </c>
      <c r="S190" s="31"/>
    </row>
    <row r="191" spans="1:19" ht="15.75">
      <c r="A191" s="55" t="s">
        <v>48</v>
      </c>
      <c r="B191" s="56"/>
      <c r="C191" s="194">
        <v>2026</v>
      </c>
      <c r="D191" s="30"/>
      <c r="E191" s="280"/>
      <c r="F191" s="280"/>
      <c r="G191" s="287"/>
      <c r="H191" s="280"/>
      <c r="I191" s="1523"/>
      <c r="J191" s="968"/>
      <c r="K191" s="34"/>
      <c r="L191" s="30"/>
      <c r="M191" s="698"/>
      <c r="N191" s="1488"/>
      <c r="O191" s="94"/>
      <c r="P191" s="94"/>
      <c r="Q191" s="94"/>
      <c r="R191" s="446"/>
      <c r="S191" s="34"/>
    </row>
    <row r="192" spans="1:19" ht="16.5" thickBot="1">
      <c r="A192" s="20" t="s">
        <v>48</v>
      </c>
      <c r="B192" s="57"/>
      <c r="C192" s="195">
        <v>2027</v>
      </c>
      <c r="D192" s="37"/>
      <c r="E192" s="282"/>
      <c r="F192" s="282"/>
      <c r="G192" s="289"/>
      <c r="H192" s="282"/>
      <c r="I192" s="1524"/>
      <c r="J192" s="969"/>
      <c r="K192" s="38"/>
      <c r="L192" s="37"/>
      <c r="M192" s="699"/>
      <c r="N192" s="1489"/>
      <c r="O192" s="444"/>
      <c r="P192" s="444"/>
      <c r="Q192" s="444"/>
      <c r="R192" s="447"/>
      <c r="S192" s="38"/>
    </row>
    <row r="193" spans="1:43" ht="15.75" customHeight="1">
      <c r="A193" s="19" t="s">
        <v>50</v>
      </c>
      <c r="B193" s="54" t="s">
        <v>65</v>
      </c>
      <c r="C193" s="193">
        <v>2025</v>
      </c>
      <c r="D193" s="30" t="s">
        <v>261</v>
      </c>
      <c r="E193" s="279">
        <v>5700</v>
      </c>
      <c r="F193" s="279"/>
      <c r="G193" s="284"/>
      <c r="H193" s="279">
        <f>E193+F193+G193</f>
        <v>5700</v>
      </c>
      <c r="I193" s="1522" t="s">
        <v>262</v>
      </c>
      <c r="J193" s="970"/>
      <c r="K193" s="971" t="s">
        <v>266</v>
      </c>
      <c r="L193" s="49" t="s">
        <v>267</v>
      </c>
      <c r="M193" s="966">
        <f>J193+K193+L193</f>
        <v>721600</v>
      </c>
      <c r="N193" s="1487" t="s">
        <v>268</v>
      </c>
      <c r="O193" s="443">
        <f>E193+J193</f>
        <v>5700</v>
      </c>
      <c r="P193" s="443">
        <f>F193+K193</f>
        <v>50000</v>
      </c>
      <c r="Q193" s="443">
        <f>G193+L193</f>
        <v>671600</v>
      </c>
      <c r="R193" s="445">
        <f>O193+P193+Q193</f>
        <v>727300</v>
      </c>
      <c r="S193" s="31"/>
    </row>
    <row r="194" spans="1:43" ht="15.75">
      <c r="A194" s="55" t="s">
        <v>50</v>
      </c>
      <c r="B194" s="59"/>
      <c r="C194" s="194">
        <v>2026</v>
      </c>
      <c r="D194" s="30"/>
      <c r="E194" s="280"/>
      <c r="F194" s="280"/>
      <c r="G194" s="287"/>
      <c r="H194" s="280"/>
      <c r="I194" s="1523"/>
      <c r="J194" s="972"/>
      <c r="K194" s="973"/>
      <c r="L194" s="30"/>
      <c r="M194" s="698"/>
      <c r="N194" s="1488"/>
      <c r="O194" s="94"/>
      <c r="P194" s="94"/>
      <c r="Q194" s="94"/>
      <c r="R194" s="446"/>
      <c r="S194" s="34"/>
    </row>
    <row r="195" spans="1:43" ht="16.5" thickBot="1">
      <c r="A195" s="20" t="s">
        <v>50</v>
      </c>
      <c r="B195" s="60"/>
      <c r="C195" s="195">
        <v>2027</v>
      </c>
      <c r="D195" s="37"/>
      <c r="E195" s="282"/>
      <c r="F195" s="282"/>
      <c r="G195" s="289"/>
      <c r="H195" s="282"/>
      <c r="I195" s="1524"/>
      <c r="J195" s="974"/>
      <c r="K195" s="38"/>
      <c r="L195" s="37"/>
      <c r="M195" s="699"/>
      <c r="N195" s="1489"/>
      <c r="O195" s="444"/>
      <c r="P195" s="444"/>
      <c r="Q195" s="444"/>
      <c r="R195" s="447"/>
      <c r="S195" s="38"/>
    </row>
    <row r="196" spans="1:43" s="192" customFormat="1" ht="16.5" thickBot="1">
      <c r="A196" s="44">
        <v>16</v>
      </c>
      <c r="B196" s="191" t="s">
        <v>66</v>
      </c>
      <c r="C196" s="74"/>
      <c r="D196" s="74">
        <f>D197+D200+D203+D206+D209</f>
        <v>82</v>
      </c>
      <c r="E196" s="74"/>
      <c r="F196" s="74"/>
      <c r="G196" s="74"/>
      <c r="H196" s="74"/>
      <c r="I196" s="74"/>
      <c r="J196" s="74"/>
      <c r="K196" s="74"/>
      <c r="L196" s="74"/>
      <c r="M196" s="74"/>
      <c r="N196" s="74"/>
      <c r="O196" s="74"/>
      <c r="P196" s="74"/>
      <c r="Q196" s="74"/>
      <c r="R196" s="74"/>
      <c r="S196" s="74"/>
      <c r="T196" s="1500"/>
      <c r="U196" s="1500"/>
      <c r="V196" s="1500"/>
      <c r="W196" s="1500"/>
      <c r="X196" s="1500"/>
      <c r="Y196" s="1500"/>
      <c r="Z196" s="1500"/>
      <c r="AA196" s="1500"/>
      <c r="AB196" s="1500"/>
      <c r="AC196" s="1500"/>
      <c r="AD196" s="1500"/>
      <c r="AE196" s="1500"/>
      <c r="AF196" s="1500"/>
      <c r="AG196" s="1500"/>
      <c r="AH196" s="1500"/>
      <c r="AI196" s="1500"/>
      <c r="AJ196" s="1500"/>
      <c r="AK196" s="1500"/>
      <c r="AL196" s="1500"/>
      <c r="AM196" s="1500"/>
      <c r="AN196" s="1500"/>
      <c r="AO196" s="1500"/>
      <c r="AP196" s="1500"/>
      <c r="AQ196" s="1500"/>
    </row>
    <row r="197" spans="1:43" ht="34.5" customHeight="1">
      <c r="A197" s="568" t="s">
        <v>46</v>
      </c>
      <c r="B197" s="1378" t="s">
        <v>67</v>
      </c>
      <c r="C197" s="193">
        <v>2025</v>
      </c>
      <c r="D197" s="724">
        <v>14</v>
      </c>
      <c r="E197" s="725"/>
      <c r="F197" s="725">
        <v>713094</v>
      </c>
      <c r="G197" s="725">
        <v>705308</v>
      </c>
      <c r="H197" s="118">
        <f t="shared" ref="H197:H211" si="68">+E197+F197+G197</f>
        <v>1418402</v>
      </c>
      <c r="I197" s="1525" t="s">
        <v>308</v>
      </c>
      <c r="J197" s="91">
        <v>16164</v>
      </c>
      <c r="K197" s="662"/>
      <c r="L197" s="560">
        <v>697395</v>
      </c>
      <c r="M197" s="132">
        <f t="shared" ref="M197:M211" si="69">+J197+K197+L197</f>
        <v>713559</v>
      </c>
      <c r="N197" s="1300"/>
      <c r="O197" s="94">
        <f t="shared" ref="O197:Q211" si="70">+E197+J197</f>
        <v>16164</v>
      </c>
      <c r="P197" s="91">
        <f t="shared" si="70"/>
        <v>713094</v>
      </c>
      <c r="Q197" s="713">
        <f t="shared" si="70"/>
        <v>1402703</v>
      </c>
      <c r="R197" s="746">
        <f t="shared" ref="R197:R211" si="71">+O197+P197+Q197</f>
        <v>2131961</v>
      </c>
      <c r="S197" s="1289"/>
    </row>
    <row r="198" spans="1:43" ht="33.75" customHeight="1">
      <c r="A198" s="569" t="s">
        <v>46</v>
      </c>
      <c r="B198" s="1379"/>
      <c r="C198" s="194">
        <v>2026</v>
      </c>
      <c r="D198" s="91"/>
      <c r="E198" s="725"/>
      <c r="F198" s="726"/>
      <c r="G198" s="96">
        <v>24956</v>
      </c>
      <c r="H198" s="118">
        <f t="shared" si="68"/>
        <v>24956</v>
      </c>
      <c r="I198" s="1526"/>
      <c r="J198" s="91"/>
      <c r="K198" s="664"/>
      <c r="L198" s="726">
        <v>40000</v>
      </c>
      <c r="M198" s="133">
        <f t="shared" si="69"/>
        <v>40000</v>
      </c>
      <c r="N198" s="1301"/>
      <c r="O198" s="96">
        <f t="shared" si="70"/>
        <v>0</v>
      </c>
      <c r="P198" s="91">
        <f t="shared" si="70"/>
        <v>0</v>
      </c>
      <c r="Q198" s="715">
        <f t="shared" si="70"/>
        <v>64956</v>
      </c>
      <c r="R198" s="1007">
        <f t="shared" si="71"/>
        <v>64956</v>
      </c>
      <c r="S198" s="1290"/>
    </row>
    <row r="199" spans="1:43" ht="37.5" customHeight="1" thickBot="1">
      <c r="A199" s="570" t="s">
        <v>46</v>
      </c>
      <c r="B199" s="1380"/>
      <c r="C199" s="16">
        <v>2027</v>
      </c>
      <c r="D199" s="97"/>
      <c r="E199" s="727"/>
      <c r="F199" s="728"/>
      <c r="G199" s="564"/>
      <c r="H199" s="130">
        <f t="shared" si="68"/>
        <v>0</v>
      </c>
      <c r="I199" s="1527"/>
      <c r="J199" s="97"/>
      <c r="K199" s="666"/>
      <c r="L199" s="99"/>
      <c r="M199" s="134">
        <f t="shared" si="69"/>
        <v>0</v>
      </c>
      <c r="N199" s="1302"/>
      <c r="O199" s="100">
        <f t="shared" si="70"/>
        <v>0</v>
      </c>
      <c r="P199" s="97">
        <f t="shared" si="70"/>
        <v>0</v>
      </c>
      <c r="Q199" s="717">
        <f t="shared" si="70"/>
        <v>0</v>
      </c>
      <c r="R199" s="1008">
        <f t="shared" si="71"/>
        <v>0</v>
      </c>
      <c r="S199" s="1291"/>
    </row>
    <row r="200" spans="1:43" ht="81.75" customHeight="1">
      <c r="A200" s="568" t="s">
        <v>68</v>
      </c>
      <c r="B200" s="1378" t="s">
        <v>69</v>
      </c>
      <c r="C200" s="193">
        <v>2025</v>
      </c>
      <c r="D200" s="565">
        <v>68</v>
      </c>
      <c r="E200" s="814">
        <v>13303</v>
      </c>
      <c r="F200" s="814">
        <v>1894851</v>
      </c>
      <c r="G200" s="811">
        <v>1400000</v>
      </c>
      <c r="H200" s="566">
        <f t="shared" si="68"/>
        <v>3308154</v>
      </c>
      <c r="I200" s="1525" t="s">
        <v>309</v>
      </c>
      <c r="J200" s="561">
        <v>111058</v>
      </c>
      <c r="K200" s="561">
        <v>473270</v>
      </c>
      <c r="L200" s="561">
        <v>3000000</v>
      </c>
      <c r="M200" s="132">
        <f t="shared" si="69"/>
        <v>3584328</v>
      </c>
      <c r="N200" s="1292" t="s">
        <v>312</v>
      </c>
      <c r="O200" s="94">
        <f t="shared" si="70"/>
        <v>124361</v>
      </c>
      <c r="P200" s="91">
        <f t="shared" si="70"/>
        <v>2368121</v>
      </c>
      <c r="Q200" s="713">
        <f t="shared" si="70"/>
        <v>4400000</v>
      </c>
      <c r="R200" s="746">
        <f t="shared" si="71"/>
        <v>6892482</v>
      </c>
      <c r="S200" s="1452"/>
      <c r="V200" s="197">
        <v>901917</v>
      </c>
      <c r="W200" s="909">
        <f>V201-O202</f>
        <v>685556</v>
      </c>
    </row>
    <row r="201" spans="1:43" ht="41.25" customHeight="1">
      <c r="A201" s="569" t="s">
        <v>68</v>
      </c>
      <c r="B201" s="1379"/>
      <c r="C201" s="194">
        <v>2026</v>
      </c>
      <c r="D201" s="91"/>
      <c r="E201" s="813">
        <v>13303</v>
      </c>
      <c r="F201" s="813">
        <f>-473270+1899021</f>
        <v>1425751</v>
      </c>
      <c r="G201" s="813">
        <v>1704683</v>
      </c>
      <c r="H201" s="132">
        <f t="shared" si="68"/>
        <v>3143737</v>
      </c>
      <c r="I201" s="1526"/>
      <c r="J201" s="562">
        <v>111058</v>
      </c>
      <c r="K201" s="562">
        <v>473270</v>
      </c>
      <c r="L201" s="562">
        <v>3696435</v>
      </c>
      <c r="M201" s="133">
        <f t="shared" si="69"/>
        <v>4280763</v>
      </c>
      <c r="N201" s="1293"/>
      <c r="O201" s="96">
        <f t="shared" si="70"/>
        <v>124361</v>
      </c>
      <c r="P201" s="91">
        <f t="shared" si="70"/>
        <v>1899021</v>
      </c>
      <c r="Q201" s="715">
        <f t="shared" si="70"/>
        <v>5401118</v>
      </c>
      <c r="R201" s="1009">
        <f t="shared" si="71"/>
        <v>7424500</v>
      </c>
      <c r="S201" s="1453"/>
      <c r="T201" s="909">
        <f>5654061-Q201</f>
        <v>252943</v>
      </c>
      <c r="U201" s="909">
        <f>2700000-O201-P201</f>
        <v>676618</v>
      </c>
      <c r="V201" s="197">
        <v>809917</v>
      </c>
      <c r="W201" s="909">
        <f>V200-O201</f>
        <v>777556</v>
      </c>
    </row>
    <row r="202" spans="1:43" ht="46.5" customHeight="1" thickBot="1">
      <c r="A202" s="570" t="s">
        <v>68</v>
      </c>
      <c r="B202" s="1380"/>
      <c r="C202" s="16">
        <v>2027</v>
      </c>
      <c r="D202" s="97"/>
      <c r="E202" s="815">
        <v>13303</v>
      </c>
      <c r="F202" s="815">
        <f>2215021-473270</f>
        <v>1741751</v>
      </c>
      <c r="G202" s="815">
        <v>3087247</v>
      </c>
      <c r="H202" s="567">
        <f t="shared" si="68"/>
        <v>4842301</v>
      </c>
      <c r="I202" s="1527"/>
      <c r="J202" s="563">
        <v>111058</v>
      </c>
      <c r="K202" s="563">
        <v>473270</v>
      </c>
      <c r="L202" s="563">
        <v>3515164</v>
      </c>
      <c r="M202" s="134">
        <f t="shared" si="69"/>
        <v>4099492</v>
      </c>
      <c r="N202" s="1294"/>
      <c r="O202" s="100">
        <f t="shared" si="70"/>
        <v>124361</v>
      </c>
      <c r="P202" s="97">
        <f t="shared" si="70"/>
        <v>2215021</v>
      </c>
      <c r="Q202" s="717">
        <f t="shared" si="70"/>
        <v>6602411</v>
      </c>
      <c r="R202" s="1010">
        <f t="shared" si="71"/>
        <v>8941793</v>
      </c>
      <c r="S202" s="1454"/>
    </row>
    <row r="203" spans="1:43" ht="67.5" customHeight="1">
      <c r="A203" s="568" t="s">
        <v>70</v>
      </c>
      <c r="B203" s="1378" t="s">
        <v>71</v>
      </c>
      <c r="C203" s="193">
        <v>2025</v>
      </c>
      <c r="D203" s="91"/>
      <c r="E203" s="811"/>
      <c r="F203" s="812"/>
      <c r="G203" s="813">
        <v>1638333</v>
      </c>
      <c r="H203" s="118">
        <f t="shared" si="68"/>
        <v>1638333</v>
      </c>
      <c r="I203" s="1525" t="s">
        <v>310</v>
      </c>
      <c r="J203" s="91"/>
      <c r="K203" s="662"/>
      <c r="L203" s="726">
        <v>336651</v>
      </c>
      <c r="M203" s="132">
        <f t="shared" si="69"/>
        <v>336651</v>
      </c>
      <c r="N203" s="1300" t="s">
        <v>313</v>
      </c>
      <c r="O203" s="94">
        <f t="shared" si="70"/>
        <v>0</v>
      </c>
      <c r="P203" s="91">
        <f t="shared" si="70"/>
        <v>0</v>
      </c>
      <c r="Q203" s="713">
        <f t="shared" si="70"/>
        <v>1974984</v>
      </c>
      <c r="R203" s="746">
        <f t="shared" si="71"/>
        <v>1974984</v>
      </c>
      <c r="S203" s="1303"/>
      <c r="V203" s="197">
        <v>1001203</v>
      </c>
      <c r="W203" s="197">
        <v>5725180</v>
      </c>
    </row>
    <row r="204" spans="1:43" ht="24.75" customHeight="1">
      <c r="A204" s="569" t="s">
        <v>70</v>
      </c>
      <c r="B204" s="1379"/>
      <c r="C204" s="194">
        <v>2026</v>
      </c>
      <c r="D204" s="91"/>
      <c r="E204" s="715"/>
      <c r="F204" s="729"/>
      <c r="G204" s="96"/>
      <c r="H204" s="118">
        <f t="shared" si="68"/>
        <v>0</v>
      </c>
      <c r="I204" s="1526"/>
      <c r="J204" s="91"/>
      <c r="K204" s="664"/>
      <c r="L204" s="726"/>
      <c r="M204" s="133">
        <f t="shared" si="69"/>
        <v>0</v>
      </c>
      <c r="N204" s="1301"/>
      <c r="O204" s="96">
        <f t="shared" si="70"/>
        <v>0</v>
      </c>
      <c r="P204" s="91">
        <f t="shared" si="70"/>
        <v>0</v>
      </c>
      <c r="Q204" s="715">
        <f t="shared" si="70"/>
        <v>0</v>
      </c>
      <c r="R204" s="750">
        <f t="shared" si="71"/>
        <v>0</v>
      </c>
      <c r="S204" s="1304"/>
      <c r="V204" s="197">
        <v>801203</v>
      </c>
      <c r="W204" s="197">
        <v>4034119</v>
      </c>
    </row>
    <row r="205" spans="1:43" ht="116.25" customHeight="1" thickBot="1">
      <c r="A205" s="570" t="s">
        <v>70</v>
      </c>
      <c r="B205" s="1380"/>
      <c r="C205" s="16">
        <v>2027</v>
      </c>
      <c r="D205" s="97"/>
      <c r="E205" s="717"/>
      <c r="F205" s="730"/>
      <c r="G205" s="100"/>
      <c r="H205" s="130">
        <f t="shared" si="68"/>
        <v>0</v>
      </c>
      <c r="I205" s="1527"/>
      <c r="J205" s="97"/>
      <c r="K205" s="666"/>
      <c r="L205" s="99"/>
      <c r="M205" s="134">
        <f t="shared" si="69"/>
        <v>0</v>
      </c>
      <c r="N205" s="1302"/>
      <c r="O205" s="100">
        <f t="shared" si="70"/>
        <v>0</v>
      </c>
      <c r="P205" s="97">
        <f t="shared" si="70"/>
        <v>0</v>
      </c>
      <c r="Q205" s="717">
        <f t="shared" si="70"/>
        <v>0</v>
      </c>
      <c r="R205" s="752">
        <f t="shared" si="71"/>
        <v>0</v>
      </c>
      <c r="S205" s="1305"/>
    </row>
    <row r="206" spans="1:43" ht="78" customHeight="1">
      <c r="A206" s="568" t="s">
        <v>72</v>
      </c>
      <c r="B206" s="1378" t="s">
        <v>73</v>
      </c>
      <c r="C206" s="193">
        <v>2025</v>
      </c>
      <c r="D206" s="91"/>
      <c r="E206" s="731"/>
      <c r="F206" s="729"/>
      <c r="G206" s="94"/>
      <c r="H206" s="118">
        <f t="shared" si="68"/>
        <v>0</v>
      </c>
      <c r="I206" s="1292"/>
      <c r="J206" s="91"/>
      <c r="K206" s="662"/>
      <c r="L206" s="560">
        <v>10200</v>
      </c>
      <c r="M206" s="132">
        <f t="shared" si="69"/>
        <v>10200</v>
      </c>
      <c r="N206" s="1390" t="s">
        <v>314</v>
      </c>
      <c r="O206" s="94">
        <f t="shared" si="70"/>
        <v>0</v>
      </c>
      <c r="P206" s="91">
        <f t="shared" si="70"/>
        <v>0</v>
      </c>
      <c r="Q206" s="713">
        <f t="shared" si="70"/>
        <v>10200</v>
      </c>
      <c r="R206" s="746">
        <f t="shared" si="71"/>
        <v>10200</v>
      </c>
      <c r="S206" s="1303"/>
      <c r="V206" s="909">
        <f>V203-P201</f>
        <v>-897818</v>
      </c>
      <c r="W206" s="909">
        <f>V204-P202</f>
        <v>-1413818</v>
      </c>
    </row>
    <row r="207" spans="1:43" ht="24.75" customHeight="1">
      <c r="A207" s="569" t="s">
        <v>72</v>
      </c>
      <c r="B207" s="1379"/>
      <c r="C207" s="194">
        <v>2026</v>
      </c>
      <c r="D207" s="91"/>
      <c r="E207" s="715"/>
      <c r="F207" s="729"/>
      <c r="G207" s="96"/>
      <c r="H207" s="118">
        <f t="shared" si="68"/>
        <v>0</v>
      </c>
      <c r="I207" s="1293"/>
      <c r="J207" s="91"/>
      <c r="K207" s="664"/>
      <c r="L207" s="726"/>
      <c r="M207" s="133">
        <f t="shared" si="69"/>
        <v>0</v>
      </c>
      <c r="N207" s="1391"/>
      <c r="O207" s="96">
        <f t="shared" si="70"/>
        <v>0</v>
      </c>
      <c r="P207" s="91">
        <f t="shared" si="70"/>
        <v>0</v>
      </c>
      <c r="Q207" s="715">
        <f t="shared" si="70"/>
        <v>0</v>
      </c>
      <c r="R207" s="750">
        <f t="shared" si="71"/>
        <v>0</v>
      </c>
      <c r="S207" s="1304"/>
    </row>
    <row r="208" spans="1:43" ht="23.25" customHeight="1" thickBot="1">
      <c r="A208" s="570" t="s">
        <v>72</v>
      </c>
      <c r="B208" s="1380"/>
      <c r="C208" s="16">
        <v>2027</v>
      </c>
      <c r="D208" s="97"/>
      <c r="E208" s="717"/>
      <c r="F208" s="730"/>
      <c r="G208" s="100"/>
      <c r="H208" s="130">
        <f t="shared" si="68"/>
        <v>0</v>
      </c>
      <c r="I208" s="1294"/>
      <c r="J208" s="97"/>
      <c r="K208" s="666"/>
      <c r="L208" s="99"/>
      <c r="M208" s="134">
        <f t="shared" si="69"/>
        <v>0</v>
      </c>
      <c r="N208" s="1392"/>
      <c r="O208" s="100">
        <f t="shared" si="70"/>
        <v>0</v>
      </c>
      <c r="P208" s="97">
        <f t="shared" si="70"/>
        <v>0</v>
      </c>
      <c r="Q208" s="717">
        <f t="shared" si="70"/>
        <v>0</v>
      </c>
      <c r="R208" s="752">
        <f t="shared" si="71"/>
        <v>0</v>
      </c>
      <c r="S208" s="1305"/>
    </row>
    <row r="209" spans="1:19" ht="28.5" customHeight="1">
      <c r="A209" s="568" t="s">
        <v>74</v>
      </c>
      <c r="B209" s="1378" t="s">
        <v>75</v>
      </c>
      <c r="C209" s="193">
        <v>2025</v>
      </c>
      <c r="D209" s="91"/>
      <c r="E209" s="713"/>
      <c r="F209" s="729">
        <v>181185</v>
      </c>
      <c r="G209" s="94"/>
      <c r="H209" s="118">
        <f t="shared" si="68"/>
        <v>181185</v>
      </c>
      <c r="I209" s="1528" t="s">
        <v>311</v>
      </c>
      <c r="J209" s="91"/>
      <c r="K209" s="662"/>
      <c r="L209" s="543"/>
      <c r="M209" s="132">
        <f t="shared" si="69"/>
        <v>0</v>
      </c>
      <c r="N209" s="1300"/>
      <c r="O209" s="94">
        <f t="shared" si="70"/>
        <v>0</v>
      </c>
      <c r="P209" s="91">
        <f t="shared" si="70"/>
        <v>181185</v>
      </c>
      <c r="Q209" s="713">
        <f t="shared" si="70"/>
        <v>0</v>
      </c>
      <c r="R209" s="746">
        <f t="shared" si="71"/>
        <v>181185</v>
      </c>
      <c r="S209" s="1289"/>
    </row>
    <row r="210" spans="1:19" ht="22.5" customHeight="1">
      <c r="A210" s="569" t="s">
        <v>74</v>
      </c>
      <c r="B210" s="1379"/>
      <c r="C210" s="194">
        <v>2026</v>
      </c>
      <c r="D210" s="91"/>
      <c r="E210" s="715"/>
      <c r="F210" s="729"/>
      <c r="G210" s="96"/>
      <c r="H210" s="118">
        <f t="shared" si="68"/>
        <v>0</v>
      </c>
      <c r="I210" s="1529"/>
      <c r="J210" s="91"/>
      <c r="K210" s="664"/>
      <c r="L210" s="726"/>
      <c r="M210" s="133">
        <f t="shared" si="69"/>
        <v>0</v>
      </c>
      <c r="N210" s="1301"/>
      <c r="O210" s="96">
        <f t="shared" si="70"/>
        <v>0</v>
      </c>
      <c r="P210" s="91">
        <f t="shared" si="70"/>
        <v>0</v>
      </c>
      <c r="Q210" s="715">
        <f t="shared" si="70"/>
        <v>0</v>
      </c>
      <c r="R210" s="750">
        <f t="shared" si="71"/>
        <v>0</v>
      </c>
      <c r="S210" s="1290"/>
    </row>
    <row r="211" spans="1:19" ht="27.75" customHeight="1" thickBot="1">
      <c r="A211" s="570" t="s">
        <v>74</v>
      </c>
      <c r="B211" s="1380"/>
      <c r="C211" s="16">
        <v>2027</v>
      </c>
      <c r="D211" s="97"/>
      <c r="E211" s="717"/>
      <c r="F211" s="730"/>
      <c r="G211" s="100"/>
      <c r="H211" s="130">
        <f t="shared" si="68"/>
        <v>0</v>
      </c>
      <c r="I211" s="1530"/>
      <c r="J211" s="97"/>
      <c r="K211" s="666"/>
      <c r="L211" s="99"/>
      <c r="M211" s="134">
        <f t="shared" si="69"/>
        <v>0</v>
      </c>
      <c r="N211" s="1302"/>
      <c r="O211" s="100">
        <f t="shared" si="70"/>
        <v>0</v>
      </c>
      <c r="P211" s="97">
        <f t="shared" si="70"/>
        <v>0</v>
      </c>
      <c r="Q211" s="717">
        <f t="shared" si="70"/>
        <v>0</v>
      </c>
      <c r="R211" s="752">
        <f t="shared" si="71"/>
        <v>0</v>
      </c>
      <c r="S211" s="1291"/>
    </row>
    <row r="212" spans="1:19" ht="16.5" thickBot="1">
      <c r="A212" s="44">
        <v>17</v>
      </c>
      <c r="B212" s="6" t="s">
        <v>158</v>
      </c>
      <c r="C212" s="50"/>
      <c r="D212" s="50"/>
      <c r="E212" s="589"/>
      <c r="F212" s="654"/>
      <c r="G212" s="119"/>
      <c r="H212" s="654"/>
      <c r="I212" s="44"/>
      <c r="J212" s="654"/>
      <c r="K212" s="654"/>
      <c r="L212" s="654"/>
      <c r="M212" s="654"/>
      <c r="N212" s="6"/>
      <c r="O212" s="119"/>
      <c r="P212" s="119"/>
      <c r="Q212" s="116"/>
      <c r="R212" s="120"/>
      <c r="S212" s="50"/>
    </row>
    <row r="213" spans="1:19" ht="15.75" customHeight="1">
      <c r="A213" s="1425" t="s">
        <v>46</v>
      </c>
      <c r="B213" s="1428" t="s">
        <v>159</v>
      </c>
      <c r="C213" s="245">
        <v>2025</v>
      </c>
      <c r="D213" s="71">
        <v>0</v>
      </c>
      <c r="E213" s="1131"/>
      <c r="F213" s="1131"/>
      <c r="G213" s="1131">
        <v>12601</v>
      </c>
      <c r="H213" s="1148">
        <f>SUM(E213:G213)</f>
        <v>12601</v>
      </c>
      <c r="I213" s="1531" t="s">
        <v>384</v>
      </c>
      <c r="J213" s="1116"/>
      <c r="K213" s="265"/>
      <c r="L213" s="1145">
        <v>20000</v>
      </c>
      <c r="M213" s="1145">
        <f>SUM(J213:L213)</f>
        <v>20000</v>
      </c>
      <c r="N213" s="1490" t="s">
        <v>389</v>
      </c>
      <c r="O213" s="1171">
        <f t="shared" ref="O213:O233" si="72">+E213+J213</f>
        <v>0</v>
      </c>
      <c r="P213" s="546">
        <f t="shared" ref="P213:P233" si="73">+F213+K213</f>
        <v>0</v>
      </c>
      <c r="Q213" s="546">
        <f t="shared" ref="Q213:Q233" si="74">+G213+L213</f>
        <v>32601</v>
      </c>
      <c r="R213" s="129">
        <f t="shared" ref="R213:R233" si="75">+O213+P213+Q213</f>
        <v>32601</v>
      </c>
      <c r="S213" s="1242"/>
    </row>
    <row r="214" spans="1:19" ht="15.75">
      <c r="A214" s="1426"/>
      <c r="B214" s="1429"/>
      <c r="C214" s="246">
        <v>2026</v>
      </c>
      <c r="D214" s="572">
        <v>0</v>
      </c>
      <c r="E214" s="573"/>
      <c r="F214" s="573"/>
      <c r="G214" s="573"/>
      <c r="H214" s="1058"/>
      <c r="I214" s="1532"/>
      <c r="J214" s="572"/>
      <c r="K214" s="574"/>
      <c r="L214" s="364">
        <v>30000</v>
      </c>
      <c r="M214" s="364">
        <f>SUM(J214:L214)</f>
        <v>30000</v>
      </c>
      <c r="N214" s="1491"/>
      <c r="O214" s="575">
        <f t="shared" si="72"/>
        <v>0</v>
      </c>
      <c r="P214" s="575">
        <f t="shared" si="73"/>
        <v>0</v>
      </c>
      <c r="Q214" s="575">
        <f t="shared" si="74"/>
        <v>30000</v>
      </c>
      <c r="R214" s="573">
        <f t="shared" si="75"/>
        <v>30000</v>
      </c>
      <c r="S214" s="1243"/>
    </row>
    <row r="215" spans="1:19" ht="26.25" customHeight="1" thickBot="1">
      <c r="A215" s="1427"/>
      <c r="B215" s="1430"/>
      <c r="C215" s="21">
        <v>2027</v>
      </c>
      <c r="D215" s="576">
        <v>0</v>
      </c>
      <c r="E215" s="577"/>
      <c r="F215" s="577"/>
      <c r="G215" s="577"/>
      <c r="H215" s="1060"/>
      <c r="I215" s="1533"/>
      <c r="J215" s="576"/>
      <c r="K215" s="578"/>
      <c r="L215" s="365"/>
      <c r="M215" s="365">
        <f>SUM(J215:L215)</f>
        <v>0</v>
      </c>
      <c r="N215" s="1492"/>
      <c r="O215" s="579">
        <f t="shared" si="72"/>
        <v>0</v>
      </c>
      <c r="P215" s="579">
        <f t="shared" si="73"/>
        <v>0</v>
      </c>
      <c r="Q215" s="579">
        <f t="shared" si="74"/>
        <v>0</v>
      </c>
      <c r="R215" s="577">
        <f t="shared" si="75"/>
        <v>0</v>
      </c>
      <c r="S215" s="1244"/>
    </row>
    <row r="216" spans="1:19" ht="15.75" customHeight="1">
      <c r="A216" s="1434" t="s">
        <v>160</v>
      </c>
      <c r="B216" s="1449" t="s">
        <v>161</v>
      </c>
      <c r="C216" s="580">
        <v>2025</v>
      </c>
      <c r="D216" s="181">
        <v>0</v>
      </c>
      <c r="E216" s="1140">
        <v>130950</v>
      </c>
      <c r="F216" s="1140">
        <v>2807841</v>
      </c>
      <c r="G216" s="1140">
        <v>7911687</v>
      </c>
      <c r="H216" s="1150">
        <f>SUM(E216:G216)</f>
        <v>10850478</v>
      </c>
      <c r="I216" s="1534" t="s">
        <v>385</v>
      </c>
      <c r="J216" s="181"/>
      <c r="K216" s="1146"/>
      <c r="L216" s="1147"/>
      <c r="M216" s="1147"/>
      <c r="N216" s="1435"/>
      <c r="O216" s="1139">
        <f t="shared" si="72"/>
        <v>130950</v>
      </c>
      <c r="P216" s="163">
        <f t="shared" si="73"/>
        <v>2807841</v>
      </c>
      <c r="Q216" s="163">
        <f t="shared" si="74"/>
        <v>7911687</v>
      </c>
      <c r="R216" s="164">
        <f t="shared" si="75"/>
        <v>10850478</v>
      </c>
      <c r="S216" s="1248"/>
    </row>
    <row r="217" spans="1:19" ht="72.75" customHeight="1">
      <c r="A217" s="1426"/>
      <c r="B217" s="1429"/>
      <c r="C217" s="246">
        <v>2026</v>
      </c>
      <c r="D217" s="572">
        <v>0</v>
      </c>
      <c r="E217" s="573">
        <v>928118</v>
      </c>
      <c r="F217" s="573">
        <v>2599635</v>
      </c>
      <c r="G217" s="573">
        <v>10140208</v>
      </c>
      <c r="H217" s="1150">
        <f t="shared" ref="H217:H218" si="76">SUM(E217:G217)</f>
        <v>13667961</v>
      </c>
      <c r="I217" s="1532"/>
      <c r="J217" s="572"/>
      <c r="K217" s="547"/>
      <c r="L217" s="364"/>
      <c r="M217" s="364"/>
      <c r="N217" s="1246"/>
      <c r="O217" s="575">
        <f t="shared" si="72"/>
        <v>928118</v>
      </c>
      <c r="P217" s="575">
        <f t="shared" si="73"/>
        <v>2599635</v>
      </c>
      <c r="Q217" s="575">
        <f t="shared" si="74"/>
        <v>10140208</v>
      </c>
      <c r="R217" s="573">
        <f t="shared" si="75"/>
        <v>13667961</v>
      </c>
      <c r="S217" s="1243"/>
    </row>
    <row r="218" spans="1:19" ht="177" customHeight="1" thickBot="1">
      <c r="A218" s="1448"/>
      <c r="B218" s="1450"/>
      <c r="C218" s="260">
        <v>2027</v>
      </c>
      <c r="D218" s="581">
        <v>0</v>
      </c>
      <c r="E218" s="582">
        <v>678118</v>
      </c>
      <c r="F218" s="582">
        <v>2345182</v>
      </c>
      <c r="G218" s="582">
        <v>15995053</v>
      </c>
      <c r="H218" s="1153">
        <f t="shared" si="76"/>
        <v>19018353</v>
      </c>
      <c r="I218" s="1535"/>
      <c r="J218" s="581"/>
      <c r="K218" s="583"/>
      <c r="L218" s="584"/>
      <c r="M218" s="584"/>
      <c r="N218" s="1451"/>
      <c r="O218" s="585">
        <f t="shared" si="72"/>
        <v>678118</v>
      </c>
      <c r="P218" s="585">
        <f t="shared" si="73"/>
        <v>2345182</v>
      </c>
      <c r="Q218" s="585">
        <f t="shared" si="74"/>
        <v>15995053</v>
      </c>
      <c r="R218" s="582">
        <f t="shared" si="75"/>
        <v>19018353</v>
      </c>
      <c r="S218" s="1249"/>
    </row>
    <row r="219" spans="1:19" ht="15.75" customHeight="1">
      <c r="A219" s="1425" t="s">
        <v>162</v>
      </c>
      <c r="B219" s="1428" t="s">
        <v>163</v>
      </c>
      <c r="C219" s="245">
        <v>2025</v>
      </c>
      <c r="D219" s="71">
        <v>0</v>
      </c>
      <c r="E219" s="1131"/>
      <c r="F219" s="1131">
        <v>966170</v>
      </c>
      <c r="G219" s="1131">
        <v>2214823</v>
      </c>
      <c r="H219" s="1149">
        <f>SUM(E219:G219)</f>
        <v>3180993</v>
      </c>
      <c r="I219" s="1531" t="s">
        <v>386</v>
      </c>
      <c r="J219" s="1116"/>
      <c r="K219" s="545"/>
      <c r="L219" s="1145"/>
      <c r="M219" s="1145"/>
      <c r="N219" s="1245"/>
      <c r="O219" s="1169">
        <f t="shared" si="72"/>
        <v>0</v>
      </c>
      <c r="P219" s="443">
        <f t="shared" si="73"/>
        <v>966170</v>
      </c>
      <c r="Q219" s="443">
        <f t="shared" si="74"/>
        <v>2214823</v>
      </c>
      <c r="R219" s="129">
        <f t="shared" si="75"/>
        <v>3180993</v>
      </c>
      <c r="S219" s="1242"/>
    </row>
    <row r="220" spans="1:19" ht="15.75">
      <c r="A220" s="1426"/>
      <c r="B220" s="1429"/>
      <c r="C220" s="246">
        <v>2026</v>
      </c>
      <c r="D220" s="572">
        <v>0</v>
      </c>
      <c r="E220" s="573"/>
      <c r="F220" s="573">
        <v>358472</v>
      </c>
      <c r="G220" s="573">
        <v>1577405</v>
      </c>
      <c r="H220" s="1151">
        <f t="shared" ref="H220:H221" si="77">SUM(E220:G220)</f>
        <v>1935877</v>
      </c>
      <c r="I220" s="1532"/>
      <c r="J220" s="572"/>
      <c r="K220" s="547"/>
      <c r="L220" s="364"/>
      <c r="M220" s="364"/>
      <c r="N220" s="1246"/>
      <c r="O220" s="1124">
        <f t="shared" si="72"/>
        <v>0</v>
      </c>
      <c r="P220" s="586">
        <f t="shared" si="73"/>
        <v>358472</v>
      </c>
      <c r="Q220" s="126">
        <f t="shared" si="74"/>
        <v>1577405</v>
      </c>
      <c r="R220" s="573">
        <f t="shared" si="75"/>
        <v>1935877</v>
      </c>
      <c r="S220" s="1243"/>
    </row>
    <row r="221" spans="1:19" ht="125.25" customHeight="1" thickBot="1">
      <c r="A221" s="1427"/>
      <c r="B221" s="1430"/>
      <c r="C221" s="21">
        <v>2027</v>
      </c>
      <c r="D221" s="576">
        <v>0</v>
      </c>
      <c r="E221" s="577"/>
      <c r="F221" s="577">
        <v>654772</v>
      </c>
      <c r="G221" s="577">
        <v>408500</v>
      </c>
      <c r="H221" s="1152">
        <f t="shared" si="77"/>
        <v>1063272</v>
      </c>
      <c r="I221" s="1533"/>
      <c r="J221" s="576"/>
      <c r="K221" s="548"/>
      <c r="L221" s="365"/>
      <c r="M221" s="365"/>
      <c r="N221" s="1247"/>
      <c r="O221" s="1128">
        <f t="shared" si="72"/>
        <v>0</v>
      </c>
      <c r="P221" s="521">
        <f t="shared" si="73"/>
        <v>654772</v>
      </c>
      <c r="Q221" s="107">
        <f t="shared" si="74"/>
        <v>408500</v>
      </c>
      <c r="R221" s="577">
        <f t="shared" si="75"/>
        <v>1063272</v>
      </c>
      <c r="S221" s="1244"/>
    </row>
    <row r="222" spans="1:19" ht="15.75" customHeight="1">
      <c r="A222" s="1434" t="s">
        <v>164</v>
      </c>
      <c r="B222" s="1449" t="s">
        <v>165</v>
      </c>
      <c r="C222" s="580">
        <v>2025</v>
      </c>
      <c r="D222" s="181">
        <v>0</v>
      </c>
      <c r="E222" s="1131"/>
      <c r="F222" s="1131">
        <v>119000</v>
      </c>
      <c r="G222" s="1131">
        <v>78078</v>
      </c>
      <c r="H222" s="1146"/>
      <c r="I222" s="1534" t="s">
        <v>387</v>
      </c>
      <c r="J222" s="181"/>
      <c r="K222" s="1146"/>
      <c r="L222" s="1147"/>
      <c r="M222" s="1147"/>
      <c r="N222" s="1435"/>
      <c r="O222" s="1122">
        <f t="shared" si="72"/>
        <v>0</v>
      </c>
      <c r="P222" s="91">
        <f t="shared" si="73"/>
        <v>119000</v>
      </c>
      <c r="Q222" s="303">
        <f t="shared" si="74"/>
        <v>78078</v>
      </c>
      <c r="R222" s="164">
        <f t="shared" si="75"/>
        <v>197078</v>
      </c>
      <c r="S222" s="1248"/>
    </row>
    <row r="223" spans="1:19" ht="87.75" customHeight="1">
      <c r="A223" s="1426"/>
      <c r="B223" s="1429"/>
      <c r="C223" s="246">
        <v>2026</v>
      </c>
      <c r="D223" s="572">
        <v>0</v>
      </c>
      <c r="E223" s="573"/>
      <c r="F223" s="573">
        <v>144000</v>
      </c>
      <c r="G223" s="573">
        <v>287800</v>
      </c>
      <c r="H223" s="547"/>
      <c r="I223" s="1532"/>
      <c r="J223" s="572"/>
      <c r="K223" s="547"/>
      <c r="L223" s="364"/>
      <c r="M223" s="364"/>
      <c r="N223" s="1246"/>
      <c r="O223" s="1124">
        <f t="shared" si="72"/>
        <v>0</v>
      </c>
      <c r="P223" s="586">
        <f t="shared" si="73"/>
        <v>144000</v>
      </c>
      <c r="Q223" s="126">
        <f t="shared" si="74"/>
        <v>287800</v>
      </c>
      <c r="R223" s="573">
        <f t="shared" si="75"/>
        <v>431800</v>
      </c>
      <c r="S223" s="1243"/>
    </row>
    <row r="224" spans="1:19" ht="105.75" customHeight="1" thickBot="1">
      <c r="A224" s="1448"/>
      <c r="B224" s="1450"/>
      <c r="C224" s="260">
        <v>2027</v>
      </c>
      <c r="D224" s="581">
        <v>0</v>
      </c>
      <c r="E224" s="577"/>
      <c r="F224" s="577">
        <v>144000</v>
      </c>
      <c r="G224" s="577">
        <v>299362</v>
      </c>
      <c r="H224" s="583"/>
      <c r="I224" s="1535"/>
      <c r="J224" s="581"/>
      <c r="K224" s="583"/>
      <c r="L224" s="584"/>
      <c r="M224" s="584"/>
      <c r="N224" s="1451"/>
      <c r="O224" s="564">
        <f t="shared" si="72"/>
        <v>0</v>
      </c>
      <c r="P224" s="587">
        <f t="shared" si="73"/>
        <v>144000</v>
      </c>
      <c r="Q224" s="588">
        <f t="shared" si="74"/>
        <v>299362</v>
      </c>
      <c r="R224" s="582">
        <f t="shared" si="75"/>
        <v>443362</v>
      </c>
      <c r="S224" s="1249"/>
    </row>
    <row r="225" spans="1:19" ht="15.75" customHeight="1">
      <c r="A225" s="1425" t="s">
        <v>166</v>
      </c>
      <c r="B225" s="1428" t="s">
        <v>167</v>
      </c>
      <c r="C225" s="245">
        <v>2025</v>
      </c>
      <c r="D225" s="71">
        <v>0</v>
      </c>
      <c r="E225" s="1131"/>
      <c r="F225" s="1131"/>
      <c r="G225" s="1131"/>
      <c r="H225" s="545"/>
      <c r="I225" s="1431"/>
      <c r="J225" s="1116"/>
      <c r="K225" s="545"/>
      <c r="L225" s="1145"/>
      <c r="M225" s="1145"/>
      <c r="N225" s="1245"/>
      <c r="O225" s="1169">
        <f t="shared" si="72"/>
        <v>0</v>
      </c>
      <c r="P225" s="565">
        <f t="shared" si="73"/>
        <v>0</v>
      </c>
      <c r="Q225" s="105">
        <f t="shared" si="74"/>
        <v>0</v>
      </c>
      <c r="R225" s="129">
        <f t="shared" si="75"/>
        <v>0</v>
      </c>
      <c r="S225" s="1242"/>
    </row>
    <row r="226" spans="1:19" ht="46.5" customHeight="1">
      <c r="A226" s="1426"/>
      <c r="B226" s="1429"/>
      <c r="C226" s="246">
        <v>2026</v>
      </c>
      <c r="D226" s="572">
        <v>0</v>
      </c>
      <c r="E226" s="573"/>
      <c r="F226" s="573"/>
      <c r="G226" s="573"/>
      <c r="H226" s="547"/>
      <c r="I226" s="1432"/>
      <c r="J226" s="572"/>
      <c r="K226" s="547"/>
      <c r="L226" s="364"/>
      <c r="M226" s="364"/>
      <c r="N226" s="1246"/>
      <c r="O226" s="1124">
        <f t="shared" si="72"/>
        <v>0</v>
      </c>
      <c r="P226" s="586">
        <f t="shared" si="73"/>
        <v>0</v>
      </c>
      <c r="Q226" s="126">
        <f t="shared" si="74"/>
        <v>0</v>
      </c>
      <c r="R226" s="573">
        <f t="shared" si="75"/>
        <v>0</v>
      </c>
      <c r="S226" s="1243"/>
    </row>
    <row r="227" spans="1:19" ht="69" customHeight="1" thickBot="1">
      <c r="A227" s="1427"/>
      <c r="B227" s="1430"/>
      <c r="C227" s="21">
        <v>2027</v>
      </c>
      <c r="D227" s="576">
        <v>0</v>
      </c>
      <c r="E227" s="577"/>
      <c r="F227" s="577"/>
      <c r="G227" s="577"/>
      <c r="H227" s="548"/>
      <c r="I227" s="1433"/>
      <c r="J227" s="576"/>
      <c r="K227" s="548"/>
      <c r="L227" s="365"/>
      <c r="M227" s="365"/>
      <c r="N227" s="1247"/>
      <c r="O227" s="1128">
        <f t="shared" si="72"/>
        <v>0</v>
      </c>
      <c r="P227" s="521">
        <f t="shared" si="73"/>
        <v>0</v>
      </c>
      <c r="Q227" s="107">
        <f t="shared" si="74"/>
        <v>0</v>
      </c>
      <c r="R227" s="577">
        <f t="shared" si="75"/>
        <v>0</v>
      </c>
      <c r="S227" s="1244"/>
    </row>
    <row r="228" spans="1:19" ht="15.75" customHeight="1">
      <c r="A228" s="1425" t="s">
        <v>168</v>
      </c>
      <c r="B228" s="1428" t="s">
        <v>169</v>
      </c>
      <c r="C228" s="245">
        <v>2025</v>
      </c>
      <c r="D228" s="71">
        <v>0</v>
      </c>
      <c r="E228" s="1131"/>
      <c r="F228" s="1131"/>
      <c r="G228" s="1131"/>
      <c r="H228" s="545"/>
      <c r="I228" s="1431"/>
      <c r="J228" s="1116"/>
      <c r="K228" s="545"/>
      <c r="L228" s="1145"/>
      <c r="M228" s="1116"/>
      <c r="N228" s="1245"/>
      <c r="O228" s="1169">
        <f t="shared" si="72"/>
        <v>0</v>
      </c>
      <c r="P228" s="565">
        <f t="shared" si="73"/>
        <v>0</v>
      </c>
      <c r="Q228" s="105">
        <f t="shared" si="74"/>
        <v>0</v>
      </c>
      <c r="R228" s="129">
        <f t="shared" si="75"/>
        <v>0</v>
      </c>
      <c r="S228" s="1242"/>
    </row>
    <row r="229" spans="1:19" ht="15.75">
      <c r="A229" s="1426"/>
      <c r="B229" s="1429"/>
      <c r="C229" s="246">
        <v>2026</v>
      </c>
      <c r="D229" s="572">
        <v>0</v>
      </c>
      <c r="E229" s="573"/>
      <c r="F229" s="573"/>
      <c r="G229" s="573"/>
      <c r="H229" s="547"/>
      <c r="I229" s="1432"/>
      <c r="J229" s="572"/>
      <c r="K229" s="547"/>
      <c r="L229" s="364"/>
      <c r="M229" s="572"/>
      <c r="N229" s="1246"/>
      <c r="O229" s="1124">
        <f t="shared" si="72"/>
        <v>0</v>
      </c>
      <c r="P229" s="586">
        <f t="shared" si="73"/>
        <v>0</v>
      </c>
      <c r="Q229" s="126">
        <f t="shared" si="74"/>
        <v>0</v>
      </c>
      <c r="R229" s="573">
        <f t="shared" si="75"/>
        <v>0</v>
      </c>
      <c r="S229" s="1243"/>
    </row>
    <row r="230" spans="1:19" ht="33.75" customHeight="1" thickBot="1">
      <c r="A230" s="1427"/>
      <c r="B230" s="1430"/>
      <c r="C230" s="21">
        <v>2027</v>
      </c>
      <c r="D230" s="576">
        <v>0</v>
      </c>
      <c r="E230" s="577"/>
      <c r="F230" s="577"/>
      <c r="G230" s="577"/>
      <c r="H230" s="548"/>
      <c r="I230" s="1433"/>
      <c r="J230" s="576"/>
      <c r="K230" s="548"/>
      <c r="L230" s="365"/>
      <c r="M230" s="576"/>
      <c r="N230" s="1247"/>
      <c r="O230" s="1128">
        <f t="shared" si="72"/>
        <v>0</v>
      </c>
      <c r="P230" s="521">
        <f t="shared" si="73"/>
        <v>0</v>
      </c>
      <c r="Q230" s="107">
        <f t="shared" si="74"/>
        <v>0</v>
      </c>
      <c r="R230" s="577">
        <f t="shared" si="75"/>
        <v>0</v>
      </c>
      <c r="S230" s="1244"/>
    </row>
    <row r="231" spans="1:19" ht="15.75" customHeight="1">
      <c r="A231" s="1434" t="s">
        <v>170</v>
      </c>
      <c r="B231" s="1248" t="s">
        <v>171</v>
      </c>
      <c r="C231" s="580">
        <v>2025</v>
      </c>
      <c r="D231" s="181">
        <v>0</v>
      </c>
      <c r="E231" s="1140">
        <v>61785</v>
      </c>
      <c r="F231" s="1140"/>
      <c r="G231" s="1140">
        <v>1873511</v>
      </c>
      <c r="H231" s="1150">
        <f>SUM(E231:G231)</f>
        <v>1935296</v>
      </c>
      <c r="I231" s="1534" t="s">
        <v>388</v>
      </c>
      <c r="J231" s="181"/>
      <c r="K231" s="1146"/>
      <c r="L231" s="1147"/>
      <c r="M231" s="181"/>
      <c r="N231" s="1435"/>
      <c r="O231" s="1122">
        <f t="shared" si="72"/>
        <v>61785</v>
      </c>
      <c r="P231" s="91">
        <f t="shared" si="73"/>
        <v>0</v>
      </c>
      <c r="Q231" s="303">
        <f t="shared" si="74"/>
        <v>1873511</v>
      </c>
      <c r="R231" s="164">
        <f t="shared" si="75"/>
        <v>1935296</v>
      </c>
      <c r="S231" s="1248"/>
    </row>
    <row r="232" spans="1:19" ht="15.75">
      <c r="A232" s="1426"/>
      <c r="B232" s="1243"/>
      <c r="C232" s="246">
        <v>2026</v>
      </c>
      <c r="D232" s="572">
        <v>0</v>
      </c>
      <c r="E232" s="1140">
        <v>61785</v>
      </c>
      <c r="F232" s="573"/>
      <c r="G232" s="573">
        <v>376555</v>
      </c>
      <c r="H232" s="1150">
        <f t="shared" ref="H232:H233" si="78">SUM(E232:G232)</f>
        <v>438340</v>
      </c>
      <c r="I232" s="1532"/>
      <c r="J232" s="572"/>
      <c r="K232" s="547"/>
      <c r="L232" s="364"/>
      <c r="M232" s="572"/>
      <c r="N232" s="1246"/>
      <c r="O232" s="1124">
        <f t="shared" si="72"/>
        <v>61785</v>
      </c>
      <c r="P232" s="586">
        <f t="shared" si="73"/>
        <v>0</v>
      </c>
      <c r="Q232" s="126">
        <f t="shared" si="74"/>
        <v>376555</v>
      </c>
      <c r="R232" s="573">
        <f t="shared" si="75"/>
        <v>438340</v>
      </c>
      <c r="S232" s="1243"/>
    </row>
    <row r="233" spans="1:19" ht="30.75" customHeight="1" thickBot="1">
      <c r="A233" s="1427"/>
      <c r="B233" s="1244"/>
      <c r="C233" s="21">
        <v>2027</v>
      </c>
      <c r="D233" s="576">
        <v>0</v>
      </c>
      <c r="E233" s="1140">
        <v>61785</v>
      </c>
      <c r="F233" s="577"/>
      <c r="G233" s="577">
        <v>322868</v>
      </c>
      <c r="H233" s="1150">
        <f t="shared" si="78"/>
        <v>384653</v>
      </c>
      <c r="I233" s="1533"/>
      <c r="J233" s="576"/>
      <c r="K233" s="548"/>
      <c r="L233" s="365"/>
      <c r="M233" s="576"/>
      <c r="N233" s="1247"/>
      <c r="O233" s="1128">
        <f t="shared" si="72"/>
        <v>61785</v>
      </c>
      <c r="P233" s="521">
        <f t="shared" si="73"/>
        <v>0</v>
      </c>
      <c r="Q233" s="107">
        <f t="shared" si="74"/>
        <v>322868</v>
      </c>
      <c r="R233" s="577">
        <f t="shared" si="75"/>
        <v>384653</v>
      </c>
      <c r="S233" s="1244"/>
    </row>
    <row r="234" spans="1:19" ht="16.5" thickBot="1">
      <c r="A234" s="44">
        <v>18</v>
      </c>
      <c r="B234" s="62" t="s">
        <v>76</v>
      </c>
      <c r="C234" s="46"/>
      <c r="D234" s="165"/>
      <c r="E234" s="158"/>
      <c r="F234" s="158"/>
      <c r="G234" s="158"/>
      <c r="H234" s="158"/>
      <c r="I234" s="179"/>
      <c r="J234" s="166"/>
      <c r="K234" s="166"/>
      <c r="L234" s="166"/>
      <c r="M234" s="166"/>
      <c r="N234" s="166"/>
      <c r="O234" s="742"/>
      <c r="P234" s="742"/>
      <c r="Q234" s="742"/>
      <c r="R234" s="742"/>
      <c r="S234" s="178"/>
    </row>
    <row r="235" spans="1:19" ht="65.25" customHeight="1">
      <c r="A235" s="63"/>
      <c r="B235" s="47" t="s">
        <v>77</v>
      </c>
      <c r="C235" s="193">
        <v>2025</v>
      </c>
      <c r="D235" s="90"/>
      <c r="E235" s="732"/>
      <c r="F235" s="733">
        <v>49500</v>
      </c>
      <c r="G235" s="734">
        <v>275524</v>
      </c>
      <c r="H235" s="735">
        <f t="shared" ref="H235:H237" si="79">+E235+F235+G235</f>
        <v>325024</v>
      </c>
      <c r="I235" s="1525" t="s">
        <v>315</v>
      </c>
      <c r="J235" s="47"/>
      <c r="K235" s="47"/>
      <c r="L235" s="90">
        <v>800440</v>
      </c>
      <c r="M235" s="141">
        <f t="shared" ref="M235:M237" si="80">+J235+K235+L235</f>
        <v>800440</v>
      </c>
      <c r="N235" s="1393" t="s">
        <v>316</v>
      </c>
      <c r="O235" s="94">
        <f t="shared" ref="O235:Q237" si="81">+E235+J235</f>
        <v>0</v>
      </c>
      <c r="P235" s="91">
        <f t="shared" si="81"/>
        <v>49500</v>
      </c>
      <c r="Q235" s="105">
        <f t="shared" si="81"/>
        <v>1075964</v>
      </c>
      <c r="R235" s="125">
        <f t="shared" ref="R235:R237" si="82">+O235+P235+Q235</f>
        <v>1125464</v>
      </c>
      <c r="S235" s="1289"/>
    </row>
    <row r="236" spans="1:19" ht="31.5" customHeight="1">
      <c r="A236" s="63"/>
      <c r="B236" s="47"/>
      <c r="C236" s="194">
        <v>2026</v>
      </c>
      <c r="D236" s="90"/>
      <c r="E236" s="736"/>
      <c r="F236" s="733">
        <v>55500</v>
      </c>
      <c r="G236" s="737">
        <v>93014</v>
      </c>
      <c r="H236" s="735">
        <f t="shared" si="79"/>
        <v>148514</v>
      </c>
      <c r="I236" s="1526"/>
      <c r="J236" s="47"/>
      <c r="K236" s="47"/>
      <c r="L236" s="90">
        <v>146916</v>
      </c>
      <c r="M236" s="141">
        <f t="shared" si="80"/>
        <v>146916</v>
      </c>
      <c r="N236" s="1394"/>
      <c r="O236" s="96">
        <f t="shared" si="81"/>
        <v>0</v>
      </c>
      <c r="P236" s="91">
        <f t="shared" si="81"/>
        <v>55500</v>
      </c>
      <c r="Q236" s="126">
        <f t="shared" si="81"/>
        <v>239930</v>
      </c>
      <c r="R236" s="139">
        <f t="shared" si="82"/>
        <v>295430</v>
      </c>
      <c r="S236" s="1290"/>
    </row>
    <row r="237" spans="1:19" ht="114.75" customHeight="1" thickBot="1">
      <c r="A237" s="64"/>
      <c r="B237" s="65"/>
      <c r="C237" s="16">
        <v>2027</v>
      </c>
      <c r="D237" s="90"/>
      <c r="E237" s="738"/>
      <c r="F237" s="739">
        <v>54000</v>
      </c>
      <c r="G237" s="740">
        <v>135343</v>
      </c>
      <c r="H237" s="741">
        <f t="shared" si="79"/>
        <v>189343</v>
      </c>
      <c r="I237" s="1527"/>
      <c r="J237" s="47"/>
      <c r="K237" s="47"/>
      <c r="L237" s="90">
        <v>67552</v>
      </c>
      <c r="M237" s="141">
        <f t="shared" si="80"/>
        <v>67552</v>
      </c>
      <c r="N237" s="1395"/>
      <c r="O237" s="100">
        <f t="shared" si="81"/>
        <v>0</v>
      </c>
      <c r="P237" s="97">
        <f t="shared" si="81"/>
        <v>54000</v>
      </c>
      <c r="Q237" s="107">
        <f t="shared" si="81"/>
        <v>202895</v>
      </c>
      <c r="R237" s="140">
        <f t="shared" si="82"/>
        <v>256895</v>
      </c>
      <c r="S237" s="1291"/>
    </row>
    <row r="238" spans="1:19" ht="16.5" thickBot="1">
      <c r="A238" s="44">
        <v>19</v>
      </c>
      <c r="B238" s="62" t="s">
        <v>78</v>
      </c>
      <c r="C238" s="46"/>
      <c r="D238" s="165"/>
      <c r="E238" s="158"/>
      <c r="F238" s="158"/>
      <c r="G238" s="158"/>
      <c r="H238" s="158"/>
      <c r="I238" s="179"/>
      <c r="J238" s="166"/>
      <c r="K238" s="166"/>
      <c r="L238" s="166"/>
      <c r="M238" s="166"/>
      <c r="N238" s="166"/>
      <c r="O238" s="157"/>
      <c r="P238" s="157"/>
      <c r="Q238" s="157"/>
      <c r="R238" s="157"/>
      <c r="S238" s="178"/>
    </row>
    <row r="239" spans="1:19" s="197" customFormat="1" ht="148.5" customHeight="1">
      <c r="A239" s="475" t="s">
        <v>79</v>
      </c>
      <c r="B239" s="476" t="s">
        <v>80</v>
      </c>
      <c r="C239" s="373">
        <v>2025</v>
      </c>
      <c r="D239" s="477"/>
      <c r="E239" s="478"/>
      <c r="F239" s="478">
        <v>64700</v>
      </c>
      <c r="G239" s="479"/>
      <c r="H239" s="480">
        <f>SUM(E239:G239)</f>
        <v>64700</v>
      </c>
      <c r="I239" s="1536" t="s">
        <v>235</v>
      </c>
      <c r="J239" s="476">
        <v>0</v>
      </c>
      <c r="K239" s="479">
        <v>0</v>
      </c>
      <c r="L239" s="477">
        <v>0</v>
      </c>
      <c r="M239" s="481">
        <v>0</v>
      </c>
      <c r="N239" s="476"/>
      <c r="O239" s="312">
        <f>E239+J239</f>
        <v>0</v>
      </c>
      <c r="P239" s="318">
        <f t="shared" ref="P239:R242" si="83">F239+K239</f>
        <v>64700</v>
      </c>
      <c r="Q239" s="451">
        <f t="shared" si="83"/>
        <v>0</v>
      </c>
      <c r="R239" s="482">
        <f>H239+M239</f>
        <v>64700</v>
      </c>
      <c r="S239" s="483"/>
    </row>
    <row r="240" spans="1:19" s="197" customFormat="1" ht="172.5" customHeight="1">
      <c r="A240" s="475" t="s">
        <v>81</v>
      </c>
      <c r="B240" s="484" t="s">
        <v>82</v>
      </c>
      <c r="C240" s="381">
        <v>2025</v>
      </c>
      <c r="D240" s="485"/>
      <c r="E240" s="478"/>
      <c r="F240" s="478">
        <f>40000</f>
        <v>40000</v>
      </c>
      <c r="G240" s="486"/>
      <c r="H240" s="480">
        <f t="shared" ref="H240:H242" si="84">SUM(E240:G240)</f>
        <v>40000</v>
      </c>
      <c r="I240" s="1537"/>
      <c r="J240" s="484">
        <v>0</v>
      </c>
      <c r="K240" s="486">
        <v>0</v>
      </c>
      <c r="L240" s="485">
        <v>0</v>
      </c>
      <c r="M240" s="481">
        <v>0</v>
      </c>
      <c r="N240" s="484"/>
      <c r="O240" s="321">
        <f t="shared" ref="O240:O242" si="85">E240+J240</f>
        <v>0</v>
      </c>
      <c r="P240" s="318">
        <f t="shared" si="83"/>
        <v>40000</v>
      </c>
      <c r="Q240" s="487">
        <f t="shared" si="83"/>
        <v>0</v>
      </c>
      <c r="R240" s="488">
        <f t="shared" si="83"/>
        <v>40000</v>
      </c>
      <c r="S240" s="489"/>
    </row>
    <row r="241" spans="1:19" s="197" customFormat="1" ht="87" customHeight="1" thickBot="1">
      <c r="A241" s="475" t="s">
        <v>83</v>
      </c>
      <c r="B241" s="484" t="s">
        <v>84</v>
      </c>
      <c r="C241" s="490">
        <v>2025</v>
      </c>
      <c r="D241" s="485"/>
      <c r="E241" s="478"/>
      <c r="F241" s="478">
        <v>18400</v>
      </c>
      <c r="G241" s="486"/>
      <c r="H241" s="480">
        <f t="shared" si="84"/>
        <v>18400</v>
      </c>
      <c r="I241" s="1537"/>
      <c r="J241" s="484">
        <v>0</v>
      </c>
      <c r="K241" s="486">
        <v>0</v>
      </c>
      <c r="L241" s="485">
        <v>0</v>
      </c>
      <c r="M241" s="481">
        <v>0</v>
      </c>
      <c r="N241" s="484"/>
      <c r="O241" s="330">
        <f t="shared" si="85"/>
        <v>0</v>
      </c>
      <c r="P241" s="327">
        <f t="shared" si="83"/>
        <v>18400</v>
      </c>
      <c r="Q241" s="464">
        <f t="shared" si="83"/>
        <v>0</v>
      </c>
      <c r="R241" s="491">
        <f t="shared" si="83"/>
        <v>18400</v>
      </c>
      <c r="S241" s="489"/>
    </row>
    <row r="242" spans="1:19" s="197" customFormat="1" ht="201.75" customHeight="1" thickBot="1">
      <c r="A242" s="475" t="s">
        <v>85</v>
      </c>
      <c r="B242" s="492" t="s">
        <v>86</v>
      </c>
      <c r="C242" s="388">
        <v>2025</v>
      </c>
      <c r="D242" s="477"/>
      <c r="E242" s="478"/>
      <c r="F242" s="478">
        <v>70000</v>
      </c>
      <c r="G242" s="493">
        <v>368500</v>
      </c>
      <c r="H242" s="480">
        <f t="shared" si="84"/>
        <v>438500</v>
      </c>
      <c r="I242" s="1538"/>
      <c r="J242" s="492">
        <v>0</v>
      </c>
      <c r="K242" s="493">
        <v>0</v>
      </c>
      <c r="L242" s="477">
        <v>0</v>
      </c>
      <c r="M242" s="481">
        <v>0</v>
      </c>
      <c r="N242" s="492"/>
      <c r="O242" s="312">
        <f t="shared" si="85"/>
        <v>0</v>
      </c>
      <c r="P242" s="318">
        <f t="shared" si="83"/>
        <v>70000</v>
      </c>
      <c r="Q242" s="451">
        <f t="shared" si="83"/>
        <v>368500</v>
      </c>
      <c r="R242" s="482">
        <f t="shared" si="83"/>
        <v>438500</v>
      </c>
      <c r="S242" s="494"/>
    </row>
    <row r="243" spans="1:19" ht="16.5" thickBot="1">
      <c r="A243" s="44">
        <v>20</v>
      </c>
      <c r="B243" s="62" t="s">
        <v>87</v>
      </c>
      <c r="C243" s="46"/>
      <c r="D243" s="165"/>
      <c r="E243" s="158"/>
      <c r="F243" s="166"/>
      <c r="G243" s="157"/>
      <c r="H243" s="61"/>
      <c r="I243" s="179"/>
      <c r="J243" s="166"/>
      <c r="K243" s="157"/>
      <c r="L243" s="165"/>
      <c r="M243" s="116"/>
      <c r="N243" s="166"/>
      <c r="O243" s="157"/>
      <c r="P243" s="165"/>
      <c r="Q243" s="158"/>
      <c r="R243" s="62"/>
      <c r="S243" s="178"/>
    </row>
    <row r="244" spans="1:19" s="197" customFormat="1" ht="57.75" customHeight="1" thickBot="1">
      <c r="A244" s="475" t="s">
        <v>46</v>
      </c>
      <c r="B244" s="478" t="s">
        <v>88</v>
      </c>
      <c r="C244" s="495">
        <v>2025</v>
      </c>
      <c r="D244" s="477"/>
      <c r="E244" s="478"/>
      <c r="F244" s="478">
        <v>17000</v>
      </c>
      <c r="G244" s="496">
        <v>120000</v>
      </c>
      <c r="H244" s="480">
        <f>SUM(E244:G244)</f>
        <v>137000</v>
      </c>
      <c r="I244" s="1536" t="s">
        <v>236</v>
      </c>
      <c r="J244" s="477">
        <v>0</v>
      </c>
      <c r="K244" s="478">
        <v>0</v>
      </c>
      <c r="L244" s="497">
        <v>0</v>
      </c>
      <c r="M244" s="498">
        <v>0</v>
      </c>
      <c r="N244" s="499"/>
      <c r="O244" s="312">
        <f>J244+E244</f>
        <v>0</v>
      </c>
      <c r="P244" s="318">
        <f t="shared" ref="P244:R246" si="86">K244+F244</f>
        <v>17000</v>
      </c>
      <c r="Q244" s="451">
        <f t="shared" si="86"/>
        <v>120000</v>
      </c>
      <c r="R244" s="482">
        <f t="shared" si="86"/>
        <v>137000</v>
      </c>
      <c r="S244" s="499"/>
    </row>
    <row r="245" spans="1:19" s="197" customFormat="1" ht="94.5" customHeight="1" thickBot="1">
      <c r="A245" s="475" t="s">
        <v>46</v>
      </c>
      <c r="B245" s="478" t="s">
        <v>88</v>
      </c>
      <c r="C245" s="495">
        <v>2026</v>
      </c>
      <c r="D245" s="500"/>
      <c r="E245" s="500"/>
      <c r="F245" s="500"/>
      <c r="G245" s="500"/>
      <c r="H245" s="501"/>
      <c r="I245" s="1539"/>
      <c r="J245" s="502">
        <v>0</v>
      </c>
      <c r="K245" s="503">
        <v>0</v>
      </c>
      <c r="L245" s="497">
        <v>0</v>
      </c>
      <c r="M245" s="504">
        <v>0</v>
      </c>
      <c r="N245" s="499"/>
      <c r="O245" s="505">
        <f t="shared" ref="O245:O246" si="87">J245+E245</f>
        <v>0</v>
      </c>
      <c r="P245" s="506">
        <f t="shared" si="86"/>
        <v>0</v>
      </c>
      <c r="Q245" s="451">
        <f t="shared" si="86"/>
        <v>0</v>
      </c>
      <c r="R245" s="482">
        <f t="shared" si="86"/>
        <v>0</v>
      </c>
      <c r="S245" s="499"/>
    </row>
    <row r="246" spans="1:19" s="197" customFormat="1" ht="107.25" customHeight="1" thickBot="1">
      <c r="A246" s="475" t="s">
        <v>46</v>
      </c>
      <c r="B246" s="478" t="s">
        <v>88</v>
      </c>
      <c r="C246" s="507">
        <v>2027</v>
      </c>
      <c r="D246" s="508"/>
      <c r="E246" s="509"/>
      <c r="F246" s="502"/>
      <c r="G246" s="510"/>
      <c r="H246" s="511"/>
      <c r="I246" s="1540"/>
      <c r="J246" s="502">
        <v>0</v>
      </c>
      <c r="K246" s="512">
        <v>0</v>
      </c>
      <c r="L246" s="497">
        <v>0</v>
      </c>
      <c r="M246" s="513">
        <v>0</v>
      </c>
      <c r="N246" s="499"/>
      <c r="O246" s="505">
        <f t="shared" si="87"/>
        <v>0</v>
      </c>
      <c r="P246" s="506">
        <f t="shared" si="86"/>
        <v>0</v>
      </c>
      <c r="Q246" s="451">
        <f t="shared" si="86"/>
        <v>0</v>
      </c>
      <c r="R246" s="482">
        <f t="shared" si="86"/>
        <v>0</v>
      </c>
      <c r="S246" s="499"/>
    </row>
    <row r="247" spans="1:19" ht="16.5" thickBot="1">
      <c r="A247" s="44">
        <v>22</v>
      </c>
      <c r="B247" s="62" t="s">
        <v>206</v>
      </c>
      <c r="C247" s="46"/>
      <c r="D247" s="165"/>
      <c r="E247" s="158"/>
      <c r="F247" s="166"/>
      <c r="G247" s="157"/>
      <c r="H247" s="61"/>
      <c r="I247" s="179"/>
      <c r="J247" s="166"/>
      <c r="K247" s="157"/>
      <c r="L247" s="165"/>
      <c r="M247" s="116"/>
      <c r="N247" s="166"/>
      <c r="O247" s="157"/>
      <c r="P247" s="165"/>
      <c r="Q247" s="158"/>
      <c r="R247" s="62"/>
      <c r="S247" s="178"/>
    </row>
    <row r="248" spans="1:19" s="197" customFormat="1" ht="48.75" customHeight="1">
      <c r="A248" s="475" t="s">
        <v>207</v>
      </c>
      <c r="B248" s="478" t="s">
        <v>208</v>
      </c>
      <c r="C248" s="495">
        <v>2025</v>
      </c>
      <c r="D248" s="477"/>
      <c r="E248" s="478">
        <v>8300</v>
      </c>
      <c r="F248" s="496">
        <v>154608</v>
      </c>
      <c r="G248" s="496">
        <v>8123</v>
      </c>
      <c r="H248" s="480">
        <f t="shared" ref="H248:H250" si="88">+E248+F248+G248</f>
        <v>171031</v>
      </c>
      <c r="I248" s="1541" t="s">
        <v>317</v>
      </c>
      <c r="J248" s="743"/>
      <c r="K248" s="744"/>
      <c r="L248" s="497">
        <v>63320</v>
      </c>
      <c r="M248" s="745">
        <f t="shared" ref="M248:M250" si="89">+J248+K248+L248</f>
        <v>63320</v>
      </c>
      <c r="N248" s="1461" t="s">
        <v>318</v>
      </c>
      <c r="O248" s="94">
        <f t="shared" ref="O248:Q250" si="90">+E248+J248</f>
        <v>8300</v>
      </c>
      <c r="P248" s="91">
        <f t="shared" si="90"/>
        <v>154608</v>
      </c>
      <c r="Q248" s="713">
        <f t="shared" si="90"/>
        <v>71443</v>
      </c>
      <c r="R248" s="746">
        <f t="shared" ref="R248:R250" si="91">+O248+P248+Q248</f>
        <v>234351</v>
      </c>
      <c r="S248" s="499"/>
    </row>
    <row r="249" spans="1:19" s="197" customFormat="1" ht="30.75" customHeight="1">
      <c r="A249" s="475" t="s">
        <v>207</v>
      </c>
      <c r="B249" s="478"/>
      <c r="C249" s="495">
        <v>2026</v>
      </c>
      <c r="D249" s="500"/>
      <c r="E249" s="500">
        <v>8300</v>
      </c>
      <c r="F249" s="500">
        <v>158087</v>
      </c>
      <c r="G249" s="500">
        <v>3400</v>
      </c>
      <c r="H249" s="501">
        <f t="shared" si="88"/>
        <v>169787</v>
      </c>
      <c r="I249" s="1542"/>
      <c r="J249" s="502"/>
      <c r="K249" s="747"/>
      <c r="L249" s="748">
        <v>56650</v>
      </c>
      <c r="M249" s="749">
        <f t="shared" si="89"/>
        <v>56650</v>
      </c>
      <c r="N249" s="1462"/>
      <c r="O249" s="96">
        <f t="shared" si="90"/>
        <v>8300</v>
      </c>
      <c r="P249" s="91">
        <f t="shared" si="90"/>
        <v>158087</v>
      </c>
      <c r="Q249" s="715">
        <f t="shared" si="90"/>
        <v>60050</v>
      </c>
      <c r="R249" s="750">
        <f t="shared" si="91"/>
        <v>226437</v>
      </c>
      <c r="S249" s="499"/>
    </row>
    <row r="250" spans="1:19" s="197" customFormat="1" ht="222" customHeight="1" thickBot="1">
      <c r="A250" s="475" t="s">
        <v>207</v>
      </c>
      <c r="B250" s="478"/>
      <c r="C250" s="751">
        <v>2027</v>
      </c>
      <c r="D250" s="508"/>
      <c r="E250" s="1011">
        <v>8300</v>
      </c>
      <c r="F250" s="1012">
        <v>157369</v>
      </c>
      <c r="G250" s="1013">
        <v>3400</v>
      </c>
      <c r="H250" s="1014">
        <f t="shared" si="88"/>
        <v>169069</v>
      </c>
      <c r="I250" s="1542"/>
      <c r="J250" s="1012"/>
      <c r="K250" s="1015"/>
      <c r="L250" s="1016">
        <v>11050</v>
      </c>
      <c r="M250" s="1017">
        <f t="shared" si="89"/>
        <v>11050</v>
      </c>
      <c r="N250" s="1462"/>
      <c r="O250" s="100">
        <f t="shared" si="90"/>
        <v>8300</v>
      </c>
      <c r="P250" s="97">
        <f t="shared" si="90"/>
        <v>157369</v>
      </c>
      <c r="Q250" s="717">
        <f t="shared" si="90"/>
        <v>14450</v>
      </c>
      <c r="R250" s="752">
        <f t="shared" si="91"/>
        <v>180119</v>
      </c>
      <c r="S250" s="499"/>
    </row>
    <row r="251" spans="1:19" ht="16.5" thickBot="1">
      <c r="A251" s="44">
        <v>24</v>
      </c>
      <c r="B251" s="46" t="s">
        <v>89</v>
      </c>
      <c r="C251" s="46"/>
      <c r="D251" s="402">
        <f>D252</f>
        <v>20</v>
      </c>
      <c r="E251" s="403"/>
      <c r="F251" s="403"/>
      <c r="G251" s="403"/>
      <c r="H251" s="405"/>
      <c r="I251" s="406"/>
      <c r="J251" s="404"/>
      <c r="K251" s="404"/>
      <c r="L251" s="404"/>
      <c r="M251" s="407"/>
      <c r="N251" s="408"/>
      <c r="O251" s="157"/>
      <c r="P251" s="165"/>
      <c r="Q251" s="158"/>
      <c r="R251" s="115"/>
      <c r="S251" s="178"/>
    </row>
    <row r="252" spans="1:19" ht="15.75">
      <c r="A252" s="63"/>
      <c r="B252" s="47" t="s">
        <v>90</v>
      </c>
      <c r="C252" s="193">
        <v>2025</v>
      </c>
      <c r="D252" s="550">
        <f>15+5</f>
        <v>20</v>
      </c>
      <c r="E252" s="129">
        <v>69900</v>
      </c>
      <c r="F252" s="753">
        <v>66900</v>
      </c>
      <c r="G252" s="160">
        <f>53225+60000+12500+10000</f>
        <v>135725</v>
      </c>
      <c r="H252" s="63">
        <f t="shared" ref="H252" si="92">+E252+F252+G252</f>
        <v>272525</v>
      </c>
      <c r="I252" s="1525" t="s">
        <v>319</v>
      </c>
      <c r="J252" s="63"/>
      <c r="K252" s="553"/>
      <c r="L252" s="753"/>
      <c r="M252" s="63"/>
      <c r="N252" s="1393"/>
      <c r="O252" s="94">
        <f t="shared" ref="O252:Q254" si="93">+E252+J252</f>
        <v>69900</v>
      </c>
      <c r="P252" s="91">
        <f t="shared" si="93"/>
        <v>66900</v>
      </c>
      <c r="Q252" s="105">
        <f t="shared" si="93"/>
        <v>135725</v>
      </c>
      <c r="R252" s="125">
        <f t="shared" ref="R252:R254" si="94">+O252+P252+Q252</f>
        <v>272525</v>
      </c>
      <c r="S252" s="182"/>
    </row>
    <row r="253" spans="1:19" ht="15.75">
      <c r="A253" s="63"/>
      <c r="B253" s="47"/>
      <c r="C253" s="194">
        <v>2026</v>
      </c>
      <c r="D253" s="550">
        <f>7+5</f>
        <v>12</v>
      </c>
      <c r="E253" s="164">
        <v>119900</v>
      </c>
      <c r="F253" s="754">
        <v>52750</v>
      </c>
      <c r="G253" s="90">
        <v>150000</v>
      </c>
      <c r="H253" s="63">
        <f>+E253+F253+G253</f>
        <v>322650</v>
      </c>
      <c r="I253" s="1526"/>
      <c r="J253" s="63"/>
      <c r="K253" s="551"/>
      <c r="L253" s="754"/>
      <c r="M253" s="63"/>
      <c r="N253" s="1394"/>
      <c r="O253" s="96">
        <f>+E253+J253</f>
        <v>119900</v>
      </c>
      <c r="P253" s="91">
        <f t="shared" si="93"/>
        <v>52750</v>
      </c>
      <c r="Q253" s="126">
        <f t="shared" si="93"/>
        <v>150000</v>
      </c>
      <c r="R253" s="139">
        <f t="shared" si="94"/>
        <v>322650</v>
      </c>
      <c r="S253" s="182"/>
    </row>
    <row r="254" spans="1:19" ht="120.75" customHeight="1" thickBot="1">
      <c r="A254" s="64"/>
      <c r="B254" s="65"/>
      <c r="C254" s="16">
        <v>2027</v>
      </c>
      <c r="D254" s="550">
        <f>7+5</f>
        <v>12</v>
      </c>
      <c r="E254" s="225">
        <v>169900</v>
      </c>
      <c r="F254" s="754">
        <v>52750</v>
      </c>
      <c r="G254" s="90">
        <v>45000</v>
      </c>
      <c r="H254" s="63">
        <f>+E254+F254+G254</f>
        <v>267650</v>
      </c>
      <c r="I254" s="1527"/>
      <c r="J254" s="63"/>
      <c r="K254" s="552"/>
      <c r="L254" s="754"/>
      <c r="M254" s="63"/>
      <c r="N254" s="1395"/>
      <c r="O254" s="100">
        <f>+E254+J254</f>
        <v>169900</v>
      </c>
      <c r="P254" s="97">
        <f t="shared" si="93"/>
        <v>52750</v>
      </c>
      <c r="Q254" s="107">
        <f t="shared" si="93"/>
        <v>45000</v>
      </c>
      <c r="R254" s="140">
        <f t="shared" si="94"/>
        <v>267650</v>
      </c>
      <c r="S254" s="183"/>
    </row>
    <row r="255" spans="1:19" ht="16.5" thickBot="1">
      <c r="A255" s="44">
        <v>26</v>
      </c>
      <c r="B255" s="6" t="s">
        <v>91</v>
      </c>
      <c r="C255" s="6"/>
      <c r="D255" s="165">
        <f>D256+D259+D262+D265</f>
        <v>0</v>
      </c>
      <c r="E255" s="165"/>
      <c r="F255" s="165"/>
      <c r="G255" s="165"/>
      <c r="H255" s="165"/>
      <c r="I255" s="179"/>
      <c r="J255" s="162"/>
      <c r="K255" s="162"/>
      <c r="L255" s="165"/>
      <c r="M255" s="116"/>
      <c r="N255" s="172"/>
      <c r="O255" s="162"/>
      <c r="P255" s="165"/>
      <c r="Q255" s="158"/>
      <c r="R255" s="120"/>
      <c r="S255" s="172"/>
    </row>
    <row r="256" spans="1:19" ht="15.75" customHeight="1">
      <c r="A256" s="1224" t="s">
        <v>46</v>
      </c>
      <c r="B256" s="1422" t="s">
        <v>18</v>
      </c>
      <c r="C256" s="193">
        <v>2025</v>
      </c>
      <c r="D256" s="226"/>
      <c r="E256" s="226"/>
      <c r="F256" s="226"/>
      <c r="G256" s="51"/>
      <c r="H256" s="226"/>
      <c r="I256" s="1224"/>
      <c r="J256" s="226"/>
      <c r="K256" s="51"/>
      <c r="L256" s="226"/>
      <c r="M256" s="226"/>
      <c r="N256" s="1422"/>
      <c r="O256" s="71"/>
      <c r="P256" s="265"/>
      <c r="Q256" s="265"/>
      <c r="R256" s="226"/>
      <c r="S256" s="51"/>
    </row>
    <row r="257" spans="1:43" ht="15.75">
      <c r="A257" s="1225"/>
      <c r="B257" s="1423"/>
      <c r="C257" s="194">
        <v>2026</v>
      </c>
      <c r="D257" s="230"/>
      <c r="E257" s="230"/>
      <c r="F257" s="230"/>
      <c r="G257" s="52"/>
      <c r="H257" s="230"/>
      <c r="I257" s="1225"/>
      <c r="J257" s="230"/>
      <c r="K257" s="52"/>
      <c r="L257" s="230"/>
      <c r="M257" s="230"/>
      <c r="N257" s="1423"/>
      <c r="O257" s="181"/>
      <c r="P257" s="219"/>
      <c r="Q257" s="219"/>
      <c r="R257" s="230"/>
      <c r="S257" s="52"/>
    </row>
    <row r="258" spans="1:43" ht="16.5" thickBot="1">
      <c r="A258" s="1226"/>
      <c r="B258" s="1424"/>
      <c r="C258" s="16">
        <v>2027</v>
      </c>
      <c r="D258" s="238"/>
      <c r="E258" s="238"/>
      <c r="F258" s="238"/>
      <c r="G258" s="925"/>
      <c r="H258" s="238"/>
      <c r="I258" s="1226"/>
      <c r="J258" s="238"/>
      <c r="K258" s="430"/>
      <c r="L258" s="238"/>
      <c r="M258" s="238"/>
      <c r="N258" s="1424"/>
      <c r="O258" s="549"/>
      <c r="P258" s="571"/>
      <c r="Q258" s="571"/>
      <c r="R258" s="238"/>
      <c r="S258" s="430"/>
    </row>
    <row r="259" spans="1:43" ht="15.75" customHeight="1">
      <c r="A259" s="1224" t="s">
        <v>92</v>
      </c>
      <c r="B259" s="1212" t="s">
        <v>93</v>
      </c>
      <c r="C259" s="193">
        <v>2025</v>
      </c>
      <c r="D259" s="226"/>
      <c r="E259" s="226"/>
      <c r="F259" s="226"/>
      <c r="G259" s="229">
        <f>100000+2100+14800</f>
        <v>116900</v>
      </c>
      <c r="H259" s="227">
        <f>SUM(E259:G259)</f>
        <v>116900</v>
      </c>
      <c r="I259" s="1543" t="s">
        <v>237</v>
      </c>
      <c r="J259" s="226"/>
      <c r="K259" s="51"/>
      <c r="L259" s="545">
        <v>2000</v>
      </c>
      <c r="M259" s="227">
        <f>SUM(J259:L259)</f>
        <v>2000</v>
      </c>
      <c r="N259" s="1422" t="s">
        <v>240</v>
      </c>
      <c r="O259" s="71">
        <f>J259+E259</f>
        <v>0</v>
      </c>
      <c r="P259" s="265">
        <f t="shared" ref="P259:R267" si="95">K259+F259</f>
        <v>0</v>
      </c>
      <c r="Q259" s="218">
        <f t="shared" si="95"/>
        <v>118900</v>
      </c>
      <c r="R259" s="227">
        <f>M259+H259</f>
        <v>118900</v>
      </c>
      <c r="S259" s="51"/>
    </row>
    <row r="260" spans="1:43" ht="15.75">
      <c r="A260" s="1225"/>
      <c r="B260" s="1213"/>
      <c r="C260" s="194">
        <v>2026</v>
      </c>
      <c r="D260" s="230"/>
      <c r="E260" s="230"/>
      <c r="F260" s="230"/>
      <c r="G260" s="52"/>
      <c r="H260" s="230"/>
      <c r="I260" s="1544"/>
      <c r="J260" s="230"/>
      <c r="K260" s="52"/>
      <c r="L260" s="230"/>
      <c r="M260" s="230"/>
      <c r="N260" s="1423"/>
      <c r="O260" s="181">
        <f t="shared" ref="O260:O261" si="96">J260+E260</f>
        <v>0</v>
      </c>
      <c r="P260" s="219">
        <f t="shared" si="95"/>
        <v>0</v>
      </c>
      <c r="Q260" s="181">
        <f t="shared" si="95"/>
        <v>0</v>
      </c>
      <c r="R260" s="230">
        <f t="shared" si="95"/>
        <v>0</v>
      </c>
      <c r="S260" s="52"/>
    </row>
    <row r="261" spans="1:43" ht="134.25" customHeight="1" thickBot="1">
      <c r="A261" s="1226"/>
      <c r="B261" s="1214"/>
      <c r="C261" s="16">
        <v>2027</v>
      </c>
      <c r="D261" s="238"/>
      <c r="E261" s="238"/>
      <c r="F261" s="238"/>
      <c r="G261" s="925"/>
      <c r="H261" s="238"/>
      <c r="I261" s="1545"/>
      <c r="J261" s="238"/>
      <c r="K261" s="925"/>
      <c r="L261" s="238"/>
      <c r="M261" s="238"/>
      <c r="N261" s="1424"/>
      <c r="O261" s="549">
        <f t="shared" si="96"/>
        <v>0</v>
      </c>
      <c r="P261" s="571">
        <f t="shared" si="95"/>
        <v>0</v>
      </c>
      <c r="Q261" s="549">
        <f t="shared" si="95"/>
        <v>0</v>
      </c>
      <c r="R261" s="238">
        <f t="shared" si="95"/>
        <v>0</v>
      </c>
      <c r="S261" s="430"/>
    </row>
    <row r="262" spans="1:43" ht="15.75" customHeight="1">
      <c r="A262" s="1224" t="s">
        <v>32</v>
      </c>
      <c r="B262" s="1422" t="s">
        <v>94</v>
      </c>
      <c r="C262" s="193">
        <v>2025</v>
      </c>
      <c r="D262" s="226"/>
      <c r="E262" s="121"/>
      <c r="F262" s="121">
        <v>49200</v>
      </c>
      <c r="G262" s="122">
        <f>170100+628674</f>
        <v>798774</v>
      </c>
      <c r="H262" s="122">
        <f>SUM(E262:G262)</f>
        <v>847974</v>
      </c>
      <c r="I262" s="1543" t="s">
        <v>238</v>
      </c>
      <c r="J262" s="227">
        <f>67100+23000</f>
        <v>90100</v>
      </c>
      <c r="K262" s="51"/>
      <c r="L262" s="545"/>
      <c r="M262" s="227">
        <f>SUM(J262:L262)</f>
        <v>90100</v>
      </c>
      <c r="N262" s="1283" t="s">
        <v>241</v>
      </c>
      <c r="O262" s="71">
        <f>J262+E262</f>
        <v>90100</v>
      </c>
      <c r="P262" s="265">
        <f t="shared" si="95"/>
        <v>49200</v>
      </c>
      <c r="Q262" s="218">
        <f t="shared" si="95"/>
        <v>798774</v>
      </c>
      <c r="R262" s="227">
        <f t="shared" si="95"/>
        <v>938074</v>
      </c>
      <c r="S262" s="51"/>
    </row>
    <row r="263" spans="1:43" ht="15.75">
      <c r="A263" s="1225"/>
      <c r="B263" s="1423"/>
      <c r="C263" s="194">
        <v>2026</v>
      </c>
      <c r="D263" s="230"/>
      <c r="E263" s="123"/>
      <c r="F263" s="123"/>
      <c r="G263" s="124"/>
      <c r="H263" s="124"/>
      <c r="I263" s="1544"/>
      <c r="J263" s="230"/>
      <c r="K263" s="52"/>
      <c r="L263" s="220"/>
      <c r="M263" s="230"/>
      <c r="N263" s="1284"/>
      <c r="O263" s="181">
        <f t="shared" ref="O263:O264" si="97">J263+E263</f>
        <v>0</v>
      </c>
      <c r="P263" s="219">
        <f t="shared" si="95"/>
        <v>0</v>
      </c>
      <c r="Q263" s="181">
        <f t="shared" si="95"/>
        <v>0</v>
      </c>
      <c r="R263" s="230">
        <f t="shared" si="95"/>
        <v>0</v>
      </c>
      <c r="S263" s="52"/>
    </row>
    <row r="264" spans="1:43" ht="301.5" customHeight="1" thickBot="1">
      <c r="A264" s="1226"/>
      <c r="B264" s="1424"/>
      <c r="C264" s="16">
        <v>2027</v>
      </c>
      <c r="D264" s="238"/>
      <c r="E264" s="816"/>
      <c r="F264" s="816"/>
      <c r="G264" s="224"/>
      <c r="H264" s="224"/>
      <c r="I264" s="1545"/>
      <c r="J264" s="238"/>
      <c r="K264" s="925"/>
      <c r="L264" s="431"/>
      <c r="M264" s="238"/>
      <c r="N264" s="1285"/>
      <c r="O264" s="549">
        <f t="shared" si="97"/>
        <v>0</v>
      </c>
      <c r="P264" s="571">
        <f t="shared" si="95"/>
        <v>0</v>
      </c>
      <c r="Q264" s="549">
        <f t="shared" si="95"/>
        <v>0</v>
      </c>
      <c r="R264" s="238">
        <f t="shared" si="95"/>
        <v>0</v>
      </c>
      <c r="S264" s="430"/>
    </row>
    <row r="265" spans="1:43" ht="29.25" customHeight="1">
      <c r="A265" s="1224" t="s">
        <v>95</v>
      </c>
      <c r="B265" s="1212" t="s">
        <v>96</v>
      </c>
      <c r="C265" s="193">
        <v>2025</v>
      </c>
      <c r="D265" s="226"/>
      <c r="E265" s="121"/>
      <c r="F265" s="121">
        <f>100000+150000+2500</f>
        <v>252500</v>
      </c>
      <c r="G265" s="122"/>
      <c r="H265" s="122">
        <f>SUM(E265:G265)</f>
        <v>252500</v>
      </c>
      <c r="I265" s="1546" t="s">
        <v>239</v>
      </c>
      <c r="J265" s="226"/>
      <c r="K265" s="121"/>
      <c r="L265" s="227">
        <v>6000</v>
      </c>
      <c r="M265" s="227">
        <f>SUM(J265:L265)</f>
        <v>6000</v>
      </c>
      <c r="N265" s="1283" t="s">
        <v>242</v>
      </c>
      <c r="O265" s="71">
        <f>J265+E265</f>
        <v>0</v>
      </c>
      <c r="P265" s="265">
        <f t="shared" si="95"/>
        <v>252500</v>
      </c>
      <c r="Q265" s="218">
        <f t="shared" si="95"/>
        <v>6000</v>
      </c>
      <c r="R265" s="227">
        <f t="shared" si="95"/>
        <v>258500</v>
      </c>
      <c r="S265" s="51"/>
    </row>
    <row r="266" spans="1:43" ht="21" customHeight="1">
      <c r="A266" s="1225"/>
      <c r="B266" s="1213"/>
      <c r="C266" s="194">
        <v>2026</v>
      </c>
      <c r="D266" s="230"/>
      <c r="E266" s="123"/>
      <c r="F266" s="123"/>
      <c r="G266" s="124"/>
      <c r="H266" s="124"/>
      <c r="I266" s="1547"/>
      <c r="J266" s="230"/>
      <c r="K266" s="52"/>
      <c r="L266" s="220"/>
      <c r="M266" s="231"/>
      <c r="N266" s="1284"/>
      <c r="O266" s="181">
        <f t="shared" ref="O266:O267" si="98">J266+E266</f>
        <v>0</v>
      </c>
      <c r="P266" s="219">
        <f t="shared" si="95"/>
        <v>0</v>
      </c>
      <c r="Q266" s="221">
        <f t="shared" si="95"/>
        <v>0</v>
      </c>
      <c r="R266" s="231">
        <f t="shared" si="95"/>
        <v>0</v>
      </c>
      <c r="S266" s="52"/>
    </row>
    <row r="267" spans="1:43" ht="177" customHeight="1" thickBot="1">
      <c r="A267" s="1226"/>
      <c r="B267" s="1214"/>
      <c r="C267" s="16">
        <v>2027</v>
      </c>
      <c r="D267" s="238"/>
      <c r="E267" s="816"/>
      <c r="F267" s="816"/>
      <c r="G267" s="224"/>
      <c r="H267" s="224"/>
      <c r="I267" s="1548"/>
      <c r="J267" s="238"/>
      <c r="K267" s="925"/>
      <c r="L267" s="431"/>
      <c r="M267" s="239"/>
      <c r="N267" s="1285"/>
      <c r="O267" s="549">
        <f t="shared" si="98"/>
        <v>0</v>
      </c>
      <c r="P267" s="571">
        <f t="shared" si="95"/>
        <v>0</v>
      </c>
      <c r="Q267" s="225">
        <f t="shared" si="95"/>
        <v>0</v>
      </c>
      <c r="R267" s="816">
        <f t="shared" si="95"/>
        <v>0</v>
      </c>
      <c r="S267" s="430"/>
    </row>
    <row r="268" spans="1:43" s="810" customFormat="1" ht="25.5" customHeight="1">
      <c r="A268" s="1224">
        <v>6220</v>
      </c>
      <c r="B268" s="1212" t="s">
        <v>181</v>
      </c>
      <c r="C268" s="193">
        <v>2025</v>
      </c>
      <c r="D268" s="226"/>
      <c r="E268" s="226"/>
      <c r="F268" s="121"/>
      <c r="G268" s="121"/>
      <c r="H268" s="121"/>
      <c r="I268" s="1439"/>
      <c r="J268" s="226"/>
      <c r="K268" s="121"/>
      <c r="L268" s="545"/>
      <c r="M268" s="227"/>
      <c r="N268" s="1283"/>
      <c r="O268" s="71"/>
      <c r="P268" s="265"/>
      <c r="Q268" s="218"/>
      <c r="R268" s="227"/>
      <c r="S268" s="51"/>
      <c r="T268" s="1501"/>
      <c r="U268" s="1501"/>
      <c r="V268" s="1501"/>
      <c r="W268" s="1501"/>
      <c r="X268" s="1501"/>
      <c r="Y268" s="1501"/>
      <c r="Z268" s="1501"/>
      <c r="AA268" s="1501"/>
      <c r="AB268" s="1501"/>
      <c r="AC268" s="1501"/>
      <c r="AD268" s="1501"/>
      <c r="AE268" s="1501"/>
      <c r="AF268" s="1501"/>
      <c r="AG268" s="1501"/>
      <c r="AH268" s="1501"/>
      <c r="AI268" s="1501"/>
      <c r="AJ268" s="1501"/>
      <c r="AK268" s="1501"/>
      <c r="AL268" s="1501"/>
      <c r="AM268" s="1501"/>
      <c r="AN268" s="1501"/>
      <c r="AO268" s="1501"/>
      <c r="AP268" s="1501"/>
      <c r="AQ268" s="1501"/>
    </row>
    <row r="269" spans="1:43" s="810" customFormat="1" ht="24" customHeight="1">
      <c r="A269" s="1225">
        <v>6220</v>
      </c>
      <c r="B269" s="1213"/>
      <c r="C269" s="194">
        <v>2026</v>
      </c>
      <c r="D269" s="230"/>
      <c r="E269" s="230"/>
      <c r="F269" s="230"/>
      <c r="G269" s="52"/>
      <c r="H269" s="230"/>
      <c r="I269" s="1440"/>
      <c r="J269" s="230"/>
      <c r="K269" s="52"/>
      <c r="L269" s="220"/>
      <c r="M269" s="231"/>
      <c r="N269" s="1284"/>
      <c r="O269" s="181"/>
      <c r="P269" s="219"/>
      <c r="Q269" s="221"/>
      <c r="R269" s="231"/>
      <c r="S269" s="52"/>
      <c r="T269" s="1501"/>
      <c r="U269" s="1501"/>
      <c r="V269" s="1501"/>
      <c r="W269" s="1501"/>
      <c r="X269" s="1501"/>
      <c r="Y269" s="1501"/>
      <c r="Z269" s="1501"/>
      <c r="AA269" s="1501"/>
      <c r="AB269" s="1501"/>
      <c r="AC269" s="1501"/>
      <c r="AD269" s="1501"/>
      <c r="AE269" s="1501"/>
      <c r="AF269" s="1501"/>
      <c r="AG269" s="1501"/>
      <c r="AH269" s="1501"/>
      <c r="AI269" s="1501"/>
      <c r="AJ269" s="1501"/>
      <c r="AK269" s="1501"/>
      <c r="AL269" s="1501"/>
      <c r="AM269" s="1501"/>
      <c r="AN269" s="1501"/>
      <c r="AO269" s="1501"/>
      <c r="AP269" s="1501"/>
      <c r="AQ269" s="1501"/>
    </row>
    <row r="270" spans="1:43" s="810" customFormat="1" ht="24" customHeight="1" thickBot="1">
      <c r="A270" s="1226">
        <v>6220</v>
      </c>
      <c r="B270" s="1214"/>
      <c r="C270" s="16">
        <v>2027</v>
      </c>
      <c r="D270" s="238"/>
      <c r="E270" s="238"/>
      <c r="F270" s="238"/>
      <c r="G270" s="925"/>
      <c r="H270" s="238"/>
      <c r="I270" s="1441"/>
      <c r="J270" s="238"/>
      <c r="K270" s="925"/>
      <c r="L270" s="431"/>
      <c r="M270" s="239"/>
      <c r="N270" s="1285"/>
      <c r="O270" s="926"/>
      <c r="P270" s="571"/>
      <c r="Q270" s="225"/>
      <c r="R270" s="816"/>
      <c r="S270" s="925"/>
      <c r="T270" s="1501"/>
      <c r="U270" s="1501"/>
      <c r="V270" s="1501"/>
      <c r="W270" s="1501"/>
      <c r="X270" s="1501"/>
      <c r="Y270" s="1501"/>
      <c r="Z270" s="1501"/>
      <c r="AA270" s="1501"/>
      <c r="AB270" s="1501"/>
      <c r="AC270" s="1501"/>
      <c r="AD270" s="1501"/>
      <c r="AE270" s="1501"/>
      <c r="AF270" s="1501"/>
      <c r="AG270" s="1501"/>
      <c r="AH270" s="1501"/>
      <c r="AI270" s="1501"/>
      <c r="AJ270" s="1501"/>
      <c r="AK270" s="1501"/>
      <c r="AL270" s="1501"/>
      <c r="AM270" s="1501"/>
      <c r="AN270" s="1501"/>
      <c r="AO270" s="1501"/>
      <c r="AP270" s="1501"/>
      <c r="AQ270" s="1501"/>
    </row>
    <row r="271" spans="1:43" ht="16.5" thickBot="1">
      <c r="A271" s="44">
        <v>31</v>
      </c>
      <c r="B271" s="46" t="s">
        <v>156</v>
      </c>
      <c r="C271" s="46"/>
      <c r="D271" s="165"/>
      <c r="E271" s="158"/>
      <c r="F271" s="158"/>
      <c r="G271" s="158"/>
      <c r="H271" s="158"/>
      <c r="I271" s="179"/>
      <c r="J271" s="157"/>
      <c r="K271" s="157"/>
      <c r="L271" s="165"/>
      <c r="M271" s="116"/>
      <c r="N271" s="178"/>
      <c r="O271" s="157"/>
      <c r="P271" s="165"/>
      <c r="Q271" s="158"/>
      <c r="R271" s="115"/>
      <c r="S271" s="178"/>
    </row>
    <row r="272" spans="1:43" ht="15.75" customHeight="1">
      <c r="A272" s="63"/>
      <c r="B272" s="47" t="s">
        <v>157</v>
      </c>
      <c r="C272" s="193">
        <v>2025</v>
      </c>
      <c r="D272" s="90"/>
      <c r="E272" s="63"/>
      <c r="F272" s="755">
        <v>700</v>
      </c>
      <c r="G272" s="753">
        <v>15000</v>
      </c>
      <c r="H272" s="63">
        <f t="shared" ref="H272:H274" si="99">+E272+F272+G272</f>
        <v>15700</v>
      </c>
      <c r="I272" s="1525" t="s">
        <v>320</v>
      </c>
      <c r="J272" s="63"/>
      <c r="K272" s="553"/>
      <c r="L272" s="753">
        <v>5000</v>
      </c>
      <c r="M272" s="63">
        <f t="shared" ref="M272:M274" si="100">+J272+K272+L272</f>
        <v>5000</v>
      </c>
      <c r="N272" s="1393" t="s">
        <v>321</v>
      </c>
      <c r="O272" s="94">
        <f t="shared" ref="O272:Q274" si="101">+E272+J272</f>
        <v>0</v>
      </c>
      <c r="P272" s="91">
        <f t="shared" si="101"/>
        <v>700</v>
      </c>
      <c r="Q272" s="105">
        <f t="shared" si="101"/>
        <v>20000</v>
      </c>
      <c r="R272" s="125">
        <f t="shared" ref="R272:R274" si="102">+O272+P272+Q272</f>
        <v>20700</v>
      </c>
      <c r="S272" s="555"/>
    </row>
    <row r="273" spans="1:19" ht="15.75">
      <c r="A273" s="63"/>
      <c r="B273" s="47"/>
      <c r="C273" s="194">
        <v>2026</v>
      </c>
      <c r="D273" s="90"/>
      <c r="E273" s="63"/>
      <c r="F273" s="756">
        <v>700</v>
      </c>
      <c r="G273" s="753">
        <v>10000</v>
      </c>
      <c r="H273" s="63">
        <f t="shared" si="99"/>
        <v>10700</v>
      </c>
      <c r="I273" s="1526"/>
      <c r="J273" s="63"/>
      <c r="K273" s="551"/>
      <c r="L273" s="754">
        <v>2000</v>
      </c>
      <c r="M273" s="63">
        <f t="shared" si="100"/>
        <v>2000</v>
      </c>
      <c r="N273" s="1394"/>
      <c r="O273" s="96">
        <f t="shared" si="101"/>
        <v>0</v>
      </c>
      <c r="P273" s="91">
        <f t="shared" si="101"/>
        <v>700</v>
      </c>
      <c r="Q273" s="126">
        <f t="shared" si="101"/>
        <v>12000</v>
      </c>
      <c r="R273" s="139">
        <f t="shared" si="102"/>
        <v>12700</v>
      </c>
      <c r="S273" s="176"/>
    </row>
    <row r="274" spans="1:19" ht="16.5" thickBot="1">
      <c r="A274" s="64"/>
      <c r="B274" s="65"/>
      <c r="C274" s="16">
        <v>2027</v>
      </c>
      <c r="D274" s="90"/>
      <c r="E274" s="63"/>
      <c r="F274" s="554">
        <v>700</v>
      </c>
      <c r="G274" s="753">
        <v>5000</v>
      </c>
      <c r="H274" s="63">
        <f t="shared" si="99"/>
        <v>5700</v>
      </c>
      <c r="I274" s="1527"/>
      <c r="J274" s="63"/>
      <c r="K274" s="552"/>
      <c r="L274" s="754">
        <v>2000</v>
      </c>
      <c r="M274" s="63">
        <f t="shared" si="100"/>
        <v>2000</v>
      </c>
      <c r="N274" s="1395"/>
      <c r="O274" s="100">
        <f t="shared" si="101"/>
        <v>0</v>
      </c>
      <c r="P274" s="97">
        <f t="shared" si="101"/>
        <v>700</v>
      </c>
      <c r="Q274" s="107">
        <f t="shared" si="101"/>
        <v>7000</v>
      </c>
      <c r="R274" s="140">
        <f t="shared" si="102"/>
        <v>7700</v>
      </c>
      <c r="S274" s="177"/>
    </row>
    <row r="275" spans="1:19" s="197" customFormat="1" ht="16.5" thickBot="1">
      <c r="A275" s="48">
        <v>50</v>
      </c>
      <c r="B275" s="17" t="s">
        <v>97</v>
      </c>
      <c r="C275" s="18"/>
      <c r="D275" s="165"/>
      <c r="E275" s="161"/>
      <c r="F275" s="161"/>
      <c r="G275" s="161"/>
      <c r="H275" s="61"/>
      <c r="I275" s="180"/>
      <c r="J275" s="146"/>
      <c r="K275" s="146"/>
      <c r="L275" s="146"/>
      <c r="M275" s="117"/>
      <c r="N275" s="174"/>
      <c r="O275" s="147"/>
      <c r="P275" s="165"/>
      <c r="Q275" s="161"/>
      <c r="R275" s="103"/>
      <c r="S275" s="175"/>
    </row>
    <row r="276" spans="1:19" s="197" customFormat="1" ht="37.5" customHeight="1">
      <c r="A276" s="448">
        <v>1320</v>
      </c>
      <c r="B276" s="376" t="s">
        <v>98</v>
      </c>
      <c r="C276" s="373">
        <v>2025</v>
      </c>
      <c r="D276" s="514" t="s">
        <v>390</v>
      </c>
      <c r="E276" s="848">
        <v>131048</v>
      </c>
      <c r="F276" s="641"/>
      <c r="G276" s="516">
        <v>30200</v>
      </c>
      <c r="H276" s="641">
        <f>SUM(E276:G276)</f>
        <v>161248</v>
      </c>
      <c r="I276" s="1312" t="s">
        <v>391</v>
      </c>
      <c r="J276" s="644"/>
      <c r="K276" s="312"/>
      <c r="L276" s="516">
        <v>40000</v>
      </c>
      <c r="M276" s="516">
        <f>SUM(J276:L276)</f>
        <v>40000</v>
      </c>
      <c r="N276" s="1387" t="s">
        <v>392</v>
      </c>
      <c r="O276" s="312">
        <f t="shared" ref="O276:O278" si="103">+E276+J276</f>
        <v>131048</v>
      </c>
      <c r="P276" s="318">
        <f t="shared" ref="P276:P278" si="104">+F276+K276</f>
        <v>0</v>
      </c>
      <c r="Q276" s="451">
        <f t="shared" ref="Q276:Q278" si="105">+G276+L276</f>
        <v>70200</v>
      </c>
      <c r="R276" s="482">
        <f t="shared" ref="R276:R278" si="106">+O276+P276+Q276</f>
        <v>201248</v>
      </c>
      <c r="S276" s="433"/>
    </row>
    <row r="277" spans="1:19" s="197" customFormat="1" ht="43.5" customHeight="1">
      <c r="A277" s="383">
        <v>1320</v>
      </c>
      <c r="B277" s="384"/>
      <c r="C277" s="381">
        <v>2026</v>
      </c>
      <c r="D277" s="433"/>
      <c r="E277" s="882">
        <v>178942</v>
      </c>
      <c r="F277" s="642"/>
      <c r="G277" s="517">
        <v>20400</v>
      </c>
      <c r="H277" s="642">
        <f>SUM(E277:G277)</f>
        <v>199342</v>
      </c>
      <c r="I277" s="1313"/>
      <c r="J277" s="645"/>
      <c r="K277" s="321"/>
      <c r="L277" s="517"/>
      <c r="M277" s="517"/>
      <c r="N277" s="1388"/>
      <c r="O277" s="321">
        <f t="shared" si="103"/>
        <v>178942</v>
      </c>
      <c r="P277" s="318">
        <f t="shared" si="104"/>
        <v>0</v>
      </c>
      <c r="Q277" s="487">
        <f t="shared" si="105"/>
        <v>20400</v>
      </c>
      <c r="R277" s="488">
        <f t="shared" si="106"/>
        <v>199342</v>
      </c>
      <c r="S277" s="435"/>
    </row>
    <row r="278" spans="1:19" s="197" customFormat="1" ht="63.75" customHeight="1" thickBot="1">
      <c r="A278" s="390">
        <v>1320</v>
      </c>
      <c r="B278" s="391"/>
      <c r="C278" s="518">
        <v>2027</v>
      </c>
      <c r="D278" s="519"/>
      <c r="E278" s="883">
        <v>120297</v>
      </c>
      <c r="F278" s="643"/>
      <c r="G278" s="520"/>
      <c r="H278" s="643">
        <f>SUM(E278:G278)</f>
        <v>120297</v>
      </c>
      <c r="I278" s="1314"/>
      <c r="J278" s="646"/>
      <c r="K278" s="330"/>
      <c r="L278" s="520"/>
      <c r="M278" s="520"/>
      <c r="N278" s="1389"/>
      <c r="O278" s="330">
        <f t="shared" si="103"/>
        <v>120297</v>
      </c>
      <c r="P278" s="327">
        <f t="shared" si="104"/>
        <v>0</v>
      </c>
      <c r="Q278" s="464">
        <f t="shared" si="105"/>
        <v>0</v>
      </c>
      <c r="R278" s="491">
        <f t="shared" si="106"/>
        <v>120297</v>
      </c>
      <c r="S278" s="438"/>
    </row>
    <row r="279" spans="1:19" ht="16.5" thickBot="1">
      <c r="A279" s="44">
        <v>55</v>
      </c>
      <c r="B279" s="46" t="s">
        <v>99</v>
      </c>
      <c r="C279" s="46"/>
      <c r="D279" s="165">
        <f>D280</f>
        <v>0</v>
      </c>
      <c r="E279" s="165"/>
      <c r="F279" s="165"/>
      <c r="G279" s="165"/>
      <c r="H279" s="61"/>
      <c r="I279" s="179"/>
      <c r="J279" s="157"/>
      <c r="K279" s="157"/>
      <c r="L279" s="157"/>
      <c r="M279" s="116"/>
      <c r="N279" s="178"/>
      <c r="O279" s="157"/>
      <c r="P279" s="165"/>
      <c r="Q279" s="158"/>
      <c r="R279" s="115"/>
      <c r="S279" s="178"/>
    </row>
    <row r="280" spans="1:19" ht="23.25" customHeight="1" thickBot="1">
      <c r="A280" s="1212"/>
      <c r="B280" s="1384" t="s">
        <v>100</v>
      </c>
      <c r="C280" s="193">
        <v>2025</v>
      </c>
      <c r="D280" s="240"/>
      <c r="E280" s="63"/>
      <c r="F280" s="141"/>
      <c r="G280" s="141">
        <v>21172</v>
      </c>
      <c r="H280" s="122">
        <f>E280+F280+G280</f>
        <v>21172</v>
      </c>
      <c r="I280" s="1516" t="s">
        <v>269</v>
      </c>
      <c r="J280" s="241"/>
      <c r="K280" s="242"/>
      <c r="L280" s="241"/>
      <c r="M280" s="137"/>
      <c r="N280" s="1218"/>
      <c r="O280" s="218"/>
      <c r="P280" s="218"/>
      <c r="Q280" s="218">
        <f>G280+L280</f>
        <v>21172</v>
      </c>
      <c r="R280" s="538">
        <f>O280+P280+Q280</f>
        <v>21172</v>
      </c>
      <c r="S280" s="51"/>
    </row>
    <row r="281" spans="1:19" ht="27" customHeight="1" thickBot="1">
      <c r="A281" s="1213"/>
      <c r="B281" s="1385"/>
      <c r="C281" s="194">
        <v>2026</v>
      </c>
      <c r="D281" s="240"/>
      <c r="E281" s="63"/>
      <c r="F281" s="141"/>
      <c r="G281" s="141">
        <v>13040</v>
      </c>
      <c r="H281" s="124">
        <f>E281+F281+G281</f>
        <v>13040</v>
      </c>
      <c r="I281" s="1517"/>
      <c r="J281" s="241"/>
      <c r="K281" s="242"/>
      <c r="L281" s="241"/>
      <c r="M281" s="137"/>
      <c r="N281" s="1219"/>
      <c r="O281" s="218"/>
      <c r="P281" s="218"/>
      <c r="Q281" s="218">
        <f>G281+L281</f>
        <v>13040</v>
      </c>
      <c r="R281" s="538">
        <f t="shared" ref="R281:R282" si="107">O281+P281+Q281</f>
        <v>13040</v>
      </c>
      <c r="S281" s="52"/>
    </row>
    <row r="282" spans="1:19" ht="30.75" customHeight="1" thickBot="1">
      <c r="A282" s="1214"/>
      <c r="B282" s="1386"/>
      <c r="C282" s="16">
        <v>2027</v>
      </c>
      <c r="D282" s="240"/>
      <c r="E282" s="64"/>
      <c r="F282" s="975">
        <v>35947</v>
      </c>
      <c r="G282" s="975">
        <v>11886</v>
      </c>
      <c r="H282" s="124">
        <f>E282+F282+G282</f>
        <v>47833</v>
      </c>
      <c r="I282" s="1518"/>
      <c r="J282" s="241"/>
      <c r="K282" s="243"/>
      <c r="L282" s="244"/>
      <c r="M282" s="142"/>
      <c r="N282" s="1220"/>
      <c r="O282" s="218"/>
      <c r="P282" s="218">
        <f>F282+K282</f>
        <v>35947</v>
      </c>
      <c r="Q282" s="218">
        <f>G282+L282</f>
        <v>11886</v>
      </c>
      <c r="R282" s="538">
        <f t="shared" si="107"/>
        <v>47833</v>
      </c>
      <c r="S282" s="430"/>
    </row>
    <row r="283" spans="1:19" ht="16.5" thickBot="1">
      <c r="A283" s="44">
        <v>56</v>
      </c>
      <c r="B283" s="46" t="s">
        <v>210</v>
      </c>
      <c r="C283" s="46"/>
      <c r="D283" s="165">
        <f>D284+D287+D290</f>
        <v>0</v>
      </c>
      <c r="E283" s="165"/>
      <c r="F283" s="165"/>
      <c r="G283" s="165"/>
      <c r="H283" s="61"/>
      <c r="I283" s="179"/>
      <c r="J283" s="157"/>
      <c r="K283" s="157"/>
      <c r="L283" s="157"/>
      <c r="M283" s="116"/>
      <c r="N283" s="178"/>
      <c r="O283" s="157"/>
      <c r="P283" s="165"/>
      <c r="Q283" s="158"/>
      <c r="R283" s="115"/>
      <c r="S283" s="178"/>
    </row>
    <row r="284" spans="1:19" s="197" customFormat="1" ht="23.25" customHeight="1">
      <c r="A284" s="1399">
        <v>4230</v>
      </c>
      <c r="B284" s="1250" t="s">
        <v>216</v>
      </c>
      <c r="C284" s="373">
        <v>2025</v>
      </c>
      <c r="D284" s="884"/>
      <c r="E284" s="478"/>
      <c r="F284" s="885"/>
      <c r="G284" s="885">
        <v>400000</v>
      </c>
      <c r="H284" s="1056">
        <f>SUM(E284:G284)</f>
        <v>400000</v>
      </c>
      <c r="I284" s="1549" t="s">
        <v>358</v>
      </c>
      <c r="J284" s="887"/>
      <c r="K284" s="888"/>
      <c r="L284" s="887"/>
      <c r="M284" s="889"/>
      <c r="N284" s="1253"/>
      <c r="O284" s="312">
        <f t="shared" ref="O284:O292" si="108">+E284+J284</f>
        <v>0</v>
      </c>
      <c r="P284" s="318">
        <f t="shared" ref="P284:P292" si="109">+F284+K284</f>
        <v>0</v>
      </c>
      <c r="Q284" s="451">
        <f t="shared" ref="Q284:Q292" si="110">+G284+L284</f>
        <v>400000</v>
      </c>
      <c r="R284" s="482">
        <f t="shared" ref="R284:R292" si="111">+O284+P284+Q284</f>
        <v>400000</v>
      </c>
      <c r="S284" s="890"/>
    </row>
    <row r="285" spans="1:19" s="197" customFormat="1" ht="27" customHeight="1">
      <c r="A285" s="1400"/>
      <c r="B285" s="1251"/>
      <c r="C285" s="381">
        <v>2026</v>
      </c>
      <c r="D285" s="891"/>
      <c r="E285" s="478"/>
      <c r="F285" s="885"/>
      <c r="G285" s="885">
        <v>600000</v>
      </c>
      <c r="H285" s="1056">
        <f t="shared" ref="H285:H292" si="112">SUM(E285:G285)</f>
        <v>600000</v>
      </c>
      <c r="I285" s="1550"/>
      <c r="J285" s="893"/>
      <c r="K285" s="894"/>
      <c r="L285" s="893"/>
      <c r="M285" s="895"/>
      <c r="N285" s="1254"/>
      <c r="O285" s="321">
        <f t="shared" si="108"/>
        <v>0</v>
      </c>
      <c r="P285" s="318">
        <f t="shared" si="109"/>
        <v>0</v>
      </c>
      <c r="Q285" s="487">
        <f t="shared" si="110"/>
        <v>600000</v>
      </c>
      <c r="R285" s="488">
        <f t="shared" si="111"/>
        <v>600000</v>
      </c>
      <c r="S285" s="896"/>
    </row>
    <row r="286" spans="1:19" s="197" customFormat="1" ht="30.75" customHeight="1" thickBot="1">
      <c r="A286" s="1401"/>
      <c r="B286" s="1252"/>
      <c r="C286" s="518">
        <v>2027</v>
      </c>
      <c r="D286" s="518"/>
      <c r="E286" s="897"/>
      <c r="F286" s="898"/>
      <c r="G286" s="898">
        <v>500000</v>
      </c>
      <c r="H286" s="1057">
        <f t="shared" si="112"/>
        <v>500000</v>
      </c>
      <c r="I286" s="1550"/>
      <c r="J286" s="900"/>
      <c r="K286" s="901"/>
      <c r="L286" s="900"/>
      <c r="M286" s="902"/>
      <c r="N286" s="1255"/>
      <c r="O286" s="330">
        <f t="shared" si="108"/>
        <v>0</v>
      </c>
      <c r="P286" s="327">
        <f t="shared" si="109"/>
        <v>0</v>
      </c>
      <c r="Q286" s="464">
        <f t="shared" si="110"/>
        <v>500000</v>
      </c>
      <c r="R286" s="491">
        <f t="shared" si="111"/>
        <v>500000</v>
      </c>
      <c r="S286" s="903"/>
    </row>
    <row r="287" spans="1:19" s="197" customFormat="1" ht="30.75" customHeight="1">
      <c r="A287" s="1399">
        <v>6210</v>
      </c>
      <c r="B287" s="904"/>
      <c r="C287" s="373">
        <v>2025</v>
      </c>
      <c r="D287" s="884"/>
      <c r="E287" s="478"/>
      <c r="F287" s="885"/>
      <c r="G287" s="885">
        <v>7300000</v>
      </c>
      <c r="H287" s="886">
        <f>SUM(E287:G287)</f>
        <v>7300000</v>
      </c>
      <c r="I287" s="1550"/>
      <c r="J287" s="887"/>
      <c r="K287" s="888"/>
      <c r="L287" s="887"/>
      <c r="M287" s="905"/>
      <c r="N287" s="906"/>
      <c r="O287" s="312">
        <f t="shared" si="108"/>
        <v>0</v>
      </c>
      <c r="P287" s="318">
        <f t="shared" si="109"/>
        <v>0</v>
      </c>
      <c r="Q287" s="451">
        <f t="shared" si="110"/>
        <v>7300000</v>
      </c>
      <c r="R287" s="482">
        <f t="shared" si="111"/>
        <v>7300000</v>
      </c>
      <c r="S287" s="907"/>
    </row>
    <row r="288" spans="1:19" s="197" customFormat="1" ht="30.75" customHeight="1">
      <c r="A288" s="1400"/>
      <c r="B288" s="904" t="s">
        <v>217</v>
      </c>
      <c r="C288" s="381">
        <v>2026</v>
      </c>
      <c r="D288" s="891"/>
      <c r="E288" s="478"/>
      <c r="F288" s="885"/>
      <c r="G288" s="885">
        <v>9000000</v>
      </c>
      <c r="H288" s="892">
        <f t="shared" si="112"/>
        <v>9000000</v>
      </c>
      <c r="I288" s="1550"/>
      <c r="J288" s="893"/>
      <c r="K288" s="894"/>
      <c r="L288" s="893"/>
      <c r="M288" s="905"/>
      <c r="N288" s="906"/>
      <c r="O288" s="321">
        <f t="shared" si="108"/>
        <v>0</v>
      </c>
      <c r="P288" s="318">
        <f t="shared" si="109"/>
        <v>0</v>
      </c>
      <c r="Q288" s="487">
        <f t="shared" si="110"/>
        <v>9000000</v>
      </c>
      <c r="R288" s="488">
        <f t="shared" si="111"/>
        <v>9000000</v>
      </c>
      <c r="S288" s="907"/>
    </row>
    <row r="289" spans="1:19" s="197" customFormat="1" ht="30.75" customHeight="1" thickBot="1">
      <c r="A289" s="1401"/>
      <c r="B289" s="904"/>
      <c r="C289" s="518">
        <v>2027</v>
      </c>
      <c r="D289" s="518"/>
      <c r="E289" s="897"/>
      <c r="F289" s="898"/>
      <c r="G289" s="898">
        <v>3500000</v>
      </c>
      <c r="H289" s="899">
        <f t="shared" si="112"/>
        <v>3500000</v>
      </c>
      <c r="I289" s="1550"/>
      <c r="J289" s="900"/>
      <c r="K289" s="901"/>
      <c r="L289" s="900"/>
      <c r="M289" s="905"/>
      <c r="N289" s="906"/>
      <c r="O289" s="330">
        <f t="shared" si="108"/>
        <v>0</v>
      </c>
      <c r="P289" s="327">
        <f t="shared" si="109"/>
        <v>0</v>
      </c>
      <c r="Q289" s="464">
        <f t="shared" si="110"/>
        <v>3500000</v>
      </c>
      <c r="R289" s="491">
        <f t="shared" si="111"/>
        <v>3500000</v>
      </c>
      <c r="S289" s="907"/>
    </row>
    <row r="290" spans="1:19" s="197" customFormat="1" ht="23.25" customHeight="1">
      <c r="A290" s="1399">
        <v>6220</v>
      </c>
      <c r="B290" s="1250" t="s">
        <v>218</v>
      </c>
      <c r="C290" s="373">
        <v>2025</v>
      </c>
      <c r="D290" s="908"/>
      <c r="E290" s="478"/>
      <c r="F290" s="885"/>
      <c r="G290" s="885">
        <v>1300000</v>
      </c>
      <c r="H290" s="886">
        <f t="shared" si="112"/>
        <v>1300000</v>
      </c>
      <c r="I290" s="1550"/>
      <c r="J290" s="887"/>
      <c r="K290" s="888"/>
      <c r="L290" s="887"/>
      <c r="M290" s="889"/>
      <c r="N290" s="1253"/>
      <c r="O290" s="312">
        <f t="shared" si="108"/>
        <v>0</v>
      </c>
      <c r="P290" s="318">
        <f t="shared" si="109"/>
        <v>0</v>
      </c>
      <c r="Q290" s="451">
        <f t="shared" si="110"/>
        <v>1300000</v>
      </c>
      <c r="R290" s="482">
        <f t="shared" si="111"/>
        <v>1300000</v>
      </c>
      <c r="S290" s="890"/>
    </row>
    <row r="291" spans="1:19" s="197" customFormat="1" ht="27" customHeight="1">
      <c r="A291" s="1400"/>
      <c r="B291" s="1251"/>
      <c r="C291" s="381">
        <v>2026</v>
      </c>
      <c r="D291" s="908"/>
      <c r="E291" s="478"/>
      <c r="F291" s="885"/>
      <c r="G291" s="885">
        <v>1900000</v>
      </c>
      <c r="H291" s="892">
        <f t="shared" si="112"/>
        <v>1900000</v>
      </c>
      <c r="I291" s="1550"/>
      <c r="J291" s="893"/>
      <c r="K291" s="894"/>
      <c r="L291" s="893"/>
      <c r="M291" s="895"/>
      <c r="N291" s="1254"/>
      <c r="O291" s="321">
        <f t="shared" si="108"/>
        <v>0</v>
      </c>
      <c r="P291" s="318">
        <f t="shared" si="109"/>
        <v>0</v>
      </c>
      <c r="Q291" s="487">
        <f t="shared" si="110"/>
        <v>1900000</v>
      </c>
      <c r="R291" s="488">
        <f t="shared" si="111"/>
        <v>1900000</v>
      </c>
      <c r="S291" s="896"/>
    </row>
    <row r="292" spans="1:19" s="197" customFormat="1" ht="30.75" customHeight="1" thickBot="1">
      <c r="A292" s="1401"/>
      <c r="B292" s="1252"/>
      <c r="C292" s="518">
        <v>2027</v>
      </c>
      <c r="D292" s="908"/>
      <c r="E292" s="897"/>
      <c r="F292" s="898"/>
      <c r="G292" s="898">
        <v>210000</v>
      </c>
      <c r="H292" s="899">
        <f t="shared" si="112"/>
        <v>210000</v>
      </c>
      <c r="I292" s="1551"/>
      <c r="J292" s="900"/>
      <c r="K292" s="901"/>
      <c r="L292" s="900"/>
      <c r="M292" s="902"/>
      <c r="N292" s="1255"/>
      <c r="O292" s="330">
        <f t="shared" si="108"/>
        <v>0</v>
      </c>
      <c r="P292" s="327">
        <f t="shared" si="109"/>
        <v>0</v>
      </c>
      <c r="Q292" s="464">
        <f t="shared" si="110"/>
        <v>210000</v>
      </c>
      <c r="R292" s="491">
        <f t="shared" si="111"/>
        <v>210000</v>
      </c>
      <c r="S292" s="903"/>
    </row>
    <row r="293" spans="1:19" ht="16.5" thickBot="1">
      <c r="A293" s="44">
        <v>57</v>
      </c>
      <c r="B293" s="46" t="s">
        <v>101</v>
      </c>
      <c r="C293" s="46"/>
      <c r="D293" s="165"/>
      <c r="E293" s="158"/>
      <c r="F293" s="158"/>
      <c r="G293" s="158"/>
      <c r="H293" s="61"/>
      <c r="I293" s="179"/>
      <c r="J293" s="157"/>
      <c r="K293" s="157"/>
      <c r="L293" s="157"/>
      <c r="M293" s="116"/>
      <c r="N293" s="178"/>
      <c r="O293" s="157"/>
      <c r="P293" s="165"/>
      <c r="Q293" s="158"/>
      <c r="R293" s="115"/>
      <c r="S293" s="178"/>
    </row>
    <row r="294" spans="1:19" ht="72" customHeight="1">
      <c r="A294" s="63"/>
      <c r="B294" s="47" t="s">
        <v>102</v>
      </c>
      <c r="C294" s="193">
        <v>2025</v>
      </c>
      <c r="D294" s="90"/>
      <c r="E294" s="63"/>
      <c r="F294" s="47"/>
      <c r="G294" s="90"/>
      <c r="H294" s="89"/>
      <c r="I294" s="1300"/>
      <c r="J294" s="1111">
        <v>2367</v>
      </c>
      <c r="K294" s="1108"/>
      <c r="L294" s="1119"/>
      <c r="M294" s="1118">
        <f>SUM(J294:L294)</f>
        <v>2367</v>
      </c>
      <c r="N294" s="1312" t="s">
        <v>393</v>
      </c>
      <c r="O294" s="94">
        <f t="shared" ref="O294:O296" si="113">+E294+J294</f>
        <v>2367</v>
      </c>
      <c r="P294" s="91">
        <f t="shared" ref="P294:P296" si="114">+F294+K294</f>
        <v>0</v>
      </c>
      <c r="Q294" s="105">
        <f t="shared" ref="Q294:Q296" si="115">+G294+L294</f>
        <v>0</v>
      </c>
      <c r="R294" s="125">
        <f t="shared" ref="R294:R296" si="116">+O294+P294+Q294</f>
        <v>2367</v>
      </c>
      <c r="S294" s="1416"/>
    </row>
    <row r="295" spans="1:19" ht="15.75">
      <c r="A295" s="63"/>
      <c r="B295" s="47"/>
      <c r="C295" s="194">
        <v>2026</v>
      </c>
      <c r="D295" s="90"/>
      <c r="E295" s="63"/>
      <c r="F295" s="47"/>
      <c r="G295" s="90"/>
      <c r="H295" s="89"/>
      <c r="I295" s="1301"/>
      <c r="J295" s="1111">
        <v>2367</v>
      </c>
      <c r="K295" s="1108"/>
      <c r="L295" s="1119"/>
      <c r="M295" s="1118">
        <f>SUM(J295:L295)</f>
        <v>2367</v>
      </c>
      <c r="N295" s="1313"/>
      <c r="O295" s="96">
        <f t="shared" si="113"/>
        <v>2367</v>
      </c>
      <c r="P295" s="91">
        <f t="shared" si="114"/>
        <v>0</v>
      </c>
      <c r="Q295" s="126">
        <f t="shared" si="115"/>
        <v>0</v>
      </c>
      <c r="R295" s="139">
        <f t="shared" si="116"/>
        <v>2367</v>
      </c>
      <c r="S295" s="1417"/>
    </row>
    <row r="296" spans="1:19" ht="16.5" thickBot="1">
      <c r="A296" s="64"/>
      <c r="B296" s="65"/>
      <c r="C296" s="16">
        <v>2027</v>
      </c>
      <c r="D296" s="90"/>
      <c r="E296" s="64"/>
      <c r="F296" s="47"/>
      <c r="G296" s="90"/>
      <c r="H296" s="89"/>
      <c r="I296" s="1302"/>
      <c r="J296" s="1112">
        <v>2367</v>
      </c>
      <c r="K296" s="1113"/>
      <c r="L296" s="1119"/>
      <c r="M296" s="1118">
        <f>SUM(J296:L296)</f>
        <v>2367</v>
      </c>
      <c r="N296" s="1314"/>
      <c r="O296" s="100">
        <f t="shared" si="113"/>
        <v>2367</v>
      </c>
      <c r="P296" s="97">
        <f t="shared" si="114"/>
        <v>0</v>
      </c>
      <c r="Q296" s="107">
        <f t="shared" si="115"/>
        <v>0</v>
      </c>
      <c r="R296" s="140">
        <f t="shared" si="116"/>
        <v>2367</v>
      </c>
      <c r="S296" s="1418"/>
    </row>
    <row r="297" spans="1:19" ht="16.5" thickBot="1">
      <c r="A297" s="44">
        <v>66</v>
      </c>
      <c r="B297" s="46" t="s">
        <v>103</v>
      </c>
      <c r="C297" s="46"/>
      <c r="D297" s="165">
        <f>D298</f>
        <v>1</v>
      </c>
      <c r="E297" s="165"/>
      <c r="F297" s="165"/>
      <c r="G297" s="165"/>
      <c r="H297" s="61"/>
      <c r="I297" s="179"/>
      <c r="J297" s="157"/>
      <c r="K297" s="157"/>
      <c r="L297" s="157"/>
      <c r="M297" s="116"/>
      <c r="N297" s="178"/>
      <c r="O297" s="157"/>
      <c r="P297" s="165"/>
      <c r="Q297" s="158"/>
      <c r="R297" s="115"/>
      <c r="S297" s="178"/>
    </row>
    <row r="298" spans="1:19" ht="25.5" customHeight="1">
      <c r="A298" s="63"/>
      <c r="B298" s="47" t="s">
        <v>104</v>
      </c>
      <c r="C298" s="193">
        <v>2025</v>
      </c>
      <c r="D298" s="240">
        <v>1</v>
      </c>
      <c r="E298" s="63">
        <v>15811</v>
      </c>
      <c r="F298" s="47"/>
      <c r="G298" s="47">
        <v>2000</v>
      </c>
      <c r="H298" s="89">
        <f t="shared" ref="H298:H300" si="117">+E298+F298+G298</f>
        <v>17811</v>
      </c>
      <c r="I298" s="1525" t="s">
        <v>322</v>
      </c>
      <c r="J298" s="63"/>
      <c r="K298" s="63"/>
      <c r="L298" s="63"/>
      <c r="M298" s="141"/>
      <c r="N298" s="1419"/>
      <c r="O298" s="94">
        <f t="shared" ref="O298:Q300" si="118">+E298+J298</f>
        <v>15811</v>
      </c>
      <c r="P298" s="91">
        <f t="shared" si="118"/>
        <v>0</v>
      </c>
      <c r="Q298" s="105">
        <f t="shared" si="118"/>
        <v>2000</v>
      </c>
      <c r="R298" s="125">
        <f t="shared" ref="R298:R300" si="119">+O298+P298+Q298</f>
        <v>17811</v>
      </c>
      <c r="S298" s="51"/>
    </row>
    <row r="299" spans="1:19" ht="29.25" customHeight="1">
      <c r="A299" s="63"/>
      <c r="B299" s="47"/>
      <c r="C299" s="194">
        <v>2026</v>
      </c>
      <c r="D299" s="240"/>
      <c r="E299" s="63">
        <v>15811</v>
      </c>
      <c r="F299" s="47"/>
      <c r="G299" s="47">
        <v>2000</v>
      </c>
      <c r="H299" s="89">
        <f t="shared" si="117"/>
        <v>17811</v>
      </c>
      <c r="I299" s="1526"/>
      <c r="J299" s="47"/>
      <c r="K299" s="47"/>
      <c r="L299" s="240"/>
      <c r="M299" s="63"/>
      <c r="N299" s="1420"/>
      <c r="O299" s="96">
        <f t="shared" si="118"/>
        <v>15811</v>
      </c>
      <c r="P299" s="91">
        <f t="shared" si="118"/>
        <v>0</v>
      </c>
      <c r="Q299" s="126">
        <f t="shared" si="118"/>
        <v>2000</v>
      </c>
      <c r="R299" s="139">
        <f t="shared" si="119"/>
        <v>17811</v>
      </c>
      <c r="S299" s="52"/>
    </row>
    <row r="300" spans="1:19" ht="27" customHeight="1" thickBot="1">
      <c r="A300" s="64"/>
      <c r="B300" s="65"/>
      <c r="C300" s="16">
        <v>2027</v>
      </c>
      <c r="D300" s="240"/>
      <c r="E300" s="64">
        <v>15811</v>
      </c>
      <c r="F300" s="65"/>
      <c r="G300" s="65">
        <v>2000</v>
      </c>
      <c r="H300" s="89">
        <f t="shared" si="117"/>
        <v>17811</v>
      </c>
      <c r="I300" s="1527"/>
      <c r="J300" s="65"/>
      <c r="K300" s="65"/>
      <c r="L300" s="240"/>
      <c r="M300" s="63"/>
      <c r="N300" s="1421"/>
      <c r="O300" s="100">
        <f t="shared" si="118"/>
        <v>15811</v>
      </c>
      <c r="P300" s="97">
        <f t="shared" si="118"/>
        <v>0</v>
      </c>
      <c r="Q300" s="107">
        <f t="shared" si="118"/>
        <v>2000</v>
      </c>
      <c r="R300" s="140">
        <f t="shared" si="119"/>
        <v>17811</v>
      </c>
      <c r="S300" s="53"/>
    </row>
    <row r="301" spans="1:19" ht="16.5" thickBot="1">
      <c r="A301" s="44">
        <v>67</v>
      </c>
      <c r="B301" s="46" t="s">
        <v>105</v>
      </c>
      <c r="C301" s="46"/>
      <c r="D301" s="165">
        <f>D302</f>
        <v>0</v>
      </c>
      <c r="E301" s="165"/>
      <c r="F301" s="165"/>
      <c r="G301" s="165"/>
      <c r="H301" s="61"/>
      <c r="I301" s="179"/>
      <c r="J301" s="157"/>
      <c r="K301" s="157"/>
      <c r="L301" s="157"/>
      <c r="M301" s="116"/>
      <c r="N301" s="178"/>
      <c r="O301" s="157"/>
      <c r="P301" s="165"/>
      <c r="Q301" s="158"/>
      <c r="R301" s="115"/>
      <c r="S301" s="178"/>
    </row>
    <row r="302" spans="1:19" ht="57" customHeight="1">
      <c r="A302" s="63"/>
      <c r="B302" s="47" t="s">
        <v>47</v>
      </c>
      <c r="C302" s="193">
        <v>2025</v>
      </c>
      <c r="D302" s="90"/>
      <c r="E302" s="63"/>
      <c r="F302" s="47"/>
      <c r="G302" s="90"/>
      <c r="H302" s="89"/>
      <c r="I302" s="1552" t="s">
        <v>323</v>
      </c>
      <c r="J302" s="63"/>
      <c r="K302" s="63"/>
      <c r="L302" s="160"/>
      <c r="M302" s="556"/>
      <c r="N302" s="1393"/>
      <c r="O302" s="94"/>
      <c r="P302" s="91"/>
      <c r="Q302" s="105"/>
      <c r="R302" s="125"/>
      <c r="S302" s="1413"/>
    </row>
    <row r="303" spans="1:19" ht="21.75" customHeight="1">
      <c r="A303" s="63"/>
      <c r="B303" s="47"/>
      <c r="C303" s="194">
        <v>2026</v>
      </c>
      <c r="D303" s="90"/>
      <c r="E303" s="63"/>
      <c r="F303" s="47"/>
      <c r="G303" s="90"/>
      <c r="H303" s="89"/>
      <c r="I303" s="1553"/>
      <c r="J303" s="63"/>
      <c r="K303" s="47"/>
      <c r="L303" s="90"/>
      <c r="M303" s="89"/>
      <c r="N303" s="1394"/>
      <c r="O303" s="96"/>
      <c r="P303" s="91"/>
      <c r="Q303" s="126"/>
      <c r="R303" s="139"/>
      <c r="S303" s="1414"/>
    </row>
    <row r="304" spans="1:19" ht="25.5" customHeight="1" thickBot="1">
      <c r="A304" s="64"/>
      <c r="B304" s="65"/>
      <c r="C304" s="16">
        <v>2027</v>
      </c>
      <c r="D304" s="90"/>
      <c r="E304" s="64"/>
      <c r="F304" s="65"/>
      <c r="G304" s="90"/>
      <c r="H304" s="89"/>
      <c r="I304" s="1554"/>
      <c r="J304" s="63"/>
      <c r="K304" s="47"/>
      <c r="L304" s="90"/>
      <c r="M304" s="89"/>
      <c r="N304" s="1395"/>
      <c r="O304" s="100"/>
      <c r="P304" s="97"/>
      <c r="Q304" s="107"/>
      <c r="R304" s="140"/>
      <c r="S304" s="1415"/>
    </row>
    <row r="305" spans="1:19" ht="16.5" thickBot="1">
      <c r="A305" s="68">
        <v>73</v>
      </c>
      <c r="B305" s="6" t="s">
        <v>106</v>
      </c>
      <c r="C305" s="6"/>
      <c r="D305" s="165"/>
      <c r="E305" s="145"/>
      <c r="F305" s="162"/>
      <c r="G305" s="162"/>
      <c r="H305" s="61"/>
      <c r="I305" s="184"/>
      <c r="J305" s="162"/>
      <c r="K305" s="162"/>
      <c r="L305" s="165"/>
      <c r="M305" s="102"/>
      <c r="N305" s="172"/>
      <c r="O305" s="162"/>
      <c r="P305" s="670"/>
      <c r="Q305" s="669"/>
      <c r="R305" s="120"/>
      <c r="S305" s="172"/>
    </row>
    <row r="306" spans="1:19" ht="15.75" customHeight="1">
      <c r="A306" s="1271">
        <v>1610</v>
      </c>
      <c r="B306" s="1274" t="s">
        <v>18</v>
      </c>
      <c r="C306" s="193">
        <v>2025</v>
      </c>
      <c r="D306" s="226"/>
      <c r="E306" s="226"/>
      <c r="F306" s="121">
        <v>148600</v>
      </c>
      <c r="G306" s="122"/>
      <c r="H306" s="121">
        <f>E306+F306+G306</f>
        <v>148600</v>
      </c>
      <c r="I306" s="1522" t="s">
        <v>270</v>
      </c>
      <c r="J306" s="218"/>
      <c r="K306" s="218"/>
      <c r="L306" s="227">
        <v>83900</v>
      </c>
      <c r="M306" s="227">
        <f>J306+K306+L306</f>
        <v>83900</v>
      </c>
      <c r="N306" s="1280" t="s">
        <v>271</v>
      </c>
      <c r="O306" s="122">
        <f>E306+J306</f>
        <v>0</v>
      </c>
      <c r="P306" s="121">
        <f>F306+K306</f>
        <v>148600</v>
      </c>
      <c r="Q306" s="122">
        <f>G306+L306</f>
        <v>83900</v>
      </c>
      <c r="R306" s="122">
        <f>M306+H306</f>
        <v>232500</v>
      </c>
      <c r="S306" s="51"/>
    </row>
    <row r="307" spans="1:19" ht="51" customHeight="1">
      <c r="A307" s="1272"/>
      <c r="B307" s="1275"/>
      <c r="C307" s="194">
        <v>2026</v>
      </c>
      <c r="D307" s="230"/>
      <c r="E307" s="230"/>
      <c r="F307" s="220"/>
      <c r="G307" s="124"/>
      <c r="H307" s="231"/>
      <c r="I307" s="1523"/>
      <c r="J307" s="221"/>
      <c r="K307" s="221"/>
      <c r="L307" s="231">
        <v>60700</v>
      </c>
      <c r="M307" s="231">
        <f>L307+G307</f>
        <v>60700</v>
      </c>
      <c r="N307" s="1281"/>
      <c r="O307" s="124"/>
      <c r="P307" s="123"/>
      <c r="Q307" s="124"/>
      <c r="R307" s="164"/>
      <c r="S307" s="52"/>
    </row>
    <row r="308" spans="1:19" ht="93" customHeight="1" thickBot="1">
      <c r="A308" s="1273"/>
      <c r="B308" s="1276"/>
      <c r="C308" s="16">
        <v>2027</v>
      </c>
      <c r="D308" s="234"/>
      <c r="E308" s="234"/>
      <c r="F308" s="234"/>
      <c r="G308" s="224"/>
      <c r="H308" s="234"/>
      <c r="I308" s="1524"/>
      <c r="J308" s="223"/>
      <c r="K308" s="223"/>
      <c r="L308" s="222"/>
      <c r="M308" s="235"/>
      <c r="N308" s="1282"/>
      <c r="O308" s="224"/>
      <c r="P308" s="299"/>
      <c r="Q308" s="224"/>
      <c r="R308" s="224"/>
      <c r="S308" s="53"/>
    </row>
    <row r="309" spans="1:19" ht="55.5" customHeight="1">
      <c r="A309" s="1271">
        <v>1620</v>
      </c>
      <c r="B309" s="1274" t="s">
        <v>107</v>
      </c>
      <c r="C309" s="193">
        <v>2025</v>
      </c>
      <c r="D309" s="226"/>
      <c r="E309" s="121"/>
      <c r="F309" s="121"/>
      <c r="G309" s="122"/>
      <c r="H309" s="226"/>
      <c r="I309" s="1396"/>
      <c r="J309" s="229">
        <v>407000</v>
      </c>
      <c r="K309" s="121">
        <v>1890000</v>
      </c>
      <c r="L309" s="122">
        <v>2334488</v>
      </c>
      <c r="M309" s="227">
        <f>J309+K309+L309</f>
        <v>4631488</v>
      </c>
      <c r="N309" s="1348" t="s">
        <v>272</v>
      </c>
      <c r="O309" s="958">
        <f>J309</f>
        <v>407000</v>
      </c>
      <c r="P309" s="735">
        <f>K309</f>
        <v>1890000</v>
      </c>
      <c r="Q309" s="976">
        <f>L309</f>
        <v>2334488</v>
      </c>
      <c r="R309" s="977">
        <f>O309+P309+Q309</f>
        <v>4631488</v>
      </c>
      <c r="S309" s="51"/>
    </row>
    <row r="310" spans="1:19" ht="54.75" customHeight="1">
      <c r="A310" s="1272"/>
      <c r="B310" s="1275"/>
      <c r="C310" s="194">
        <v>2026</v>
      </c>
      <c r="D310" s="230"/>
      <c r="E310" s="230"/>
      <c r="F310" s="220"/>
      <c r="G310" s="124"/>
      <c r="H310" s="231"/>
      <c r="I310" s="1397"/>
      <c r="J310" s="221"/>
      <c r="K310" s="220"/>
      <c r="L310" s="220"/>
      <c r="M310" s="231"/>
      <c r="N310" s="1349"/>
      <c r="O310" s="96"/>
      <c r="P310" s="91"/>
      <c r="Q310" s="715"/>
      <c r="R310" s="750"/>
      <c r="S310" s="52"/>
    </row>
    <row r="311" spans="1:19" ht="54.75" customHeight="1" thickBot="1">
      <c r="A311" s="1273"/>
      <c r="B311" s="1276"/>
      <c r="C311" s="16">
        <v>2027</v>
      </c>
      <c r="D311" s="234"/>
      <c r="E311" s="234"/>
      <c r="F311" s="234"/>
      <c r="G311" s="224"/>
      <c r="H311" s="234"/>
      <c r="I311" s="1398"/>
      <c r="J311" s="223"/>
      <c r="K311" s="222"/>
      <c r="L311" s="222"/>
      <c r="M311" s="235"/>
      <c r="N311" s="1350"/>
      <c r="O311" s="100"/>
      <c r="P311" s="97"/>
      <c r="Q311" s="717"/>
      <c r="R311" s="752"/>
      <c r="S311" s="53"/>
    </row>
    <row r="312" spans="1:19" ht="46.5" customHeight="1" thickBot="1">
      <c r="A312" s="68">
        <v>76</v>
      </c>
      <c r="B312" s="69" t="s">
        <v>108</v>
      </c>
      <c r="C312" s="70"/>
      <c r="D312" s="165"/>
      <c r="E312" s="167"/>
      <c r="F312" s="168"/>
      <c r="G312" s="169"/>
      <c r="H312" s="61"/>
      <c r="I312" s="187"/>
      <c r="J312" s="168"/>
      <c r="K312" s="169"/>
      <c r="L312" s="165"/>
      <c r="M312" s="127"/>
      <c r="N312" s="185"/>
      <c r="O312" s="169"/>
      <c r="P312" s="165"/>
      <c r="Q312" s="167"/>
      <c r="R312" s="128"/>
      <c r="S312" s="186"/>
    </row>
    <row r="313" spans="1:19" ht="25.5" customHeight="1">
      <c r="A313" s="1224" t="s">
        <v>46</v>
      </c>
      <c r="B313" s="71" t="s">
        <v>18</v>
      </c>
      <c r="C313" s="193">
        <v>2025</v>
      </c>
      <c r="D313" s="51"/>
      <c r="E313" s="51"/>
      <c r="F313" s="122">
        <v>21000</v>
      </c>
      <c r="G313" s="122"/>
      <c r="H313" s="122">
        <f>E313+F313+G313</f>
        <v>21000</v>
      </c>
      <c r="I313" s="1522" t="s">
        <v>273</v>
      </c>
      <c r="J313" s="71"/>
      <c r="K313" s="51"/>
      <c r="L313" s="978">
        <v>160600</v>
      </c>
      <c r="M313" s="978">
        <f>J313+K313+L313</f>
        <v>160600</v>
      </c>
      <c r="N313" s="1277" t="s">
        <v>274</v>
      </c>
      <c r="O313" s="94">
        <f>E313+J313</f>
        <v>0</v>
      </c>
      <c r="P313" s="91">
        <f>F313+K313</f>
        <v>21000</v>
      </c>
      <c r="Q313" s="105">
        <f>G313+L313</f>
        <v>160600</v>
      </c>
      <c r="R313" s="125">
        <f>O313+P313+Q313</f>
        <v>181600</v>
      </c>
      <c r="S313" s="51"/>
    </row>
    <row r="314" spans="1:19" ht="24" customHeight="1">
      <c r="A314" s="1225"/>
      <c r="B314" s="52"/>
      <c r="C314" s="194">
        <v>2026</v>
      </c>
      <c r="D314" s="52"/>
      <c r="E314" s="52"/>
      <c r="F314" s="52"/>
      <c r="G314" s="124"/>
      <c r="H314" s="52"/>
      <c r="I314" s="1523"/>
      <c r="J314" s="52"/>
      <c r="K314" s="52"/>
      <c r="L314" s="221"/>
      <c r="M314" s="233"/>
      <c r="N314" s="1278"/>
      <c r="O314" s="96"/>
      <c r="P314" s="91"/>
      <c r="Q314" s="126"/>
      <c r="R314" s="139"/>
      <c r="S314" s="52"/>
    </row>
    <row r="315" spans="1:19" ht="55.5" customHeight="1" thickBot="1">
      <c r="A315" s="1226"/>
      <c r="B315" s="53"/>
      <c r="C315" s="16">
        <v>2027</v>
      </c>
      <c r="D315" s="53"/>
      <c r="E315" s="925"/>
      <c r="F315" s="925"/>
      <c r="G315" s="224"/>
      <c r="H315" s="925"/>
      <c r="I315" s="1524"/>
      <c r="J315" s="925"/>
      <c r="K315" s="925"/>
      <c r="L315" s="925"/>
      <c r="M315" s="925"/>
      <c r="N315" s="1279"/>
      <c r="O315" s="100"/>
      <c r="P315" s="97"/>
      <c r="Q315" s="107"/>
      <c r="R315" s="140"/>
      <c r="S315" s="53"/>
    </row>
    <row r="316" spans="1:19" ht="16.5" thickBot="1">
      <c r="A316" s="44">
        <v>77</v>
      </c>
      <c r="B316" s="46" t="s">
        <v>109</v>
      </c>
      <c r="C316" s="46"/>
      <c r="D316" s="165"/>
      <c r="E316" s="158"/>
      <c r="F316" s="157"/>
      <c r="G316" s="157"/>
      <c r="H316" s="61"/>
      <c r="I316" s="179"/>
      <c r="J316" s="157"/>
      <c r="K316" s="157"/>
      <c r="L316" s="165"/>
      <c r="M316" s="116"/>
      <c r="N316" s="178"/>
      <c r="O316" s="157"/>
      <c r="P316" s="165"/>
      <c r="Q316" s="158"/>
      <c r="R316" s="115"/>
      <c r="S316" s="178"/>
    </row>
    <row r="317" spans="1:19" ht="54" customHeight="1">
      <c r="A317" s="1259" t="s">
        <v>110</v>
      </c>
      <c r="B317" s="71" t="s">
        <v>111</v>
      </c>
      <c r="C317" s="193">
        <v>2025</v>
      </c>
      <c r="D317" s="757"/>
      <c r="E317" s="758"/>
      <c r="F317" s="759">
        <v>1250</v>
      </c>
      <c r="G317" s="760">
        <v>9700</v>
      </c>
      <c r="H317" s="556">
        <f>SUM(E317:G317)</f>
        <v>10950</v>
      </c>
      <c r="I317" s="1555" t="s">
        <v>243</v>
      </c>
      <c r="J317" s="761">
        <v>0</v>
      </c>
      <c r="K317" s="762">
        <v>0</v>
      </c>
      <c r="L317" s="762">
        <v>0</v>
      </c>
      <c r="M317" s="763">
        <v>0</v>
      </c>
      <c r="N317" s="759"/>
      <c r="O317" s="94">
        <f>J317+E317</f>
        <v>0</v>
      </c>
      <c r="P317" s="94">
        <f t="shared" ref="P317:R319" si="120">K317+F317</f>
        <v>1250</v>
      </c>
      <c r="Q317" s="94">
        <f t="shared" si="120"/>
        <v>9700</v>
      </c>
      <c r="R317" s="125">
        <f t="shared" si="120"/>
        <v>10950</v>
      </c>
      <c r="S317" s="1256"/>
    </row>
    <row r="318" spans="1:19" ht="54" customHeight="1">
      <c r="A318" s="1260"/>
      <c r="B318" s="52"/>
      <c r="C318" s="194">
        <v>2026</v>
      </c>
      <c r="D318" s="764"/>
      <c r="E318" s="765"/>
      <c r="F318" s="766"/>
      <c r="G318" s="764"/>
      <c r="H318" s="680"/>
      <c r="I318" s="1556"/>
      <c r="J318" s="765">
        <v>0</v>
      </c>
      <c r="K318" s="766">
        <v>0</v>
      </c>
      <c r="L318" s="764">
        <v>0</v>
      </c>
      <c r="M318" s="680">
        <v>0</v>
      </c>
      <c r="N318" s="767"/>
      <c r="O318" s="94">
        <f t="shared" ref="O318:O319" si="121">J318+E318</f>
        <v>0</v>
      </c>
      <c r="P318" s="94">
        <f t="shared" si="120"/>
        <v>0</v>
      </c>
      <c r="Q318" s="94">
        <f t="shared" si="120"/>
        <v>0</v>
      </c>
      <c r="R318" s="139">
        <f t="shared" si="120"/>
        <v>0</v>
      </c>
      <c r="S318" s="1257"/>
    </row>
    <row r="319" spans="1:19" ht="91.5" customHeight="1" thickBot="1">
      <c r="A319" s="1261"/>
      <c r="B319" s="661"/>
      <c r="C319" s="16">
        <v>2027</v>
      </c>
      <c r="D319" s="768"/>
      <c r="E319" s="769"/>
      <c r="F319" s="770"/>
      <c r="G319" s="768"/>
      <c r="H319" s="681"/>
      <c r="I319" s="1557"/>
      <c r="J319" s="769">
        <v>0</v>
      </c>
      <c r="K319" s="770">
        <v>0</v>
      </c>
      <c r="L319" s="768">
        <v>0</v>
      </c>
      <c r="M319" s="681">
        <v>0</v>
      </c>
      <c r="N319" s="771"/>
      <c r="O319" s="94">
        <f t="shared" si="121"/>
        <v>0</v>
      </c>
      <c r="P319" s="94">
        <f t="shared" si="120"/>
        <v>0</v>
      </c>
      <c r="Q319" s="94">
        <f t="shared" si="120"/>
        <v>0</v>
      </c>
      <c r="R319" s="140">
        <f t="shared" si="120"/>
        <v>0</v>
      </c>
      <c r="S319" s="1258"/>
    </row>
    <row r="320" spans="1:19" ht="16.5" thickBot="1">
      <c r="A320" s="72">
        <v>87</v>
      </c>
      <c r="B320" s="73" t="s">
        <v>112</v>
      </c>
      <c r="C320" s="18"/>
      <c r="D320" s="216">
        <f>D321+D322+D323+D324+D325+D339+D343+D348</f>
        <v>125</v>
      </c>
      <c r="E320" s="216"/>
      <c r="F320" s="216"/>
      <c r="G320" s="216"/>
      <c r="H320" s="216"/>
      <c r="I320" s="216"/>
      <c r="J320" s="216"/>
      <c r="K320" s="216"/>
      <c r="L320" s="216"/>
      <c r="M320" s="216"/>
      <c r="N320" s="216"/>
      <c r="O320" s="216"/>
      <c r="P320" s="216"/>
      <c r="Q320" s="216"/>
      <c r="R320" s="216"/>
      <c r="S320" s="216"/>
    </row>
    <row r="321" spans="1:43" ht="141" customHeight="1" thickBot="1">
      <c r="A321" s="202"/>
      <c r="B321" s="1018" t="s">
        <v>146</v>
      </c>
      <c r="C321" s="198">
        <v>2025</v>
      </c>
      <c r="D321" s="199"/>
      <c r="E321" s="199"/>
      <c r="F321" s="774">
        <v>50000</v>
      </c>
      <c r="G321" s="773"/>
      <c r="H321" s="213">
        <f t="shared" ref="H321:H324" si="122">+E321+F321+G321</f>
        <v>50000</v>
      </c>
      <c r="I321" s="1183" t="s">
        <v>324</v>
      </c>
      <c r="J321" s="199"/>
      <c r="K321" s="774"/>
      <c r="L321" s="773">
        <v>579386</v>
      </c>
      <c r="M321" s="214">
        <f t="shared" ref="M321" si="123">+J321+K321+L321</f>
        <v>579386</v>
      </c>
      <c r="N321" s="1024" t="s">
        <v>325</v>
      </c>
      <c r="O321" s="199">
        <f t="shared" ref="O321:Q324" si="124">+E321+J321</f>
        <v>0</v>
      </c>
      <c r="P321" s="199">
        <f t="shared" si="124"/>
        <v>50000</v>
      </c>
      <c r="Q321" s="199">
        <f t="shared" si="124"/>
        <v>579386</v>
      </c>
      <c r="R321" s="199">
        <f t="shared" ref="R321:R324" si="125">+O321+P321+Q321</f>
        <v>629386</v>
      </c>
      <c r="S321" s="202"/>
      <c r="T321" s="909"/>
      <c r="U321" s="909"/>
      <c r="V321" s="909"/>
    </row>
    <row r="322" spans="1:43" ht="142.5" thickBot="1">
      <c r="A322" s="203"/>
      <c r="B322" s="1026" t="s">
        <v>113</v>
      </c>
      <c r="C322" s="1027">
        <v>2025</v>
      </c>
      <c r="D322" s="210"/>
      <c r="E322" s="210"/>
      <c r="F322" s="210"/>
      <c r="G322" s="210">
        <v>1000</v>
      </c>
      <c r="H322" s="210">
        <f t="shared" si="122"/>
        <v>1000</v>
      </c>
      <c r="I322" s="1025" t="s">
        <v>326</v>
      </c>
      <c r="J322" s="210"/>
      <c r="K322" s="210"/>
      <c r="L322" s="210"/>
      <c r="M322" s="210"/>
      <c r="N322" s="210"/>
      <c r="O322" s="210">
        <f t="shared" si="124"/>
        <v>0</v>
      </c>
      <c r="P322" s="210">
        <f t="shared" si="124"/>
        <v>0</v>
      </c>
      <c r="Q322" s="210">
        <f t="shared" si="124"/>
        <v>1000</v>
      </c>
      <c r="R322" s="210">
        <f t="shared" si="125"/>
        <v>1000</v>
      </c>
      <c r="S322" s="210"/>
      <c r="T322" s="909"/>
    </row>
    <row r="323" spans="1:43" s="910" customFormat="1" ht="315.75" thickBot="1">
      <c r="A323" s="921"/>
      <c r="B323" s="1026" t="s">
        <v>147</v>
      </c>
      <c r="C323" s="1028">
        <v>2025</v>
      </c>
      <c r="D323" s="210">
        <v>28</v>
      </c>
      <c r="E323" s="210"/>
      <c r="F323" s="210"/>
      <c r="G323" s="210">
        <v>4037266</v>
      </c>
      <c r="H323" s="210">
        <f t="shared" si="122"/>
        <v>4037266</v>
      </c>
      <c r="I323" s="1025" t="s">
        <v>327</v>
      </c>
      <c r="J323" s="210"/>
      <c r="K323" s="210"/>
      <c r="L323" s="210">
        <v>0</v>
      </c>
      <c r="M323" s="210">
        <f t="shared" ref="M323:M324" si="126">+J323+K323+L323</f>
        <v>0</v>
      </c>
      <c r="N323" s="1025"/>
      <c r="O323" s="210">
        <f t="shared" si="124"/>
        <v>0</v>
      </c>
      <c r="P323" s="210">
        <f t="shared" si="124"/>
        <v>0</v>
      </c>
      <c r="Q323" s="210">
        <f t="shared" si="124"/>
        <v>4037266</v>
      </c>
      <c r="R323" s="210">
        <f t="shared" si="125"/>
        <v>4037266</v>
      </c>
      <c r="S323" s="212"/>
    </row>
    <row r="324" spans="1:43" s="197" customFormat="1" ht="99.75" customHeight="1" thickBot="1">
      <c r="A324" s="204"/>
      <c r="B324" s="1030" t="s">
        <v>148</v>
      </c>
      <c r="C324" s="196">
        <v>2025</v>
      </c>
      <c r="D324" s="914"/>
      <c r="E324" s="914"/>
      <c r="F324" s="914"/>
      <c r="G324" s="914">
        <v>7900</v>
      </c>
      <c r="H324" s="914">
        <f t="shared" si="122"/>
        <v>7900</v>
      </c>
      <c r="I324" s="1029" t="s">
        <v>328</v>
      </c>
      <c r="J324" s="914"/>
      <c r="K324" s="914"/>
      <c r="L324" s="914">
        <f>-7900+52200</f>
        <v>44300</v>
      </c>
      <c r="M324" s="914">
        <f t="shared" si="126"/>
        <v>44300</v>
      </c>
      <c r="N324" s="1029" t="s">
        <v>329</v>
      </c>
      <c r="O324" s="914">
        <f t="shared" si="124"/>
        <v>0</v>
      </c>
      <c r="P324" s="914">
        <f t="shared" si="124"/>
        <v>0</v>
      </c>
      <c r="Q324" s="914">
        <f t="shared" si="124"/>
        <v>52200</v>
      </c>
      <c r="R324" s="914">
        <f t="shared" si="125"/>
        <v>52200</v>
      </c>
      <c r="S324" s="212"/>
    </row>
    <row r="325" spans="1:43" s="910" customFormat="1" ht="21" customHeight="1" thickBot="1">
      <c r="A325" s="921"/>
      <c r="B325" s="1031" t="s">
        <v>330</v>
      </c>
      <c r="C325" s="77">
        <v>2025</v>
      </c>
      <c r="D325" s="210">
        <f>SUM(D326:D338)</f>
        <v>97</v>
      </c>
      <c r="E325" s="210">
        <f t="shared" ref="E325:M325" si="127">SUM(E326:E338)</f>
        <v>0</v>
      </c>
      <c r="F325" s="210">
        <f t="shared" si="127"/>
        <v>34942</v>
      </c>
      <c r="G325" s="210">
        <f t="shared" si="127"/>
        <v>224550</v>
      </c>
      <c r="H325" s="210">
        <f t="shared" si="127"/>
        <v>259492</v>
      </c>
      <c r="I325" s="210">
        <f t="shared" si="127"/>
        <v>0</v>
      </c>
      <c r="J325" s="210">
        <f t="shared" si="127"/>
        <v>161524</v>
      </c>
      <c r="K325" s="210">
        <f t="shared" si="127"/>
        <v>97730</v>
      </c>
      <c r="L325" s="210">
        <f t="shared" si="127"/>
        <v>856968</v>
      </c>
      <c r="M325" s="210">
        <f t="shared" si="127"/>
        <v>1116222</v>
      </c>
      <c r="N325" s="210"/>
      <c r="O325" s="210">
        <f t="shared" ref="O325" si="128">SUM(O326:O338)</f>
        <v>161524</v>
      </c>
      <c r="P325" s="210">
        <f t="shared" ref="P325" si="129">SUM(P326:P338)</f>
        <v>132672</v>
      </c>
      <c r="Q325" s="210">
        <f t="shared" ref="Q325" si="130">SUM(Q326:Q338)</f>
        <v>1081518</v>
      </c>
      <c r="R325" s="210">
        <f t="shared" ref="R325" si="131">SUM(R326:R338)</f>
        <v>1375714</v>
      </c>
      <c r="S325" s="211"/>
    </row>
    <row r="326" spans="1:43" ht="70.5" customHeight="1" thickBot="1">
      <c r="A326" s="205"/>
      <c r="B326" s="1018" t="s">
        <v>333</v>
      </c>
      <c r="C326" s="196">
        <v>2025</v>
      </c>
      <c r="D326" s="199"/>
      <c r="E326" s="199"/>
      <c r="F326" s="772"/>
      <c r="G326" s="773"/>
      <c r="H326" s="201"/>
      <c r="I326" s="723"/>
      <c r="J326" s="199"/>
      <c r="K326" s="774"/>
      <c r="L326" s="773">
        <v>13500</v>
      </c>
      <c r="M326" s="214">
        <f t="shared" ref="M326:M329" si="132">+J326+K326+L326</f>
        <v>13500</v>
      </c>
      <c r="N326" s="1033" t="s">
        <v>332</v>
      </c>
      <c r="O326" s="199">
        <f t="shared" ref="O326:Q329" si="133">+E326+J326</f>
        <v>0</v>
      </c>
      <c r="P326" s="199">
        <f t="shared" si="133"/>
        <v>0</v>
      </c>
      <c r="Q326" s="199">
        <f t="shared" si="133"/>
        <v>13500</v>
      </c>
      <c r="R326" s="199">
        <f t="shared" ref="R326:R329" si="134">+O326+P326+Q326</f>
        <v>13500</v>
      </c>
      <c r="S326" s="203"/>
    </row>
    <row r="327" spans="1:43" ht="73.5" customHeight="1" thickBot="1">
      <c r="A327" s="205"/>
      <c r="B327" s="1020" t="s">
        <v>114</v>
      </c>
      <c r="C327" s="196">
        <v>2025</v>
      </c>
      <c r="D327" s="199"/>
      <c r="E327" s="199"/>
      <c r="F327" s="774">
        <v>13000</v>
      </c>
      <c r="G327" s="773">
        <v>1000</v>
      </c>
      <c r="H327" s="213">
        <f t="shared" ref="H327:H329" si="135">+E327+F327+G327</f>
        <v>14000</v>
      </c>
      <c r="I327" s="1558" t="s">
        <v>334</v>
      </c>
      <c r="J327" s="199"/>
      <c r="K327" s="774"/>
      <c r="L327" s="773"/>
      <c r="M327" s="214">
        <f t="shared" si="132"/>
        <v>0</v>
      </c>
      <c r="N327" s="1034"/>
      <c r="O327" s="199">
        <f t="shared" si="133"/>
        <v>0</v>
      </c>
      <c r="P327" s="199">
        <f t="shared" si="133"/>
        <v>13000</v>
      </c>
      <c r="Q327" s="199">
        <f t="shared" si="133"/>
        <v>1000</v>
      </c>
      <c r="R327" s="199">
        <f t="shared" si="134"/>
        <v>14000</v>
      </c>
      <c r="S327" s="205"/>
    </row>
    <row r="328" spans="1:43" ht="70.5" customHeight="1" thickBot="1">
      <c r="A328" s="205"/>
      <c r="B328" s="1020" t="s">
        <v>115</v>
      </c>
      <c r="C328" s="196">
        <v>2025</v>
      </c>
      <c r="D328" s="261">
        <v>77</v>
      </c>
      <c r="E328" s="261">
        <v>0</v>
      </c>
      <c r="F328" s="922">
        <v>10000</v>
      </c>
      <c r="G328" s="263"/>
      <c r="H328" s="923">
        <f t="shared" si="135"/>
        <v>10000</v>
      </c>
      <c r="I328" s="1559" t="s">
        <v>335</v>
      </c>
      <c r="J328" s="199">
        <v>119406</v>
      </c>
      <c r="K328" s="774">
        <f>-10000+52730</f>
        <v>42730</v>
      </c>
      <c r="L328" s="773">
        <v>630000</v>
      </c>
      <c r="M328" s="214">
        <f t="shared" si="132"/>
        <v>792136</v>
      </c>
      <c r="N328" s="1035" t="s">
        <v>336</v>
      </c>
      <c r="O328" s="199">
        <f t="shared" si="133"/>
        <v>119406</v>
      </c>
      <c r="P328" s="199">
        <f t="shared" si="133"/>
        <v>52730</v>
      </c>
      <c r="Q328" s="199">
        <f t="shared" si="133"/>
        <v>630000</v>
      </c>
      <c r="R328" s="199">
        <f t="shared" si="134"/>
        <v>802136</v>
      </c>
      <c r="S328" s="215"/>
    </row>
    <row r="329" spans="1:43" ht="191.25" customHeight="1" thickBot="1">
      <c r="A329" s="205"/>
      <c r="B329" s="1020" t="s">
        <v>116</v>
      </c>
      <c r="C329" s="196">
        <v>2025</v>
      </c>
      <c r="D329" s="199"/>
      <c r="E329" s="199"/>
      <c r="F329" s="774">
        <v>13442</v>
      </c>
      <c r="G329" s="773">
        <v>4000</v>
      </c>
      <c r="H329" s="213">
        <f t="shared" si="135"/>
        <v>17442</v>
      </c>
      <c r="I329" s="1560" t="s">
        <v>337</v>
      </c>
      <c r="J329" s="199"/>
      <c r="K329" s="774"/>
      <c r="L329" s="773"/>
      <c r="M329" s="214">
        <f t="shared" si="132"/>
        <v>0</v>
      </c>
      <c r="N329" s="1034"/>
      <c r="O329" s="199">
        <f t="shared" si="133"/>
        <v>0</v>
      </c>
      <c r="P329" s="199">
        <f t="shared" si="133"/>
        <v>13442</v>
      </c>
      <c r="Q329" s="199">
        <f t="shared" si="133"/>
        <v>4000</v>
      </c>
      <c r="R329" s="199">
        <f t="shared" si="134"/>
        <v>17442</v>
      </c>
      <c r="S329" s="205"/>
    </row>
    <row r="330" spans="1:43" ht="60.75" customHeight="1" thickBot="1">
      <c r="A330" s="205"/>
      <c r="B330" s="1020" t="s">
        <v>117</v>
      </c>
      <c r="C330" s="196">
        <v>2025</v>
      </c>
      <c r="D330" s="199"/>
      <c r="E330" s="199"/>
      <c r="F330" s="774"/>
      <c r="G330" s="773"/>
      <c r="H330" s="213"/>
      <c r="I330" s="1561" t="s">
        <v>323</v>
      </c>
      <c r="J330" s="199"/>
      <c r="K330" s="772"/>
      <c r="L330" s="773"/>
      <c r="M330" s="200"/>
      <c r="N330" s="784"/>
      <c r="O330" s="199"/>
      <c r="P330" s="199"/>
      <c r="Q330" s="199"/>
      <c r="R330" s="199"/>
      <c r="S330" s="205"/>
    </row>
    <row r="331" spans="1:43" ht="67.5" customHeight="1" thickBot="1">
      <c r="A331" s="205"/>
      <c r="B331" s="1020" t="s">
        <v>118</v>
      </c>
      <c r="C331" s="196">
        <v>2025</v>
      </c>
      <c r="D331" s="199"/>
      <c r="E331" s="199"/>
      <c r="F331" s="774"/>
      <c r="G331" s="773"/>
      <c r="H331" s="213"/>
      <c r="I331" s="1561" t="s">
        <v>323</v>
      </c>
      <c r="J331" s="199"/>
      <c r="K331" s="772"/>
      <c r="L331" s="773"/>
      <c r="M331" s="200"/>
      <c r="N331" s="784"/>
      <c r="O331" s="199"/>
      <c r="P331" s="199"/>
      <c r="Q331" s="199"/>
      <c r="R331" s="199"/>
      <c r="S331" s="205"/>
    </row>
    <row r="332" spans="1:43" ht="33.75" customHeight="1" thickBot="1">
      <c r="A332" s="205"/>
      <c r="B332" s="1020" t="s">
        <v>149</v>
      </c>
      <c r="C332" s="196">
        <v>2025</v>
      </c>
      <c r="D332" s="199"/>
      <c r="E332" s="199"/>
      <c r="F332" s="774"/>
      <c r="G332" s="773"/>
      <c r="H332" s="213"/>
      <c r="I332" s="1562"/>
      <c r="J332" s="199"/>
      <c r="K332" s="774"/>
      <c r="L332" s="773">
        <v>208468</v>
      </c>
      <c r="M332" s="214">
        <f t="shared" ref="M332:M338" si="136">+J332+K332+L332</f>
        <v>208468</v>
      </c>
      <c r="N332" s="1036" t="s">
        <v>338</v>
      </c>
      <c r="O332" s="199">
        <f t="shared" ref="O332:Q338" si="137">+E332+J332</f>
        <v>0</v>
      </c>
      <c r="P332" s="199">
        <f t="shared" si="137"/>
        <v>0</v>
      </c>
      <c r="Q332" s="199">
        <f t="shared" si="137"/>
        <v>208468</v>
      </c>
      <c r="R332" s="199">
        <f t="shared" ref="R332:R338" si="138">+O332+P332+Q332</f>
        <v>208468</v>
      </c>
      <c r="S332" s="205"/>
    </row>
    <row r="333" spans="1:43" ht="41.25" customHeight="1" thickBot="1">
      <c r="A333" s="205"/>
      <c r="B333" s="1019" t="s">
        <v>150</v>
      </c>
      <c r="C333" s="196">
        <v>2025</v>
      </c>
      <c r="D333" s="199">
        <v>10</v>
      </c>
      <c r="E333" s="199"/>
      <c r="F333" s="774">
        <v>500</v>
      </c>
      <c r="G333" s="773"/>
      <c r="H333" s="213">
        <f t="shared" ref="H333:H338" si="139">+E333+F333+G333</f>
        <v>500</v>
      </c>
      <c r="I333" s="1042" t="s">
        <v>339</v>
      </c>
      <c r="J333" s="199">
        <v>10000</v>
      </c>
      <c r="K333" s="774"/>
      <c r="L333" s="773">
        <v>5000</v>
      </c>
      <c r="M333" s="214">
        <f t="shared" si="136"/>
        <v>15000</v>
      </c>
      <c r="N333" s="1037" t="s">
        <v>340</v>
      </c>
      <c r="O333" s="199">
        <f t="shared" si="137"/>
        <v>10000</v>
      </c>
      <c r="P333" s="199">
        <f t="shared" si="137"/>
        <v>500</v>
      </c>
      <c r="Q333" s="199">
        <f t="shared" si="137"/>
        <v>5000</v>
      </c>
      <c r="R333" s="199">
        <f t="shared" si="138"/>
        <v>15500</v>
      </c>
      <c r="S333" s="206"/>
    </row>
    <row r="334" spans="1:43" ht="258" customHeight="1" thickBot="1">
      <c r="A334" s="205"/>
      <c r="B334" s="1019" t="s">
        <v>190</v>
      </c>
      <c r="C334" s="196">
        <v>2025</v>
      </c>
      <c r="D334" s="199"/>
      <c r="E334" s="199"/>
      <c r="F334" s="774">
        <v>16000</v>
      </c>
      <c r="G334" s="773">
        <f>199550+20000</f>
        <v>219550</v>
      </c>
      <c r="H334" s="213">
        <f t="shared" si="139"/>
        <v>235550</v>
      </c>
      <c r="I334" s="1563" t="s">
        <v>341</v>
      </c>
      <c r="J334" s="199"/>
      <c r="K334" s="772"/>
      <c r="L334" s="773"/>
      <c r="M334" s="200">
        <f t="shared" si="136"/>
        <v>0</v>
      </c>
      <c r="N334" s="780"/>
      <c r="O334" s="199">
        <f t="shared" si="137"/>
        <v>0</v>
      </c>
      <c r="P334" s="199">
        <f t="shared" si="137"/>
        <v>16000</v>
      </c>
      <c r="Q334" s="199">
        <f t="shared" si="137"/>
        <v>219550</v>
      </c>
      <c r="R334" s="199">
        <f t="shared" si="138"/>
        <v>235550</v>
      </c>
      <c r="S334" s="206"/>
    </row>
    <row r="335" spans="1:43" ht="59.25" customHeight="1" thickBot="1">
      <c r="A335" s="205"/>
      <c r="B335" s="1019" t="s">
        <v>191</v>
      </c>
      <c r="C335" s="196">
        <v>2025</v>
      </c>
      <c r="D335" s="199"/>
      <c r="E335" s="199"/>
      <c r="F335" s="774">
        <v>-18000</v>
      </c>
      <c r="G335" s="773"/>
      <c r="H335" s="213">
        <f t="shared" si="139"/>
        <v>-18000</v>
      </c>
      <c r="I335" s="1563" t="s">
        <v>342</v>
      </c>
      <c r="J335" s="199"/>
      <c r="K335" s="772"/>
      <c r="L335" s="773"/>
      <c r="M335" s="200">
        <f t="shared" si="136"/>
        <v>0</v>
      </c>
      <c r="N335" s="780"/>
      <c r="O335" s="199">
        <f t="shared" si="137"/>
        <v>0</v>
      </c>
      <c r="P335" s="199">
        <f t="shared" si="137"/>
        <v>-18000</v>
      </c>
      <c r="Q335" s="199">
        <f t="shared" si="137"/>
        <v>0</v>
      </c>
      <c r="R335" s="199">
        <f t="shared" si="138"/>
        <v>-18000</v>
      </c>
      <c r="S335" s="206"/>
    </row>
    <row r="336" spans="1:43" s="1040" customFormat="1" ht="77.25" customHeight="1" thickBot="1">
      <c r="A336" s="1034"/>
      <c r="B336" s="1038" t="s">
        <v>343</v>
      </c>
      <c r="C336" s="76">
        <v>2025</v>
      </c>
      <c r="D336" s="199">
        <v>10</v>
      </c>
      <c r="E336" s="199"/>
      <c r="F336" s="774">
        <v>0</v>
      </c>
      <c r="G336" s="773"/>
      <c r="H336" s="213">
        <f t="shared" si="139"/>
        <v>0</v>
      </c>
      <c r="I336" s="1042" t="s">
        <v>344</v>
      </c>
      <c r="J336" s="199">
        <f>27556+4562</f>
        <v>32118</v>
      </c>
      <c r="K336" s="774">
        <f>55000</f>
        <v>55000</v>
      </c>
      <c r="L336" s="773"/>
      <c r="M336" s="214">
        <f t="shared" si="136"/>
        <v>87118</v>
      </c>
      <c r="N336" s="1037" t="s">
        <v>345</v>
      </c>
      <c r="O336" s="199">
        <f t="shared" si="137"/>
        <v>32118</v>
      </c>
      <c r="P336" s="199">
        <f t="shared" si="137"/>
        <v>55000</v>
      </c>
      <c r="Q336" s="199">
        <f t="shared" si="137"/>
        <v>0</v>
      </c>
      <c r="R336" s="199">
        <f t="shared" si="138"/>
        <v>87118</v>
      </c>
      <c r="S336" s="1039"/>
      <c r="T336" s="1501"/>
      <c r="U336" s="1501"/>
      <c r="V336" s="1501"/>
      <c r="W336" s="1501"/>
      <c r="X336" s="1501"/>
      <c r="Y336" s="1501"/>
      <c r="Z336" s="1501"/>
      <c r="AA336" s="1501"/>
      <c r="AB336" s="1501"/>
      <c r="AC336" s="1501"/>
      <c r="AD336" s="1501"/>
      <c r="AE336" s="1501"/>
      <c r="AF336" s="1501"/>
      <c r="AG336" s="1501"/>
      <c r="AH336" s="1501"/>
      <c r="AI336" s="1501"/>
      <c r="AJ336" s="1501"/>
      <c r="AK336" s="1501"/>
      <c r="AL336" s="1501"/>
      <c r="AM336" s="1501"/>
      <c r="AN336" s="1501"/>
      <c r="AO336" s="1501"/>
      <c r="AP336" s="1501"/>
      <c r="AQ336" s="1501"/>
    </row>
    <row r="337" spans="1:43" ht="67.5" customHeight="1" thickBot="1">
      <c r="A337" s="778"/>
      <c r="B337" s="1041" t="s">
        <v>346</v>
      </c>
      <c r="C337" s="75">
        <v>2025</v>
      </c>
      <c r="D337" s="199"/>
      <c r="E337" s="199"/>
      <c r="F337" s="774"/>
      <c r="G337" s="773"/>
      <c r="H337" s="213">
        <f t="shared" si="139"/>
        <v>0</v>
      </c>
      <c r="I337" s="1036" t="s">
        <v>347</v>
      </c>
      <c r="J337" s="199"/>
      <c r="K337" s="772"/>
      <c r="L337" s="773"/>
      <c r="M337" s="200">
        <f t="shared" si="136"/>
        <v>0</v>
      </c>
      <c r="N337" s="779"/>
      <c r="O337" s="199">
        <f t="shared" si="137"/>
        <v>0</v>
      </c>
      <c r="P337" s="199">
        <f t="shared" si="137"/>
        <v>0</v>
      </c>
      <c r="Q337" s="199">
        <f t="shared" si="137"/>
        <v>0</v>
      </c>
      <c r="R337" s="199">
        <f t="shared" si="138"/>
        <v>0</v>
      </c>
      <c r="S337" s="778"/>
    </row>
    <row r="338" spans="1:43" ht="67.5" customHeight="1" thickBot="1">
      <c r="A338" s="778"/>
      <c r="B338" s="1041" t="s">
        <v>348</v>
      </c>
      <c r="C338" s="75">
        <v>2025</v>
      </c>
      <c r="D338" s="199"/>
      <c r="E338" s="199"/>
      <c r="F338" s="774"/>
      <c r="G338" s="773"/>
      <c r="H338" s="213">
        <f t="shared" si="139"/>
        <v>0</v>
      </c>
      <c r="I338" s="1036" t="s">
        <v>347</v>
      </c>
      <c r="J338" s="199"/>
      <c r="K338" s="772"/>
      <c r="L338" s="773"/>
      <c r="M338" s="200">
        <f t="shared" si="136"/>
        <v>0</v>
      </c>
      <c r="N338" s="779"/>
      <c r="O338" s="199">
        <f t="shared" si="137"/>
        <v>0</v>
      </c>
      <c r="P338" s="199">
        <f t="shared" si="137"/>
        <v>0</v>
      </c>
      <c r="Q338" s="199">
        <f t="shared" si="137"/>
        <v>0</v>
      </c>
      <c r="R338" s="199">
        <f t="shared" si="138"/>
        <v>0</v>
      </c>
      <c r="S338" s="778"/>
    </row>
    <row r="339" spans="1:43" s="170" customFormat="1" ht="21" customHeight="1" thickBot="1">
      <c r="A339" s="808"/>
      <c r="B339" s="1032" t="s">
        <v>331</v>
      </c>
      <c r="C339" s="1023">
        <v>2025</v>
      </c>
      <c r="D339" s="210">
        <f>D340+D341+D342</f>
        <v>0</v>
      </c>
      <c r="E339" s="210">
        <f>SUM(E340:E342)</f>
        <v>115593</v>
      </c>
      <c r="F339" s="210">
        <f t="shared" ref="F339:H339" si="140">SUM(F340:F342)</f>
        <v>3774967</v>
      </c>
      <c r="G339" s="210">
        <f t="shared" si="140"/>
        <v>4643466</v>
      </c>
      <c r="H339" s="210">
        <f t="shared" si="140"/>
        <v>8534026</v>
      </c>
      <c r="I339" s="210"/>
      <c r="J339" s="210">
        <f>SUM(J340:J342)</f>
        <v>0</v>
      </c>
      <c r="K339" s="210">
        <f>SUM(K340:K342)</f>
        <v>0</v>
      </c>
      <c r="L339" s="210">
        <f t="shared" ref="L339" si="141">SUM(L340:L342)</f>
        <v>180000</v>
      </c>
      <c r="M339" s="210">
        <f t="shared" ref="M339" si="142">SUM(M340:M342)</f>
        <v>180000</v>
      </c>
      <c r="N339" s="210"/>
      <c r="O339" s="210">
        <f>SUM(O340:O342)</f>
        <v>115593</v>
      </c>
      <c r="P339" s="210">
        <f>SUM(P340:P342)</f>
        <v>3774967</v>
      </c>
      <c r="Q339" s="210">
        <f t="shared" ref="Q339" si="143">SUM(Q340:Q342)</f>
        <v>4823466</v>
      </c>
      <c r="R339" s="210">
        <f t="shared" ref="R339" si="144">SUM(R340:R342)</f>
        <v>8714026</v>
      </c>
      <c r="S339" s="211"/>
      <c r="T339" s="910"/>
      <c r="U339" s="910"/>
      <c r="V339" s="910"/>
      <c r="W339" s="910"/>
      <c r="X339" s="910"/>
      <c r="Y339" s="910"/>
      <c r="Z339" s="910"/>
      <c r="AA339" s="910"/>
      <c r="AB339" s="910"/>
      <c r="AC339" s="910"/>
      <c r="AD339" s="910"/>
      <c r="AE339" s="910"/>
      <c r="AF339" s="910"/>
      <c r="AG339" s="910"/>
      <c r="AH339" s="910"/>
      <c r="AI339" s="910"/>
      <c r="AJ339" s="910"/>
      <c r="AK339" s="910"/>
      <c r="AL339" s="910"/>
      <c r="AM339" s="910"/>
      <c r="AN339" s="910"/>
      <c r="AO339" s="910"/>
      <c r="AP339" s="910"/>
      <c r="AQ339" s="910"/>
    </row>
    <row r="340" spans="1:43" s="197" customFormat="1" ht="183" customHeight="1" thickBot="1">
      <c r="A340" s="205"/>
      <c r="B340" s="1021" t="s">
        <v>119</v>
      </c>
      <c r="C340" s="196">
        <v>2025</v>
      </c>
      <c r="D340" s="199"/>
      <c r="E340" s="199">
        <v>115593</v>
      </c>
      <c r="F340" s="774">
        <v>3154236</v>
      </c>
      <c r="G340" s="773">
        <v>4311077</v>
      </c>
      <c r="H340" s="213">
        <f t="shared" ref="H340:H342" si="145">+E340+F340+G340</f>
        <v>7580906</v>
      </c>
      <c r="I340" s="209" t="s">
        <v>349</v>
      </c>
      <c r="J340" s="199"/>
      <c r="K340" s="774"/>
      <c r="L340" s="773"/>
      <c r="M340" s="214">
        <f t="shared" ref="M340:M342" si="146">+J340+K340+L340</f>
        <v>0</v>
      </c>
      <c r="N340" s="209"/>
      <c r="O340" s="199">
        <f t="shared" ref="O340:Q342" si="147">+E340+J340</f>
        <v>115593</v>
      </c>
      <c r="P340" s="199">
        <f t="shared" si="147"/>
        <v>3154236</v>
      </c>
      <c r="Q340" s="199">
        <f t="shared" si="147"/>
        <v>4311077</v>
      </c>
      <c r="R340" s="199">
        <f t="shared" ref="R340:R342" si="148">+O340+P340+Q340</f>
        <v>7580906</v>
      </c>
      <c r="S340" s="208"/>
    </row>
    <row r="341" spans="1:43" ht="183" customHeight="1" thickBot="1">
      <c r="A341" s="205"/>
      <c r="B341" s="1021" t="s">
        <v>151</v>
      </c>
      <c r="C341" s="196">
        <v>2025</v>
      </c>
      <c r="D341" s="199"/>
      <c r="E341" s="199"/>
      <c r="F341" s="774"/>
      <c r="G341" s="773">
        <f>-180000+321300</f>
        <v>141300</v>
      </c>
      <c r="H341" s="213">
        <f t="shared" si="145"/>
        <v>141300</v>
      </c>
      <c r="I341" s="777" t="s">
        <v>350</v>
      </c>
      <c r="J341" s="199"/>
      <c r="K341" s="774"/>
      <c r="L341" s="773">
        <v>180000</v>
      </c>
      <c r="M341" s="214">
        <f t="shared" si="146"/>
        <v>180000</v>
      </c>
      <c r="N341" s="777" t="s">
        <v>351</v>
      </c>
      <c r="O341" s="199">
        <f t="shared" si="147"/>
        <v>0</v>
      </c>
      <c r="P341" s="199">
        <f t="shared" si="147"/>
        <v>0</v>
      </c>
      <c r="Q341" s="199">
        <f t="shared" si="147"/>
        <v>321300</v>
      </c>
      <c r="R341" s="199">
        <f t="shared" si="148"/>
        <v>321300</v>
      </c>
      <c r="S341" s="205"/>
    </row>
    <row r="342" spans="1:43" ht="76.5" customHeight="1" thickBot="1">
      <c r="A342" s="205"/>
      <c r="B342" s="1022" t="s">
        <v>152</v>
      </c>
      <c r="C342" s="196">
        <v>2025</v>
      </c>
      <c r="D342" s="199"/>
      <c r="E342" s="199"/>
      <c r="F342" s="774">
        <v>620731</v>
      </c>
      <c r="G342" s="773">
        <v>191089</v>
      </c>
      <c r="H342" s="213">
        <f t="shared" si="145"/>
        <v>811820</v>
      </c>
      <c r="I342" s="781" t="s">
        <v>352</v>
      </c>
      <c r="J342" s="199"/>
      <c r="K342" s="774"/>
      <c r="L342" s="773"/>
      <c r="M342" s="214">
        <f t="shared" si="146"/>
        <v>0</v>
      </c>
      <c r="N342" s="781" t="s">
        <v>353</v>
      </c>
      <c r="O342" s="199">
        <f t="shared" si="147"/>
        <v>0</v>
      </c>
      <c r="P342" s="199">
        <f t="shared" si="147"/>
        <v>620731</v>
      </c>
      <c r="Q342" s="199">
        <f t="shared" si="147"/>
        <v>191089</v>
      </c>
      <c r="R342" s="199">
        <f t="shared" si="148"/>
        <v>811820</v>
      </c>
      <c r="S342" s="206"/>
    </row>
    <row r="343" spans="1:43" s="170" customFormat="1" ht="21" customHeight="1" thickBot="1">
      <c r="A343" s="808"/>
      <c r="B343" s="807" t="s">
        <v>153</v>
      </c>
      <c r="C343" s="1023">
        <v>2025</v>
      </c>
      <c r="D343" s="210">
        <f>D344+D345+D346</f>
        <v>0</v>
      </c>
      <c r="E343" s="210">
        <f>SUM(E344:E346)</f>
        <v>15400</v>
      </c>
      <c r="F343" s="210">
        <f t="shared" ref="F343:H343" si="149">SUM(F344:F346)</f>
        <v>0</v>
      </c>
      <c r="G343" s="210">
        <f t="shared" si="149"/>
        <v>0</v>
      </c>
      <c r="H343" s="210">
        <f t="shared" si="149"/>
        <v>15400</v>
      </c>
      <c r="I343" s="210"/>
      <c r="J343" s="210">
        <f>SUM(J344:J346)</f>
        <v>0</v>
      </c>
      <c r="K343" s="210">
        <f t="shared" ref="K343" si="150">SUM(K344:K346)</f>
        <v>0</v>
      </c>
      <c r="L343" s="210">
        <f t="shared" ref="L343" si="151">SUM(L344:L346)</f>
        <v>0</v>
      </c>
      <c r="M343" s="210">
        <f t="shared" ref="M343" si="152">SUM(M344:M346)</f>
        <v>0</v>
      </c>
      <c r="N343" s="210"/>
      <c r="O343" s="210">
        <f>SUM(O344:O346)</f>
        <v>15400</v>
      </c>
      <c r="P343" s="210">
        <f t="shared" ref="P343" si="153">SUM(P344:P346)</f>
        <v>0</v>
      </c>
      <c r="Q343" s="210">
        <f t="shared" ref="Q343" si="154">SUM(Q344:Q346)</f>
        <v>0</v>
      </c>
      <c r="R343" s="210">
        <f t="shared" ref="R343" si="155">SUM(R344:R346)</f>
        <v>15400</v>
      </c>
      <c r="S343" s="211"/>
      <c r="T343" s="910"/>
      <c r="U343" s="910"/>
      <c r="V343" s="910"/>
      <c r="W343" s="910"/>
      <c r="X343" s="910"/>
      <c r="Y343" s="910"/>
      <c r="Z343" s="910"/>
      <c r="AA343" s="910"/>
      <c r="AB343" s="910"/>
      <c r="AC343" s="910"/>
      <c r="AD343" s="910"/>
      <c r="AE343" s="910"/>
      <c r="AF343" s="910"/>
      <c r="AG343" s="910"/>
      <c r="AH343" s="910"/>
      <c r="AI343" s="910"/>
      <c r="AJ343" s="910"/>
      <c r="AK343" s="910"/>
      <c r="AL343" s="910"/>
      <c r="AM343" s="910"/>
      <c r="AN343" s="910"/>
      <c r="AO343" s="910"/>
      <c r="AP343" s="910"/>
      <c r="AQ343" s="910"/>
    </row>
    <row r="344" spans="1:43" ht="26.25" customHeight="1" thickBot="1">
      <c r="A344" s="205"/>
      <c r="B344" s="1021" t="s">
        <v>120</v>
      </c>
      <c r="C344" s="196">
        <v>2025</v>
      </c>
      <c r="D344" s="199"/>
      <c r="E344" s="199">
        <v>11900</v>
      </c>
      <c r="F344" s="774"/>
      <c r="G344" s="773"/>
      <c r="H344" s="213">
        <f t="shared" ref="H344:H347" si="156">+E344+F344+G344</f>
        <v>11900</v>
      </c>
      <c r="I344" s="776" t="s">
        <v>354</v>
      </c>
      <c r="J344" s="199"/>
      <c r="K344" s="772"/>
      <c r="L344" s="773"/>
      <c r="M344" s="200">
        <f t="shared" ref="M344:M347" si="157">+J344+K344+L344</f>
        <v>0</v>
      </c>
      <c r="N344" s="775"/>
      <c r="O344" s="199">
        <f t="shared" ref="O344:Q347" si="158">+E344+J344</f>
        <v>11900</v>
      </c>
      <c r="P344" s="199">
        <f t="shared" si="158"/>
        <v>0</v>
      </c>
      <c r="Q344" s="199">
        <f t="shared" si="158"/>
        <v>0</v>
      </c>
      <c r="R344" s="199">
        <f t="shared" ref="R344:R347" si="159">+O344+P344+Q344</f>
        <v>11900</v>
      </c>
      <c r="S344" s="203"/>
    </row>
    <row r="345" spans="1:43" ht="27" customHeight="1" thickBot="1">
      <c r="A345" s="205"/>
      <c r="B345" s="1021" t="s">
        <v>121</v>
      </c>
      <c r="C345" s="196">
        <v>2025</v>
      </c>
      <c r="D345" s="199"/>
      <c r="E345" s="199">
        <v>3500</v>
      </c>
      <c r="F345" s="772"/>
      <c r="G345" s="773"/>
      <c r="H345" s="201">
        <f t="shared" si="156"/>
        <v>3500</v>
      </c>
      <c r="I345" s="777" t="s">
        <v>355</v>
      </c>
      <c r="J345" s="199"/>
      <c r="K345" s="772"/>
      <c r="L345" s="773"/>
      <c r="M345" s="200">
        <f t="shared" si="157"/>
        <v>0</v>
      </c>
      <c r="N345" s="779"/>
      <c r="O345" s="199">
        <f t="shared" si="158"/>
        <v>3500</v>
      </c>
      <c r="P345" s="199">
        <f t="shared" si="158"/>
        <v>0</v>
      </c>
      <c r="Q345" s="199">
        <f t="shared" si="158"/>
        <v>0</v>
      </c>
      <c r="R345" s="199">
        <f t="shared" si="159"/>
        <v>3500</v>
      </c>
      <c r="S345" s="205"/>
    </row>
    <row r="346" spans="1:43" ht="27" customHeight="1" thickBot="1">
      <c r="A346" s="205"/>
      <c r="B346" s="1021" t="s">
        <v>154</v>
      </c>
      <c r="C346" s="196">
        <v>2025</v>
      </c>
      <c r="D346" s="199"/>
      <c r="E346" s="199"/>
      <c r="F346" s="774"/>
      <c r="G346" s="773"/>
      <c r="H346" s="213">
        <f t="shared" si="156"/>
        <v>0</v>
      </c>
      <c r="I346" s="782" t="s">
        <v>323</v>
      </c>
      <c r="J346" s="199"/>
      <c r="K346" s="774"/>
      <c r="L346" s="773"/>
      <c r="M346" s="214">
        <f t="shared" si="157"/>
        <v>0</v>
      </c>
      <c r="N346" s="783"/>
      <c r="O346" s="199">
        <f t="shared" si="158"/>
        <v>0</v>
      </c>
      <c r="P346" s="199">
        <f t="shared" si="158"/>
        <v>0</v>
      </c>
      <c r="Q346" s="199">
        <f t="shared" si="158"/>
        <v>0</v>
      </c>
      <c r="R346" s="199">
        <f t="shared" si="159"/>
        <v>0</v>
      </c>
      <c r="S346" s="206"/>
    </row>
    <row r="347" spans="1:43" s="197" customFormat="1" ht="69.75" customHeight="1" thickBot="1">
      <c r="A347" s="1043"/>
      <c r="B347" s="807" t="s">
        <v>209</v>
      </c>
      <c r="C347" s="77">
        <v>2025</v>
      </c>
      <c r="D347" s="1044"/>
      <c r="E347" s="210">
        <v>14000</v>
      </c>
      <c r="F347" s="210">
        <v>51830</v>
      </c>
      <c r="G347" s="210">
        <f>78000+109500</f>
        <v>187500</v>
      </c>
      <c r="H347" s="210">
        <f t="shared" si="156"/>
        <v>253330</v>
      </c>
      <c r="I347" s="1025" t="s">
        <v>356</v>
      </c>
      <c r="J347" s="210"/>
      <c r="K347" s="210"/>
      <c r="L347" s="210"/>
      <c r="M347" s="210">
        <f t="shared" si="157"/>
        <v>0</v>
      </c>
      <c r="N347" s="210"/>
      <c r="O347" s="210">
        <f t="shared" si="158"/>
        <v>14000</v>
      </c>
      <c r="P347" s="210">
        <f t="shared" si="158"/>
        <v>51830</v>
      </c>
      <c r="Q347" s="210">
        <f t="shared" si="158"/>
        <v>187500</v>
      </c>
      <c r="R347" s="210">
        <f t="shared" si="159"/>
        <v>253330</v>
      </c>
      <c r="S347" s="207"/>
    </row>
    <row r="348" spans="1:43" s="197" customFormat="1" ht="50.25" customHeight="1" thickBot="1">
      <c r="A348" s="916"/>
      <c r="B348" s="917" t="s">
        <v>155</v>
      </c>
      <c r="C348" s="196">
        <v>2025</v>
      </c>
      <c r="D348" s="261"/>
      <c r="E348" s="261"/>
      <c r="F348" s="918"/>
      <c r="G348" s="263"/>
      <c r="H348" s="264"/>
      <c r="I348" s="919" t="s">
        <v>323</v>
      </c>
      <c r="J348" s="261"/>
      <c r="K348" s="262"/>
      <c r="L348" s="263"/>
      <c r="M348" s="920"/>
      <c r="N348" s="915"/>
      <c r="O348" s="261"/>
      <c r="P348" s="261"/>
      <c r="Q348" s="261"/>
      <c r="R348" s="261"/>
      <c r="S348" s="915"/>
    </row>
    <row r="349" spans="1:43" ht="16.5" thickBot="1">
      <c r="A349" s="48">
        <v>88</v>
      </c>
      <c r="B349" s="17" t="s">
        <v>122</v>
      </c>
      <c r="C349" s="18"/>
      <c r="D349" s="165"/>
      <c r="E349" s="800"/>
      <c r="F349" s="801"/>
      <c r="G349" s="147"/>
      <c r="H349" s="61"/>
      <c r="I349" s="180"/>
      <c r="J349" s="146"/>
      <c r="K349" s="147"/>
      <c r="L349" s="165"/>
      <c r="M349" s="117"/>
      <c r="N349" s="174"/>
      <c r="O349" s="147"/>
      <c r="P349" s="165"/>
      <c r="Q349" s="161"/>
      <c r="R349" s="103"/>
      <c r="S349" s="175"/>
    </row>
    <row r="350" spans="1:43" ht="27.75" customHeight="1">
      <c r="A350" s="19">
        <v>1110</v>
      </c>
      <c r="B350" s="1408" t="s">
        <v>123</v>
      </c>
      <c r="C350" s="193">
        <v>2025</v>
      </c>
      <c r="D350" s="49"/>
      <c r="E350" s="1098"/>
      <c r="F350" s="371">
        <v>33200</v>
      </c>
      <c r="G350" s="1122"/>
      <c r="H350" s="278">
        <f>SUM(E350:G350)</f>
        <v>33200</v>
      </c>
      <c r="I350" s="1312" t="s">
        <v>394</v>
      </c>
      <c r="J350" s="274"/>
      <c r="K350" s="31"/>
      <c r="L350" s="30"/>
      <c r="M350" s="279"/>
      <c r="N350" s="1265"/>
      <c r="O350" s="94">
        <f>J350+E350</f>
        <v>0</v>
      </c>
      <c r="P350" s="94">
        <f t="shared" ref="P350:P352" si="160">K350+F350</f>
        <v>33200</v>
      </c>
      <c r="Q350" s="94">
        <f t="shared" ref="Q350:Q352" si="161">L350+G350</f>
        <v>0</v>
      </c>
      <c r="R350" s="94">
        <f t="shared" ref="R350:R352" si="162">M350+H350</f>
        <v>33200</v>
      </c>
      <c r="S350" s="31"/>
    </row>
    <row r="351" spans="1:43" ht="36" customHeight="1">
      <c r="A351" s="78">
        <v>1110</v>
      </c>
      <c r="B351" s="1409"/>
      <c r="C351" s="194">
        <v>2026</v>
      </c>
      <c r="D351" s="30"/>
      <c r="E351" s="1117"/>
      <c r="F351" s="371">
        <v>33200</v>
      </c>
      <c r="G351" s="1124"/>
      <c r="H351" s="278">
        <f t="shared" ref="H351:H352" si="163">SUM(E351:G351)</f>
        <v>33200</v>
      </c>
      <c r="I351" s="1313"/>
      <c r="J351" s="275"/>
      <c r="K351" s="34"/>
      <c r="L351" s="30"/>
      <c r="M351" s="287"/>
      <c r="N351" s="1266"/>
      <c r="O351" s="94">
        <f t="shared" ref="O351:O352" si="164">J351+E351</f>
        <v>0</v>
      </c>
      <c r="P351" s="94">
        <f t="shared" si="160"/>
        <v>33200</v>
      </c>
      <c r="Q351" s="94">
        <f t="shared" si="161"/>
        <v>0</v>
      </c>
      <c r="R351" s="94">
        <f t="shared" si="162"/>
        <v>33200</v>
      </c>
      <c r="S351" s="34"/>
    </row>
    <row r="352" spans="1:43" ht="36" customHeight="1" thickBot="1">
      <c r="A352" s="20">
        <v>1110</v>
      </c>
      <c r="B352" s="1410"/>
      <c r="C352" s="16">
        <v>2027</v>
      </c>
      <c r="D352" s="37"/>
      <c r="E352" s="1099"/>
      <c r="F352" s="346">
        <v>33200</v>
      </c>
      <c r="G352" s="1128"/>
      <c r="H352" s="278">
        <f t="shared" si="163"/>
        <v>33200</v>
      </c>
      <c r="I352" s="1314"/>
      <c r="J352" s="276"/>
      <c r="K352" s="38"/>
      <c r="L352" s="37"/>
      <c r="M352" s="282"/>
      <c r="N352" s="1267"/>
      <c r="O352" s="94">
        <f t="shared" si="164"/>
        <v>0</v>
      </c>
      <c r="P352" s="94">
        <f t="shared" si="160"/>
        <v>33200</v>
      </c>
      <c r="Q352" s="94">
        <f t="shared" si="161"/>
        <v>0</v>
      </c>
      <c r="R352" s="94">
        <f t="shared" si="162"/>
        <v>33200</v>
      </c>
      <c r="S352" s="38"/>
    </row>
    <row r="353" spans="1:19" ht="32.25" thickBot="1">
      <c r="A353" s="48">
        <v>89</v>
      </c>
      <c r="B353" s="799" t="s">
        <v>124</v>
      </c>
      <c r="C353" s="17"/>
      <c r="D353" s="165"/>
      <c r="E353" s="800"/>
      <c r="F353" s="800"/>
      <c r="G353" s="800"/>
      <c r="H353" s="800"/>
      <c r="I353" s="180"/>
      <c r="J353" s="146"/>
      <c r="K353" s="146"/>
      <c r="L353" s="146"/>
      <c r="M353" s="146"/>
      <c r="N353" s="174"/>
      <c r="O353" s="146"/>
      <c r="P353" s="165"/>
      <c r="Q353" s="161"/>
      <c r="R353" s="103"/>
      <c r="S353" s="174"/>
    </row>
    <row r="354" spans="1:19" ht="46.5" customHeight="1">
      <c r="A354" s="19" t="s">
        <v>46</v>
      </c>
      <c r="B354" s="54" t="s">
        <v>63</v>
      </c>
      <c r="C354" s="193">
        <v>2025</v>
      </c>
      <c r="D354" s="49"/>
      <c r="E354" s="141">
        <v>17150</v>
      </c>
      <c r="F354" s="141"/>
      <c r="G354" s="958">
        <v>2000</v>
      </c>
      <c r="H354" s="735">
        <f>SUM(E354:G354)</f>
        <v>19150</v>
      </c>
      <c r="I354" s="1564" t="s">
        <v>244</v>
      </c>
      <c r="J354" s="279"/>
      <c r="K354" s="291"/>
      <c r="L354" s="279">
        <f>6000+8000</f>
        <v>14000</v>
      </c>
      <c r="M354" s="292">
        <f>SUM(J354:L354)</f>
        <v>14000</v>
      </c>
      <c r="N354" s="1265" t="s">
        <v>245</v>
      </c>
      <c r="O354" s="94">
        <f>J354+E354</f>
        <v>17150</v>
      </c>
      <c r="P354" s="94">
        <f t="shared" ref="P354:R356" si="165">K354+F354</f>
        <v>0</v>
      </c>
      <c r="Q354" s="94">
        <f t="shared" si="165"/>
        <v>16000</v>
      </c>
      <c r="R354" s="94">
        <f t="shared" si="165"/>
        <v>33150</v>
      </c>
      <c r="S354" s="31"/>
    </row>
    <row r="355" spans="1:19" ht="48.75" customHeight="1">
      <c r="A355" s="55" t="s">
        <v>46</v>
      </c>
      <c r="B355" s="66"/>
      <c r="C355" s="194">
        <v>2026</v>
      </c>
      <c r="D355" s="30"/>
      <c r="E355" s="802"/>
      <c r="F355" s="802"/>
      <c r="G355" s="804"/>
      <c r="H355" s="803"/>
      <c r="I355" s="1565"/>
      <c r="J355" s="280"/>
      <c r="K355" s="275"/>
      <c r="L355" s="287"/>
      <c r="M355" s="287"/>
      <c r="N355" s="1266"/>
      <c r="O355" s="94">
        <f t="shared" ref="O355:O356" si="166">J355+E355</f>
        <v>0</v>
      </c>
      <c r="P355" s="94">
        <f t="shared" si="165"/>
        <v>0</v>
      </c>
      <c r="Q355" s="94">
        <f t="shared" si="165"/>
        <v>0</v>
      </c>
      <c r="R355" s="94">
        <f t="shared" si="165"/>
        <v>0</v>
      </c>
      <c r="S355" s="34"/>
    </row>
    <row r="356" spans="1:19" ht="69.75" customHeight="1" thickBot="1">
      <c r="A356" s="20" t="s">
        <v>46</v>
      </c>
      <c r="B356" s="67"/>
      <c r="C356" s="16">
        <v>2027</v>
      </c>
      <c r="D356" s="37"/>
      <c r="E356" s="802"/>
      <c r="F356" s="802"/>
      <c r="G356" s="805"/>
      <c r="H356" s="803"/>
      <c r="I356" s="1566"/>
      <c r="J356" s="282"/>
      <c r="K356" s="276"/>
      <c r="L356" s="282"/>
      <c r="M356" s="282"/>
      <c r="N356" s="1267"/>
      <c r="O356" s="94">
        <f t="shared" si="166"/>
        <v>0</v>
      </c>
      <c r="P356" s="94">
        <f t="shared" si="165"/>
        <v>0</v>
      </c>
      <c r="Q356" s="94">
        <f t="shared" si="165"/>
        <v>0</v>
      </c>
      <c r="R356" s="94">
        <f t="shared" si="165"/>
        <v>0</v>
      </c>
      <c r="S356" s="38"/>
    </row>
    <row r="357" spans="1:19" ht="16.5" thickBot="1">
      <c r="A357" s="68">
        <v>90</v>
      </c>
      <c r="B357" s="6" t="s">
        <v>125</v>
      </c>
      <c r="C357" s="6"/>
      <c r="D357" s="165"/>
      <c r="E357" s="145"/>
      <c r="F357" s="162"/>
      <c r="G357" s="162"/>
      <c r="H357" s="61"/>
      <c r="I357" s="184"/>
      <c r="J357" s="162"/>
      <c r="K357" s="162"/>
      <c r="L357" s="165"/>
      <c r="M357" s="102"/>
      <c r="N357" s="172"/>
      <c r="O357" s="162"/>
      <c r="P357" s="165"/>
      <c r="Q357" s="145"/>
      <c r="R357" s="120"/>
      <c r="S357" s="172"/>
    </row>
    <row r="358" spans="1:19" ht="65.25" customHeight="1">
      <c r="A358" s="1224" t="s">
        <v>46</v>
      </c>
      <c r="B358" s="79" t="s">
        <v>18</v>
      </c>
      <c r="C358" s="193">
        <v>2025</v>
      </c>
      <c r="D358" s="226"/>
      <c r="E358" s="121"/>
      <c r="F358" s="121">
        <v>3800</v>
      </c>
      <c r="G358" s="122">
        <v>110600</v>
      </c>
      <c r="H358" s="121">
        <f>E358+F358+G358</f>
        <v>114400</v>
      </c>
      <c r="I358" s="1516" t="s">
        <v>275</v>
      </c>
      <c r="J358" s="121"/>
      <c r="K358" s="122"/>
      <c r="L358" s="121"/>
      <c r="M358" s="121"/>
      <c r="N358" s="1381"/>
      <c r="O358" s="122">
        <f>E358</f>
        <v>0</v>
      </c>
      <c r="P358" s="121">
        <f>F358</f>
        <v>3800</v>
      </c>
      <c r="Q358" s="121">
        <f>G358</f>
        <v>110600</v>
      </c>
      <c r="R358" s="121">
        <f>Q358+P358+O358</f>
        <v>114400</v>
      </c>
      <c r="S358" s="1306"/>
    </row>
    <row r="359" spans="1:19" ht="43.5" customHeight="1">
      <c r="A359" s="1225"/>
      <c r="B359" s="80"/>
      <c r="C359" s="194">
        <v>2026</v>
      </c>
      <c r="D359" s="230"/>
      <c r="E359" s="123"/>
      <c r="F359" s="123">
        <v>10900</v>
      </c>
      <c r="G359" s="124"/>
      <c r="H359" s="123">
        <f>F359+E359+G359</f>
        <v>10900</v>
      </c>
      <c r="I359" s="1517"/>
      <c r="J359" s="123"/>
      <c r="K359" s="124"/>
      <c r="L359" s="123"/>
      <c r="M359" s="123"/>
      <c r="N359" s="1382"/>
      <c r="O359" s="124"/>
      <c r="P359" s="123"/>
      <c r="Q359" s="123"/>
      <c r="R359" s="123">
        <f>H359</f>
        <v>10900</v>
      </c>
      <c r="S359" s="1307"/>
    </row>
    <row r="360" spans="1:19" ht="66" customHeight="1" thickBot="1">
      <c r="A360" s="1226"/>
      <c r="B360" s="81"/>
      <c r="C360" s="16">
        <v>2027</v>
      </c>
      <c r="D360" s="234"/>
      <c r="E360" s="299"/>
      <c r="F360" s="299">
        <v>7900</v>
      </c>
      <c r="G360" s="224"/>
      <c r="H360" s="299">
        <f>E360+F360+G360</f>
        <v>7900</v>
      </c>
      <c r="I360" s="1518"/>
      <c r="J360" s="299"/>
      <c r="K360" s="224"/>
      <c r="L360" s="299"/>
      <c r="M360" s="299"/>
      <c r="N360" s="1383"/>
      <c r="O360" s="224"/>
      <c r="P360" s="299"/>
      <c r="Q360" s="299"/>
      <c r="R360" s="299">
        <f>H360</f>
        <v>7900</v>
      </c>
      <c r="S360" s="1308"/>
    </row>
    <row r="361" spans="1:19" ht="16.5" thickBot="1">
      <c r="A361" s="48">
        <v>91</v>
      </c>
      <c r="B361" s="17" t="s">
        <v>126</v>
      </c>
      <c r="C361" s="17"/>
      <c r="D361" s="806">
        <f>D362</f>
        <v>0</v>
      </c>
      <c r="E361" s="161"/>
      <c r="F361" s="161"/>
      <c r="G361" s="161"/>
      <c r="H361" s="161"/>
      <c r="I361" s="180"/>
      <c r="J361" s="146"/>
      <c r="K361" s="146"/>
      <c r="L361" s="146"/>
      <c r="M361" s="146"/>
      <c r="N361" s="174"/>
      <c r="O361" s="146"/>
      <c r="P361" s="146"/>
      <c r="Q361" s="146"/>
      <c r="R361" s="146"/>
      <c r="S361" s="174"/>
    </row>
    <row r="362" spans="1:19" ht="90.75" customHeight="1">
      <c r="A362" s="19">
        <v>1110</v>
      </c>
      <c r="B362" s="54" t="s">
        <v>18</v>
      </c>
      <c r="C362" s="193">
        <v>2025</v>
      </c>
      <c r="D362" s="49"/>
      <c r="E362" s="19"/>
      <c r="F362" s="959">
        <v>1000</v>
      </c>
      <c r="G362" s="734"/>
      <c r="H362" s="735">
        <f>SUM(E362:G362)</f>
        <v>1000</v>
      </c>
      <c r="I362" s="1567" t="s">
        <v>246</v>
      </c>
      <c r="J362" s="960">
        <v>2800</v>
      </c>
      <c r="K362" s="961"/>
      <c r="L362" s="962"/>
      <c r="M362" s="963">
        <f>SUM(J362:L362)</f>
        <v>2800</v>
      </c>
      <c r="N362" s="1265" t="s">
        <v>247</v>
      </c>
      <c r="O362" s="94">
        <f>J362+E362</f>
        <v>2800</v>
      </c>
      <c r="P362" s="94">
        <f t="shared" ref="P362:R364" si="167">K362+F362</f>
        <v>1000</v>
      </c>
      <c r="Q362" s="94">
        <f t="shared" si="167"/>
        <v>0</v>
      </c>
      <c r="R362" s="94">
        <f t="shared" si="167"/>
        <v>3800</v>
      </c>
      <c r="S362" s="31"/>
    </row>
    <row r="363" spans="1:19" ht="35.25" customHeight="1">
      <c r="A363" s="82">
        <v>1110</v>
      </c>
      <c r="B363" s="66"/>
      <c r="C363" s="194">
        <v>2026</v>
      </c>
      <c r="D363" s="49"/>
      <c r="E363" s="82"/>
      <c r="F363" s="66"/>
      <c r="G363" s="96"/>
      <c r="H363" s="49"/>
      <c r="I363" s="82"/>
      <c r="J363" s="66"/>
      <c r="K363" s="34"/>
      <c r="L363" s="49"/>
      <c r="M363" s="290"/>
      <c r="N363" s="1266"/>
      <c r="O363" s="94">
        <f t="shared" ref="O363:O364" si="168">J363+E363</f>
        <v>0</v>
      </c>
      <c r="P363" s="118">
        <f t="shared" si="167"/>
        <v>0</v>
      </c>
      <c r="Q363" s="303">
        <f t="shared" si="167"/>
        <v>0</v>
      </c>
      <c r="R363" s="94">
        <f t="shared" si="167"/>
        <v>0</v>
      </c>
      <c r="S363" s="34"/>
    </row>
    <row r="364" spans="1:19" ht="63" customHeight="1" thickBot="1">
      <c r="A364" s="83">
        <v>1110</v>
      </c>
      <c r="B364" s="67"/>
      <c r="C364" s="16">
        <v>2027</v>
      </c>
      <c r="D364" s="84"/>
      <c r="E364" s="83"/>
      <c r="F364" s="67"/>
      <c r="G364" s="100"/>
      <c r="H364" s="84"/>
      <c r="I364" s="83"/>
      <c r="J364" s="67"/>
      <c r="K364" s="38"/>
      <c r="L364" s="84"/>
      <c r="M364" s="293"/>
      <c r="N364" s="1267"/>
      <c r="O364" s="94">
        <f t="shared" si="168"/>
        <v>0</v>
      </c>
      <c r="P364" s="130">
        <f t="shared" si="167"/>
        <v>0</v>
      </c>
      <c r="Q364" s="304">
        <f t="shared" si="167"/>
        <v>0</v>
      </c>
      <c r="R364" s="94">
        <f t="shared" si="167"/>
        <v>0</v>
      </c>
      <c r="S364" s="38"/>
    </row>
    <row r="365" spans="1:19" ht="16.5" thickBot="1">
      <c r="A365" s="48">
        <v>92</v>
      </c>
      <c r="B365" s="17" t="s">
        <v>127</v>
      </c>
      <c r="C365" s="85"/>
      <c r="D365" s="806">
        <f>D366</f>
        <v>0</v>
      </c>
      <c r="E365" s="161"/>
      <c r="F365" s="161"/>
      <c r="G365" s="161"/>
      <c r="H365" s="161"/>
      <c r="I365" s="180"/>
      <c r="J365" s="146"/>
      <c r="K365" s="131"/>
      <c r="L365" s="165"/>
      <c r="M365" s="117"/>
      <c r="N365" s="174"/>
      <c r="O365" s="131"/>
      <c r="P365" s="131"/>
      <c r="Q365" s="131"/>
      <c r="R365" s="131"/>
      <c r="S365" s="85"/>
    </row>
    <row r="366" spans="1:19" ht="15.75" customHeight="1">
      <c r="A366" s="19">
        <v>1110</v>
      </c>
      <c r="B366" s="54" t="s">
        <v>18</v>
      </c>
      <c r="C366" s="193">
        <v>2025</v>
      </c>
      <c r="D366" s="49"/>
      <c r="E366" s="1059">
        <v>0</v>
      </c>
      <c r="F366" s="1175">
        <v>11000</v>
      </c>
      <c r="G366" s="1122"/>
      <c r="H366" s="1178">
        <f>SUM(E366:G366)</f>
        <v>11000</v>
      </c>
      <c r="I366" s="1312" t="s">
        <v>395</v>
      </c>
      <c r="J366" s="528"/>
      <c r="K366" s="531"/>
      <c r="L366" s="49"/>
      <c r="M366" s="277"/>
      <c r="N366" s="1265"/>
      <c r="O366" s="94">
        <f>J366+E366</f>
        <v>0</v>
      </c>
      <c r="P366" s="118">
        <f t="shared" ref="P366:P368" si="169">K366+F366</f>
        <v>11000</v>
      </c>
      <c r="Q366" s="118">
        <f t="shared" ref="Q366:Q368" si="170">L366+G366</f>
        <v>0</v>
      </c>
      <c r="R366" s="118">
        <f t="shared" ref="R366:R368" si="171">M366+H366</f>
        <v>11000</v>
      </c>
      <c r="S366" s="31"/>
    </row>
    <row r="367" spans="1:19" ht="15.75">
      <c r="A367" s="82">
        <v>1110</v>
      </c>
      <c r="B367" s="86"/>
      <c r="C367" s="194">
        <v>2026</v>
      </c>
      <c r="D367" s="30"/>
      <c r="E367" s="1175"/>
      <c r="F367" s="1175"/>
      <c r="G367" s="1124"/>
      <c r="H367" s="1176"/>
      <c r="I367" s="1313"/>
      <c r="J367" s="529"/>
      <c r="K367" s="532"/>
      <c r="L367" s="30"/>
      <c r="M367" s="294"/>
      <c r="N367" s="1266"/>
      <c r="O367" s="94">
        <f t="shared" ref="O367:O368" si="172">J367+E367</f>
        <v>0</v>
      </c>
      <c r="P367" s="118">
        <f t="shared" si="169"/>
        <v>0</v>
      </c>
      <c r="Q367" s="118">
        <f t="shared" si="170"/>
        <v>0</v>
      </c>
      <c r="R367" s="118">
        <f t="shared" si="171"/>
        <v>0</v>
      </c>
      <c r="S367" s="34"/>
    </row>
    <row r="368" spans="1:19" ht="29.25" customHeight="1" thickBot="1">
      <c r="A368" s="83">
        <v>1110</v>
      </c>
      <c r="B368" s="87"/>
      <c r="C368" s="16">
        <v>2027</v>
      </c>
      <c r="D368" s="37"/>
      <c r="E368" s="1175"/>
      <c r="F368" s="1175"/>
      <c r="G368" s="1128"/>
      <c r="H368" s="1177"/>
      <c r="I368" s="1314"/>
      <c r="J368" s="530"/>
      <c r="K368" s="533"/>
      <c r="L368" s="37"/>
      <c r="M368" s="295"/>
      <c r="N368" s="1267"/>
      <c r="O368" s="94">
        <f t="shared" si="172"/>
        <v>0</v>
      </c>
      <c r="P368" s="118">
        <f t="shared" si="169"/>
        <v>0</v>
      </c>
      <c r="Q368" s="118">
        <f t="shared" si="170"/>
        <v>0</v>
      </c>
      <c r="R368" s="118">
        <f t="shared" si="171"/>
        <v>0</v>
      </c>
      <c r="S368" s="38"/>
    </row>
    <row r="369" spans="1:43" ht="32.25" thickBot="1">
      <c r="A369" s="48">
        <v>95</v>
      </c>
      <c r="B369" s="799" t="s">
        <v>128</v>
      </c>
      <c r="C369" s="17"/>
      <c r="D369" s="165"/>
      <c r="E369" s="161"/>
      <c r="F369" s="146"/>
      <c r="G369" s="146"/>
      <c r="H369" s="61"/>
      <c r="I369" s="180"/>
      <c r="J369" s="146"/>
      <c r="K369" s="146"/>
      <c r="L369" s="165"/>
      <c r="M369" s="117"/>
      <c r="N369" s="174"/>
      <c r="O369" s="146"/>
      <c r="P369" s="146"/>
      <c r="Q369" s="146"/>
      <c r="R369" s="146"/>
      <c r="S369" s="174"/>
    </row>
    <row r="370" spans="1:43" ht="69.75" customHeight="1">
      <c r="A370" s="28">
        <v>1110</v>
      </c>
      <c r="B370" s="29" t="s">
        <v>18</v>
      </c>
      <c r="C370" s="193">
        <v>2025</v>
      </c>
      <c r="D370" s="49"/>
      <c r="E370" s="277">
        <v>5000</v>
      </c>
      <c r="F370" s="274">
        <v>27844</v>
      </c>
      <c r="G370" s="274">
        <v>30160</v>
      </c>
      <c r="H370" s="274">
        <f>SUM(E370:G370)</f>
        <v>63004</v>
      </c>
      <c r="I370" s="1568" t="s">
        <v>396</v>
      </c>
      <c r="J370" s="1157"/>
      <c r="K370" s="1154"/>
      <c r="L370" s="1158">
        <v>57008</v>
      </c>
      <c r="M370" s="1158">
        <f>SUM(J370:L370)</f>
        <v>57008</v>
      </c>
      <c r="N370" s="1312" t="s">
        <v>397</v>
      </c>
      <c r="O370" s="94">
        <f>J370+E370</f>
        <v>5000</v>
      </c>
      <c r="P370" s="94">
        <f t="shared" ref="P370:P372" si="173">K370+F370</f>
        <v>27844</v>
      </c>
      <c r="Q370" s="94">
        <f t="shared" ref="Q370:Q372" si="174">L370+G370</f>
        <v>87168</v>
      </c>
      <c r="R370" s="94">
        <f t="shared" ref="R370:R372" si="175">M370+H370</f>
        <v>120012</v>
      </c>
      <c r="S370" s="31"/>
    </row>
    <row r="371" spans="1:43" ht="74.25" customHeight="1">
      <c r="A371" s="32">
        <v>1110</v>
      </c>
      <c r="B371" s="33"/>
      <c r="C371" s="194">
        <v>2026</v>
      </c>
      <c r="D371" s="49"/>
      <c r="E371" s="296">
        <v>5000</v>
      </c>
      <c r="F371" s="275">
        <v>25844</v>
      </c>
      <c r="G371" s="275">
        <v>22860</v>
      </c>
      <c r="H371" s="283">
        <f t="shared" ref="H371:H372" si="176">SUM(E371:G371)</f>
        <v>53704</v>
      </c>
      <c r="I371" s="1569"/>
      <c r="J371" s="1166"/>
      <c r="K371" s="1155"/>
      <c r="L371" s="1159"/>
      <c r="M371" s="1159"/>
      <c r="N371" s="1313"/>
      <c r="O371" s="94">
        <f t="shared" ref="O371:O372" si="177">J371+E371</f>
        <v>5000</v>
      </c>
      <c r="P371" s="94">
        <f t="shared" si="173"/>
        <v>25844</v>
      </c>
      <c r="Q371" s="94">
        <f t="shared" si="174"/>
        <v>22860</v>
      </c>
      <c r="R371" s="94">
        <f t="shared" si="175"/>
        <v>53704</v>
      </c>
      <c r="S371" s="34"/>
      <c r="X371" s="909"/>
    </row>
    <row r="372" spans="1:43" ht="57.75" customHeight="1" thickBot="1">
      <c r="A372" s="983">
        <v>1110</v>
      </c>
      <c r="B372" s="984"/>
      <c r="C372" s="217">
        <v>2027</v>
      </c>
      <c r="D372" s="985"/>
      <c r="E372" s="986">
        <v>5000</v>
      </c>
      <c r="F372" s="987">
        <v>15824</v>
      </c>
      <c r="G372" s="987">
        <v>22000</v>
      </c>
      <c r="H372" s="988">
        <f t="shared" si="176"/>
        <v>42824</v>
      </c>
      <c r="I372" s="1570"/>
      <c r="J372" s="1167"/>
      <c r="K372" s="1156"/>
      <c r="L372" s="1160"/>
      <c r="M372" s="1160"/>
      <c r="N372" s="1314"/>
      <c r="O372" s="989">
        <f t="shared" si="177"/>
        <v>5000</v>
      </c>
      <c r="P372" s="989">
        <f t="shared" si="173"/>
        <v>15824</v>
      </c>
      <c r="Q372" s="989">
        <f t="shared" si="174"/>
        <v>22000</v>
      </c>
      <c r="R372" s="989">
        <f t="shared" si="175"/>
        <v>42824</v>
      </c>
      <c r="S372" s="990"/>
    </row>
    <row r="373" spans="1:43" s="337" customFormat="1" ht="20.25" customHeight="1">
      <c r="A373" s="1402" t="s">
        <v>129</v>
      </c>
      <c r="B373" s="1403"/>
      <c r="C373" s="991">
        <v>2025</v>
      </c>
      <c r="D373" s="992">
        <f>D61+D155+D370+D366+D362+D358+D354+D350+D343+D339++D302+D298+D294+D280+D276+D272+D265+D262+D259+D256+D244+D239+D235+D231+D228+D225+D222+D219+D216+D213+D209+D206+D203+D200+D197+D193+D190+D187+D183+D180+D177+D174+D171+D168+D165+D162+D159+D152+D149+D146+D143+D140+D112+D109+D106+D102+D99+D96+D93+D90+D124+D83+D80+D74+D70+D64+D67+D268+D58+D55+D52+D49+D46+D43+D39+D36+D33+D30+D27+D24+D21+D17+D13+D10+D6+D348+D347+D325+D324+D323+D322+D321+D317+D313+D309+D306+D252+D248+D121+D118+D115+D86+D283+D136+D133+D130</f>
        <v>253</v>
      </c>
      <c r="E373" s="992">
        <f t="shared" ref="E373:R373" si="178">E61+E155+E370+E366+E362+E358+E354+E350+E343+E339++E302+E298+E294+E280+E276+E272+E265+E262+E259+E256+E244+E239+E235+E231+E228+E225+E222+E219+E216+E213+E209+E206+E203+E200+E197+E193+E190+E187+E183+E180+E177+E174+E171+E168+E165+E162+E159+E152+E149+E146+E143+E140+E112+E109+E106+E102+E99+E96+E93+E90+E124+E83+E80+E74+E70+E64+E67+E268+E58+E55+E52+E49+E46+E43+E39+E36+E33+E30+E27+E24+E21+E17+E13+E10+E6+E348+E347+E325+E324+E323+E322+E321+E317+E313+E309+E306+E252+E248+E121+E118+E115+E86+E283+E136+E133+E130</f>
        <v>5345539</v>
      </c>
      <c r="F373" s="992">
        <f t="shared" si="178"/>
        <v>30348381</v>
      </c>
      <c r="G373" s="992">
        <f t="shared" si="178"/>
        <v>87958888.599999994</v>
      </c>
      <c r="H373" s="992">
        <f t="shared" si="178"/>
        <v>123455730.59999999</v>
      </c>
      <c r="I373" s="992"/>
      <c r="J373" s="992">
        <f t="shared" si="178"/>
        <v>916013</v>
      </c>
      <c r="K373" s="992">
        <f t="shared" si="178"/>
        <v>2946400</v>
      </c>
      <c r="L373" s="992">
        <f t="shared" si="178"/>
        <v>94930181</v>
      </c>
      <c r="M373" s="992">
        <f t="shared" si="178"/>
        <v>98792594</v>
      </c>
      <c r="N373" s="992"/>
      <c r="O373" s="992">
        <f t="shared" si="178"/>
        <v>6261552</v>
      </c>
      <c r="P373" s="992">
        <f t="shared" si="178"/>
        <v>33294781</v>
      </c>
      <c r="Q373" s="992">
        <f t="shared" si="178"/>
        <v>182889069.59999999</v>
      </c>
      <c r="R373" s="992">
        <f t="shared" si="178"/>
        <v>222445402.59999999</v>
      </c>
      <c r="S373" s="991"/>
      <c r="T373" s="1502"/>
      <c r="U373" s="1503"/>
      <c r="V373" s="1503"/>
      <c r="W373" s="1503"/>
      <c r="X373" s="1503"/>
      <c r="Y373" s="1503"/>
      <c r="Z373" s="1502"/>
      <c r="AA373" s="1502"/>
      <c r="AB373" s="1502"/>
      <c r="AC373" s="1502"/>
      <c r="AD373" s="1502"/>
      <c r="AE373" s="1502"/>
      <c r="AF373" s="1502"/>
      <c r="AG373" s="1502"/>
      <c r="AH373" s="1502"/>
      <c r="AI373" s="1502"/>
      <c r="AJ373" s="1502"/>
      <c r="AK373" s="1502"/>
      <c r="AL373" s="1502"/>
      <c r="AM373" s="1502"/>
      <c r="AN373" s="1502"/>
      <c r="AO373" s="1502"/>
      <c r="AP373" s="1502"/>
      <c r="AQ373" s="1502"/>
    </row>
    <row r="374" spans="1:43" s="337" customFormat="1" ht="20.25" customHeight="1">
      <c r="A374" s="1404"/>
      <c r="B374" s="1405"/>
      <c r="C374" s="270">
        <v>2026</v>
      </c>
      <c r="D374" s="336">
        <f>D371+D367+D363+D359+D355+D351+D344+D340++D303+D299+D295+D281+D277+D273+D266+D263+D260+D257+D245+D240+D236+D232+D229+D226+D223+D220+D217+D214+D210+D207+D204+D201+D198+D194+D191+D188+D184+D181+D178+D175+D172+D169+D166+D163+D160+D153+D150+D147+D144+D141+D113+D110+D107+D103+D100+D97+D94+D91+D125+D84+D81+D75+D71+D65+D68+D269+D59+D56+D53+D50+D47+D44+D40+D37+D34+D31+D28+D25+D22+D18+D14+D11+D7+D349+D348+D326+D325+D324+D323+D322+D318+D314+D310+D307+D253+D249+D122+D119+D116+D87+D285+D288+D291+D137+D134+D131+D128</f>
        <v>137</v>
      </c>
      <c r="E374" s="336">
        <f t="shared" ref="E374:R374" si="179">E371+E367+E363+E359+E355+E351+E344+E340++E303+E299+E295+E281+E277+E273+E266+E263+E260+E257+E245+E240+E236+E232+E229+E226+E223+E220+E217+E214+E210+E207+E204+E201+E198+E194+E191+E188+E184+E181+E178+E175+E172+E169+E166+E163+E160+E153+E150+E147+E144+E141+E113+E110+E107+E103+E100+E97+E94+E91+E125+E84+E81+E75+E71+E65+E68+E269+E59+E56+E53+E50+E47+E44+E40+E37+E34+E31+E28+E25+E22+E18+E14+E11+E7+E349+E348+E326+E325+E324+E323+E322+E318+E314+E310+E307+E253+E249+E122+E119+E116+E87+E285+E288+E291+E137+E134+E131+E128</f>
        <v>3391307</v>
      </c>
      <c r="F374" s="336">
        <f t="shared" si="179"/>
        <v>28202667</v>
      </c>
      <c r="G374" s="336">
        <f t="shared" si="179"/>
        <v>46360043</v>
      </c>
      <c r="H374" s="336">
        <f t="shared" si="179"/>
        <v>71424527</v>
      </c>
      <c r="I374" s="336"/>
      <c r="J374" s="336">
        <f t="shared" si="179"/>
        <v>274949</v>
      </c>
      <c r="K374" s="336">
        <f t="shared" si="179"/>
        <v>771000</v>
      </c>
      <c r="L374" s="336">
        <f t="shared" si="179"/>
        <v>112826126</v>
      </c>
      <c r="M374" s="336">
        <f t="shared" si="179"/>
        <v>113660627</v>
      </c>
      <c r="N374" s="336"/>
      <c r="O374" s="336">
        <f t="shared" si="179"/>
        <v>3666256</v>
      </c>
      <c r="P374" s="336">
        <f t="shared" si="179"/>
        <v>28962767</v>
      </c>
      <c r="Q374" s="336">
        <f t="shared" si="179"/>
        <v>159125469</v>
      </c>
      <c r="R374" s="336">
        <f t="shared" si="179"/>
        <v>191765392</v>
      </c>
      <c r="S374" s="270"/>
      <c r="T374" s="1502"/>
      <c r="U374" s="1503"/>
      <c r="V374" s="1503"/>
      <c r="W374" s="1503"/>
      <c r="X374" s="1503"/>
      <c r="Y374" s="1502"/>
      <c r="Z374" s="1502"/>
      <c r="AA374" s="1502"/>
      <c r="AB374" s="1502"/>
      <c r="AC374" s="1502"/>
      <c r="AD374" s="1502"/>
      <c r="AE374" s="1502"/>
      <c r="AF374" s="1502"/>
      <c r="AG374" s="1502"/>
      <c r="AH374" s="1502"/>
      <c r="AI374" s="1502"/>
      <c r="AJ374" s="1502"/>
      <c r="AK374" s="1502"/>
      <c r="AL374" s="1502"/>
      <c r="AM374" s="1502"/>
      <c r="AN374" s="1502"/>
      <c r="AO374" s="1502"/>
      <c r="AP374" s="1502"/>
      <c r="AQ374" s="1502"/>
    </row>
    <row r="375" spans="1:43" s="337" customFormat="1" ht="21" customHeight="1" thickBot="1">
      <c r="A375" s="1406"/>
      <c r="B375" s="1407"/>
      <c r="C375" s="271">
        <v>2027</v>
      </c>
      <c r="D375" s="993">
        <f>D372+D368+D364+D360+D356+D352+D345+D341++D304+D300+D296+D282+D278+D274+D267+D264+D261+D258+D246+D241+D237+D233+D230+D227+D224+D221+D218+D215+D211+D208+D205+D202+D199+D195+D192+D189+D185+D182+D179+D176+D173+D170+D167+D164+D161+D154+D151+D148+D145+D142+D114+D111+D108+D104+D101+D98+D95+D92+D126+D85+D82+D76+D72+D66+D69+D270+D60+D57+D54+D51+D48+D45+D41+D38+D35+D32+D29+D26+D23+D19+D15+D12+D8+D350+D349+D327+D326+D325+D324+D323+D319+D315+D311+D308+D254+D250+D123+D120+D117+D88+D292+D289+D286+D138+D135+D132+D129</f>
        <v>137</v>
      </c>
      <c r="E375" s="993">
        <f t="shared" ref="E375:R375" si="180">E372+E368+E364+E360+E356+E352+E345+E341++E304+E300+E296+E282+E278+E274+E267+E264+E261+E258+E246+E241+E237+E233+E230+E227+E224+E221+E218+E215+E211+E208+E205+E202+E199+E195+E192+E189+E185+E182+E179+E176+E173+E170+E167+E164+E161+E154+E151+E148+E145+E142+E114+E111+E108+E104+E101+E98+E95+E92+E126+E85+E82+E76+E72+E66+E69+E270+E60+E57+E54+E51+E48+E45+E41+E38+E35+E32+E29+E26+E23+E19+E15+E12+E8+E350+E349+E327+E326+E325+E324+E323+E319+E315+E311+E308+E254+E250+E123+E120+E117+E88+E292+E289+E286+E138+E135+E132+E129</f>
        <v>3012669</v>
      </c>
      <c r="F375" s="993">
        <f t="shared" si="180"/>
        <v>32945665</v>
      </c>
      <c r="G375" s="993">
        <f t="shared" si="180"/>
        <v>34657531</v>
      </c>
      <c r="H375" s="993">
        <f t="shared" si="180"/>
        <v>63179184</v>
      </c>
      <c r="I375" s="993"/>
      <c r="J375" s="993">
        <f t="shared" si="180"/>
        <v>274949</v>
      </c>
      <c r="K375" s="993">
        <f t="shared" si="180"/>
        <v>771000</v>
      </c>
      <c r="L375" s="993">
        <f t="shared" si="180"/>
        <v>71190008</v>
      </c>
      <c r="M375" s="993">
        <f t="shared" si="180"/>
        <v>70923223</v>
      </c>
      <c r="N375" s="993"/>
      <c r="O375" s="993">
        <f t="shared" si="180"/>
        <v>3287618</v>
      </c>
      <c r="P375" s="993">
        <f t="shared" si="180"/>
        <v>33708765</v>
      </c>
      <c r="Q375" s="993">
        <f t="shared" si="180"/>
        <v>105847539</v>
      </c>
      <c r="R375" s="993">
        <f t="shared" si="180"/>
        <v>142851822</v>
      </c>
      <c r="S375" s="271"/>
      <c r="T375" s="1502"/>
      <c r="U375" s="1503"/>
      <c r="V375" s="1503"/>
      <c r="W375" s="1503"/>
      <c r="X375" s="1503"/>
      <c r="Y375" s="1502"/>
      <c r="Z375" s="1502"/>
      <c r="AA375" s="1502"/>
      <c r="AB375" s="1502"/>
      <c r="AC375" s="1502"/>
      <c r="AD375" s="1502"/>
      <c r="AE375" s="1502"/>
      <c r="AF375" s="1502"/>
      <c r="AG375" s="1502"/>
      <c r="AH375" s="1502"/>
      <c r="AI375" s="1502"/>
      <c r="AJ375" s="1502"/>
      <c r="AK375" s="1502"/>
      <c r="AL375" s="1502"/>
      <c r="AM375" s="1502"/>
      <c r="AN375" s="1502"/>
      <c r="AO375" s="1502"/>
      <c r="AP375" s="1502"/>
      <c r="AQ375" s="1502"/>
    </row>
    <row r="376" spans="1:43" ht="38.25" customHeight="1">
      <c r="H376" s="190"/>
      <c r="I376" s="188"/>
      <c r="M376" s="188"/>
      <c r="N376" s="542"/>
      <c r="S376" s="188"/>
    </row>
    <row r="377" spans="1:43" ht="15.75" thickBot="1">
      <c r="H377" s="190"/>
      <c r="I377" s="188"/>
      <c r="N377" s="188"/>
      <c r="S377" s="188"/>
    </row>
    <row r="378" spans="1:43" ht="24" thickBot="1">
      <c r="A378" s="1262" t="s">
        <v>130</v>
      </c>
      <c r="B378" s="1263"/>
      <c r="C378" s="1263"/>
      <c r="D378" s="1263"/>
      <c r="E378" s="1263"/>
      <c r="F378" s="1263"/>
      <c r="G378" s="1263"/>
      <c r="H378" s="1263"/>
      <c r="I378" s="1263"/>
      <c r="J378" s="1263"/>
      <c r="K378" s="1263"/>
      <c r="L378" s="1263"/>
      <c r="M378" s="1263"/>
      <c r="N378" s="1263"/>
      <c r="O378" s="1263"/>
      <c r="P378" s="1263"/>
      <c r="Q378" s="1264"/>
      <c r="R378" s="1262"/>
      <c r="S378" s="1263"/>
    </row>
    <row r="379" spans="1:43" ht="15.75" thickBot="1"/>
    <row r="380" spans="1:43" ht="16.5" thickBot="1">
      <c r="A380" s="68">
        <v>28</v>
      </c>
      <c r="B380" s="6" t="s">
        <v>131</v>
      </c>
      <c r="C380" s="6"/>
      <c r="D380" s="7"/>
      <c r="E380" s="68"/>
      <c r="F380" s="6"/>
      <c r="G380" s="120"/>
      <c r="H380" s="7"/>
      <c r="I380" s="184"/>
      <c r="J380" s="162"/>
      <c r="K380" s="162"/>
      <c r="L380" s="189"/>
      <c r="M380" s="102"/>
      <c r="N380" s="172"/>
      <c r="O380" s="162"/>
      <c r="P380" s="189"/>
      <c r="Q380" s="145"/>
      <c r="R380" s="120"/>
      <c r="S380" s="172"/>
    </row>
    <row r="381" spans="1:43" ht="21.75" customHeight="1">
      <c r="A381" s="1224" t="s">
        <v>46</v>
      </c>
      <c r="B381" s="71" t="s">
        <v>18</v>
      </c>
      <c r="C381" s="51">
        <v>2025</v>
      </c>
      <c r="D381" s="129"/>
      <c r="E381" s="122">
        <v>490000</v>
      </c>
      <c r="F381" s="994">
        <v>50000</v>
      </c>
      <c r="G381" s="129"/>
      <c r="H381" s="229">
        <f>E381+F381+G381</f>
        <v>540000</v>
      </c>
      <c r="I381" s="1522" t="s">
        <v>276</v>
      </c>
      <c r="J381" s="122"/>
      <c r="K381" s="10"/>
      <c r="L381" s="10"/>
      <c r="M381" s="979"/>
      <c r="N381" s="51"/>
      <c r="O381" s="656">
        <f>E381</f>
        <v>490000</v>
      </c>
      <c r="P381" s="122">
        <f>F381</f>
        <v>50000</v>
      </c>
      <c r="Q381" s="266"/>
      <c r="R381" s="266">
        <f>O381+P381+Q381</f>
        <v>540000</v>
      </c>
      <c r="S381" s="71"/>
    </row>
    <row r="382" spans="1:43" ht="69.75" customHeight="1">
      <c r="A382" s="1225"/>
      <c r="B382" s="52"/>
      <c r="C382" s="52">
        <v>2026</v>
      </c>
      <c r="D382" s="164"/>
      <c r="E382" s="672"/>
      <c r="F382" s="672"/>
      <c r="G382" s="164"/>
      <c r="H382" s="233"/>
      <c r="I382" s="1523"/>
      <c r="J382" s="124"/>
      <c r="K382" s="13"/>
      <c r="L382" s="13"/>
      <c r="M382" s="980"/>
      <c r="N382" s="52"/>
      <c r="O382" s="123"/>
      <c r="P382" s="124"/>
      <c r="Q382" s="104"/>
      <c r="R382" s="104"/>
      <c r="S382" s="52"/>
    </row>
    <row r="383" spans="1:43" ht="79.5" customHeight="1" thickBot="1">
      <c r="A383" s="1226"/>
      <c r="B383" s="53"/>
      <c r="C383" s="53">
        <v>2027</v>
      </c>
      <c r="D383" s="225"/>
      <c r="E383" s="672"/>
      <c r="F383" s="672"/>
      <c r="G383" s="225"/>
      <c r="H383" s="237"/>
      <c r="I383" s="1524"/>
      <c r="J383" s="224"/>
      <c r="K383" s="13"/>
      <c r="L383" s="13"/>
      <c r="M383" s="927"/>
      <c r="N383" s="925"/>
      <c r="O383" s="299"/>
      <c r="P383" s="224"/>
      <c r="Q383" s="104"/>
      <c r="R383" s="104"/>
      <c r="S383" s="53"/>
    </row>
    <row r="384" spans="1:43" ht="16.5" thickBot="1">
      <c r="A384" s="68">
        <v>29</v>
      </c>
      <c r="B384" s="6" t="s">
        <v>196</v>
      </c>
      <c r="C384" s="6"/>
      <c r="D384" s="101"/>
      <c r="E384" s="653"/>
      <c r="F384" s="6"/>
      <c r="G384" s="120"/>
      <c r="H384" s="653"/>
      <c r="I384" s="184"/>
      <c r="J384" s="653"/>
      <c r="K384" s="162"/>
      <c r="L384" s="144"/>
      <c r="M384" s="102"/>
      <c r="N384" s="982"/>
      <c r="O384" s="162"/>
      <c r="P384" s="144"/>
      <c r="Q384" s="145"/>
      <c r="R384" s="120"/>
      <c r="S384" s="172"/>
    </row>
    <row r="385" spans="1:19" ht="15.75" customHeight="1">
      <c r="A385" s="1224" t="s">
        <v>46</v>
      </c>
      <c r="B385" s="71" t="s">
        <v>18</v>
      </c>
      <c r="C385" s="51">
        <v>2025</v>
      </c>
      <c r="D385" s="673">
        <v>3</v>
      </c>
      <c r="E385" s="671">
        <v>56600</v>
      </c>
      <c r="F385" s="253"/>
      <c r="G385" s="253"/>
      <c r="H385" s="995">
        <f>E385+F385+G385</f>
        <v>56600</v>
      </c>
      <c r="I385" s="1571" t="s">
        <v>277</v>
      </c>
      <c r="J385" s="682"/>
      <c r="K385" s="71"/>
      <c r="L385" s="129"/>
      <c r="M385" s="981"/>
      <c r="N385" s="1221"/>
      <c r="O385" s="121">
        <f>E385+J385</f>
        <v>56600</v>
      </c>
      <c r="P385" s="266"/>
      <c r="Q385" s="266"/>
      <c r="R385" s="129">
        <f>O385+P385+Q385</f>
        <v>56600</v>
      </c>
      <c r="S385" s="51"/>
    </row>
    <row r="386" spans="1:19" ht="15.75">
      <c r="A386" s="1225"/>
      <c r="B386" s="52"/>
      <c r="C386" s="52">
        <v>2026</v>
      </c>
      <c r="D386" s="674"/>
      <c r="E386" s="675"/>
      <c r="F386" s="996"/>
      <c r="G386" s="996"/>
      <c r="H386" s="676"/>
      <c r="I386" s="1572"/>
      <c r="J386" s="683"/>
      <c r="K386" s="52"/>
      <c r="L386" s="164"/>
      <c r="M386" s="683"/>
      <c r="N386" s="1222"/>
      <c r="O386" s="123"/>
      <c r="P386" s="104"/>
      <c r="Q386" s="104"/>
      <c r="R386" s="124"/>
      <c r="S386" s="52"/>
    </row>
    <row r="387" spans="1:19" ht="60.75" customHeight="1" thickBot="1">
      <c r="A387" s="1226"/>
      <c r="B387" s="53"/>
      <c r="C387" s="53">
        <v>2027</v>
      </c>
      <c r="D387" s="677"/>
      <c r="E387" s="678"/>
      <c r="F387" s="997"/>
      <c r="G387" s="997"/>
      <c r="H387" s="679"/>
      <c r="I387" s="1573"/>
      <c r="J387" s="684"/>
      <c r="K387" s="655"/>
      <c r="L387" s="225"/>
      <c r="M387" s="684"/>
      <c r="N387" s="1223"/>
      <c r="O387" s="299"/>
      <c r="P387" s="106"/>
      <c r="Q387" s="110"/>
      <c r="R387" s="224"/>
      <c r="S387" s="53"/>
    </row>
    <row r="388" spans="1:19" ht="15.75" customHeight="1">
      <c r="A388" s="1236" t="s">
        <v>197</v>
      </c>
      <c r="B388" s="1268" t="s">
        <v>198</v>
      </c>
      <c r="C388" s="51">
        <v>2025</v>
      </c>
      <c r="D388" s="673"/>
      <c r="E388" s="671"/>
      <c r="F388" s="253">
        <v>2600</v>
      </c>
      <c r="G388" s="253"/>
      <c r="H388" s="998">
        <f>E388+F388+G388</f>
        <v>2600</v>
      </c>
      <c r="I388" s="1571" t="s">
        <v>278</v>
      </c>
      <c r="J388" s="673"/>
      <c r="K388" s="129"/>
      <c r="L388" s="129"/>
      <c r="M388" s="673"/>
      <c r="N388" s="1221"/>
      <c r="O388" s="123"/>
      <c r="P388" s="108">
        <f>F388</f>
        <v>2600</v>
      </c>
      <c r="Q388" s="108"/>
      <c r="R388" s="164">
        <f>O388+P388+Q388</f>
        <v>2600</v>
      </c>
      <c r="S388" s="52"/>
    </row>
    <row r="389" spans="1:19" ht="52.5" customHeight="1">
      <c r="A389" s="1237"/>
      <c r="B389" s="1269"/>
      <c r="C389" s="52">
        <v>2026</v>
      </c>
      <c r="D389" s="674"/>
      <c r="E389" s="675"/>
      <c r="F389" s="996"/>
      <c r="G389" s="996"/>
      <c r="H389" s="999"/>
      <c r="I389" s="1572"/>
      <c r="J389" s="674"/>
      <c r="K389" s="124"/>
      <c r="L389" s="164"/>
      <c r="M389" s="674"/>
      <c r="N389" s="1222"/>
      <c r="O389" s="123"/>
      <c r="P389" s="104"/>
      <c r="Q389" s="104"/>
      <c r="R389" s="124"/>
      <c r="S389" s="52"/>
    </row>
    <row r="390" spans="1:19" ht="53.25" customHeight="1" thickBot="1">
      <c r="A390" s="1238"/>
      <c r="B390" s="1270"/>
      <c r="C390" s="544">
        <v>2027</v>
      </c>
      <c r="D390" s="677"/>
      <c r="E390" s="678"/>
      <c r="F390" s="997"/>
      <c r="G390" s="997"/>
      <c r="H390" s="1000"/>
      <c r="I390" s="1573"/>
      <c r="J390" s="677"/>
      <c r="K390" s="224"/>
      <c r="L390" s="225"/>
      <c r="M390" s="677"/>
      <c r="N390" s="1223"/>
      <c r="O390" s="299"/>
      <c r="P390" s="110"/>
      <c r="Q390" s="110"/>
      <c r="R390" s="224"/>
      <c r="S390" s="544"/>
    </row>
    <row r="391" spans="1:19" ht="85.5" customHeight="1">
      <c r="A391" s="1212">
        <v>3310</v>
      </c>
      <c r="B391" s="71" t="s">
        <v>133</v>
      </c>
      <c r="C391" s="51">
        <v>2025</v>
      </c>
      <c r="D391" s="673">
        <v>212</v>
      </c>
      <c r="E391" s="671">
        <v>818000</v>
      </c>
      <c r="F391" s="253">
        <v>82500</v>
      </c>
      <c r="G391" s="253">
        <v>2200000</v>
      </c>
      <c r="H391" s="998">
        <f>E391+F391+G391</f>
        <v>3100500</v>
      </c>
      <c r="I391" s="1571" t="s">
        <v>279</v>
      </c>
      <c r="J391" s="685"/>
      <c r="K391" s="129"/>
      <c r="L391" s="129"/>
      <c r="M391" s="673"/>
      <c r="N391" s="1221"/>
      <c r="O391" s="123">
        <f>E391</f>
        <v>818000</v>
      </c>
      <c r="P391" s="108">
        <f>F391</f>
        <v>82500</v>
      </c>
      <c r="Q391" s="108">
        <f>G391</f>
        <v>2200000</v>
      </c>
      <c r="R391" s="164">
        <f>O391+P391+Q391</f>
        <v>3100500</v>
      </c>
      <c r="S391" s="52"/>
    </row>
    <row r="392" spans="1:19" ht="76.5" customHeight="1">
      <c r="A392" s="1213"/>
      <c r="B392" s="52"/>
      <c r="C392" s="52">
        <v>2026</v>
      </c>
      <c r="D392" s="674"/>
      <c r="E392" s="675"/>
      <c r="F392" s="996"/>
      <c r="G392" s="996"/>
      <c r="H392" s="680"/>
      <c r="I392" s="1572"/>
      <c r="J392" s="686"/>
      <c r="K392" s="124"/>
      <c r="L392" s="124"/>
      <c r="M392" s="674"/>
      <c r="N392" s="1222"/>
      <c r="O392" s="123"/>
      <c r="P392" s="104"/>
      <c r="Q392" s="104"/>
      <c r="R392" s="124"/>
      <c r="S392" s="52"/>
    </row>
    <row r="393" spans="1:19" ht="94.5" customHeight="1" thickBot="1">
      <c r="A393" s="1214"/>
      <c r="B393" s="53"/>
      <c r="C393" s="544">
        <v>2027</v>
      </c>
      <c r="D393" s="677"/>
      <c r="E393" s="678"/>
      <c r="F393" s="997"/>
      <c r="G393" s="997"/>
      <c r="H393" s="681"/>
      <c r="I393" s="1573"/>
      <c r="J393" s="687"/>
      <c r="K393" s="224"/>
      <c r="L393" s="224"/>
      <c r="M393" s="677"/>
      <c r="N393" s="1223"/>
      <c r="O393" s="299"/>
      <c r="P393" s="110"/>
      <c r="Q393" s="110"/>
      <c r="R393" s="224"/>
      <c r="S393" s="53"/>
    </row>
    <row r="394" spans="1:19" ht="16.5" thickBot="1">
      <c r="A394" s="68">
        <v>30</v>
      </c>
      <c r="B394" s="6" t="s">
        <v>134</v>
      </c>
      <c r="C394" s="6"/>
      <c r="D394" s="112"/>
      <c r="E394" s="68"/>
      <c r="F394" s="6"/>
      <c r="G394" s="120"/>
      <c r="H394" s="24"/>
      <c r="I394" s="184"/>
      <c r="J394" s="162"/>
      <c r="K394" s="162"/>
      <c r="L394" s="153"/>
      <c r="M394" s="102"/>
      <c r="N394" s="982"/>
      <c r="O394" s="162"/>
      <c r="P394" s="153"/>
      <c r="Q394" s="145"/>
      <c r="R394" s="120"/>
      <c r="S394" s="172"/>
    </row>
    <row r="395" spans="1:19" ht="15.75" customHeight="1">
      <c r="A395" s="1224" t="s">
        <v>135</v>
      </c>
      <c r="B395" s="1212" t="s">
        <v>136</v>
      </c>
      <c r="C395" s="51">
        <v>2025</v>
      </c>
      <c r="D395" s="673">
        <v>12</v>
      </c>
      <c r="E395" s="1001">
        <v>20126</v>
      </c>
      <c r="F395" s="229">
        <v>28437</v>
      </c>
      <c r="G395" s="122">
        <v>21213</v>
      </c>
      <c r="H395" s="538">
        <f>E395+F395+G395</f>
        <v>69776</v>
      </c>
      <c r="I395" s="1571" t="s">
        <v>280</v>
      </c>
      <c r="J395" s="247"/>
      <c r="K395" s="247"/>
      <c r="L395" s="218"/>
      <c r="M395" s="254"/>
      <c r="N395" s="1221"/>
      <c r="O395" s="123">
        <f t="shared" ref="O395:Q397" si="181">E395</f>
        <v>20126</v>
      </c>
      <c r="P395" s="108">
        <f t="shared" si="181"/>
        <v>28437</v>
      </c>
      <c r="Q395" s="108">
        <f t="shared" si="181"/>
        <v>21213</v>
      </c>
      <c r="R395" s="164">
        <f>O395+P395+Q395</f>
        <v>69776</v>
      </c>
      <c r="S395" s="51"/>
    </row>
    <row r="396" spans="1:19" ht="85.5" customHeight="1">
      <c r="A396" s="1225"/>
      <c r="B396" s="1213"/>
      <c r="C396" s="52">
        <v>2026</v>
      </c>
      <c r="D396" s="674"/>
      <c r="E396" s="1002">
        <v>20126</v>
      </c>
      <c r="F396" s="233">
        <v>25825</v>
      </c>
      <c r="G396" s="124">
        <v>56530</v>
      </c>
      <c r="H396" s="1003">
        <f>E396+F396+G396</f>
        <v>102481</v>
      </c>
      <c r="I396" s="1572"/>
      <c r="J396" s="249"/>
      <c r="K396" s="249"/>
      <c r="L396" s="221"/>
      <c r="M396" s="256"/>
      <c r="N396" s="1222"/>
      <c r="O396" s="123">
        <f t="shared" si="181"/>
        <v>20126</v>
      </c>
      <c r="P396" s="104">
        <f t="shared" si="181"/>
        <v>25825</v>
      </c>
      <c r="Q396" s="104">
        <f t="shared" si="181"/>
        <v>56530</v>
      </c>
      <c r="R396" s="124">
        <f>O396+P396+Q396</f>
        <v>102481</v>
      </c>
      <c r="S396" s="52"/>
    </row>
    <row r="397" spans="1:19" ht="122.25" customHeight="1" thickBot="1">
      <c r="A397" s="1226"/>
      <c r="B397" s="1214"/>
      <c r="C397" s="544">
        <v>2027</v>
      </c>
      <c r="D397" s="674"/>
      <c r="E397" s="1004">
        <v>20126</v>
      </c>
      <c r="F397" s="237">
        <v>22648</v>
      </c>
      <c r="G397" s="224">
        <v>41820</v>
      </c>
      <c r="H397" s="1005">
        <f>E397+F397+G397</f>
        <v>84594</v>
      </c>
      <c r="I397" s="1573"/>
      <c r="J397" s="251"/>
      <c r="K397" s="251"/>
      <c r="L397" s="223"/>
      <c r="M397" s="258"/>
      <c r="N397" s="1223"/>
      <c r="O397" s="299">
        <f t="shared" si="181"/>
        <v>20126</v>
      </c>
      <c r="P397" s="110">
        <f t="shared" si="181"/>
        <v>22648</v>
      </c>
      <c r="Q397" s="110">
        <f t="shared" si="181"/>
        <v>41820</v>
      </c>
      <c r="R397" s="224">
        <f>O397+P397+Q397</f>
        <v>84594</v>
      </c>
      <c r="S397" s="53"/>
    </row>
    <row r="398" spans="1:19" ht="16.5" thickBot="1">
      <c r="A398" s="68">
        <v>35</v>
      </c>
      <c r="B398" s="6" t="s">
        <v>199</v>
      </c>
      <c r="C398" s="6"/>
      <c r="D398" s="112"/>
      <c r="E398" s="68"/>
      <c r="F398" s="6"/>
      <c r="G398" s="120"/>
      <c r="H398" s="24"/>
      <c r="I398" s="184"/>
      <c r="J398" s="162"/>
      <c r="K398" s="162"/>
      <c r="L398" s="153"/>
      <c r="M398" s="102"/>
      <c r="N398" s="982"/>
      <c r="O398" s="162"/>
      <c r="P398" s="153"/>
      <c r="Q398" s="145"/>
      <c r="R398" s="120"/>
      <c r="S398" s="172"/>
    </row>
    <row r="399" spans="1:19" ht="15.75" customHeight="1">
      <c r="A399" s="1236" t="s">
        <v>46</v>
      </c>
      <c r="B399" s="1239" t="s">
        <v>200</v>
      </c>
      <c r="C399" s="51">
        <v>2025</v>
      </c>
      <c r="D399" s="673"/>
      <c r="E399" s="247"/>
      <c r="F399" s="218"/>
      <c r="G399" s="122"/>
      <c r="H399" s="248"/>
      <c r="I399" s="1571" t="s">
        <v>281</v>
      </c>
      <c r="J399" s="247"/>
      <c r="K399" s="247"/>
      <c r="L399" s="218"/>
      <c r="M399" s="254"/>
      <c r="N399" s="1221"/>
      <c r="O399" s="123"/>
      <c r="P399" s="108"/>
      <c r="Q399" s="108"/>
      <c r="R399" s="164"/>
      <c r="S399" s="51"/>
    </row>
    <row r="400" spans="1:19" ht="21.75" customHeight="1">
      <c r="A400" s="1237"/>
      <c r="B400" s="1240"/>
      <c r="C400" s="52">
        <v>2026</v>
      </c>
      <c r="D400" s="674"/>
      <c r="E400" s="249"/>
      <c r="F400" s="233"/>
      <c r="G400" s="124"/>
      <c r="H400" s="250"/>
      <c r="I400" s="1572"/>
      <c r="J400" s="249"/>
      <c r="K400" s="249"/>
      <c r="L400" s="221"/>
      <c r="M400" s="256"/>
      <c r="N400" s="1222"/>
      <c r="O400" s="123"/>
      <c r="P400" s="104"/>
      <c r="Q400" s="104"/>
      <c r="R400" s="124"/>
      <c r="S400" s="52"/>
    </row>
    <row r="401" spans="1:19" ht="27.75" customHeight="1" thickBot="1">
      <c r="A401" s="1238"/>
      <c r="B401" s="1241"/>
      <c r="C401" s="544">
        <v>2027</v>
      </c>
      <c r="D401" s="674"/>
      <c r="E401" s="251"/>
      <c r="F401" s="237"/>
      <c r="G401" s="224"/>
      <c r="H401" s="252"/>
      <c r="I401" s="1573"/>
      <c r="J401" s="251"/>
      <c r="K401" s="251"/>
      <c r="L401" s="223"/>
      <c r="M401" s="258"/>
      <c r="N401" s="1223"/>
      <c r="O401" s="299"/>
      <c r="P401" s="110"/>
      <c r="Q401" s="110"/>
      <c r="R401" s="224"/>
      <c r="S401" s="544"/>
    </row>
    <row r="402" spans="1:19" ht="16.5" thickBot="1">
      <c r="A402" s="68">
        <v>41</v>
      </c>
      <c r="B402" s="6" t="s">
        <v>201</v>
      </c>
      <c r="C402" s="6"/>
      <c r="D402" s="112"/>
      <c r="E402" s="68"/>
      <c r="F402" s="6"/>
      <c r="G402" s="120"/>
      <c r="H402" s="24"/>
      <c r="I402" s="184"/>
      <c r="J402" s="162"/>
      <c r="K402" s="162"/>
      <c r="L402" s="153"/>
      <c r="M402" s="102"/>
      <c r="N402" s="982"/>
      <c r="O402" s="162"/>
      <c r="P402" s="153"/>
      <c r="Q402" s="145"/>
      <c r="R402" s="120"/>
      <c r="S402" s="172"/>
    </row>
    <row r="403" spans="1:19" ht="15.75" customHeight="1">
      <c r="A403" s="1230" t="s">
        <v>202</v>
      </c>
      <c r="B403" s="1233" t="s">
        <v>203</v>
      </c>
      <c r="C403" s="51">
        <v>2025</v>
      </c>
      <c r="D403" s="1006">
        <v>40</v>
      </c>
      <c r="E403" s="1001">
        <v>479300</v>
      </c>
      <c r="F403" s="229">
        <v>24000</v>
      </c>
      <c r="G403" s="122">
        <v>5186</v>
      </c>
      <c r="H403" s="538">
        <f>E403+F403+G403</f>
        <v>508486</v>
      </c>
      <c r="I403" s="1571" t="s">
        <v>411</v>
      </c>
      <c r="J403" s="247"/>
      <c r="K403" s="247"/>
      <c r="L403" s="218">
        <v>252700</v>
      </c>
      <c r="M403" s="1001">
        <f>J403+K403+L403</f>
        <v>252700</v>
      </c>
      <c r="N403" s="1218" t="s">
        <v>282</v>
      </c>
      <c r="O403" s="123">
        <f>E403+J403</f>
        <v>479300</v>
      </c>
      <c r="P403" s="108">
        <f>F403+K403</f>
        <v>24000</v>
      </c>
      <c r="Q403" s="108">
        <f>G403+L403</f>
        <v>257886</v>
      </c>
      <c r="R403" s="164">
        <f>Q403+P403+O403</f>
        <v>761186</v>
      </c>
      <c r="S403" s="51"/>
    </row>
    <row r="404" spans="1:19" ht="96.75" customHeight="1">
      <c r="A404" s="1231"/>
      <c r="B404" s="1234"/>
      <c r="C404" s="52">
        <v>2026</v>
      </c>
      <c r="D404" s="674"/>
      <c r="E404" s="249"/>
      <c r="F404" s="233"/>
      <c r="G404" s="124"/>
      <c r="H404" s="250"/>
      <c r="I404" s="1572"/>
      <c r="J404" s="249"/>
      <c r="K404" s="249"/>
      <c r="L404" s="221"/>
      <c r="M404" s="256"/>
      <c r="N404" s="1219"/>
      <c r="O404" s="123"/>
      <c r="P404" s="104"/>
      <c r="Q404" s="104"/>
      <c r="R404" s="124"/>
      <c r="S404" s="52"/>
    </row>
    <row r="405" spans="1:19" ht="90.75" customHeight="1" thickBot="1">
      <c r="A405" s="1232"/>
      <c r="B405" s="1235"/>
      <c r="C405" s="544">
        <v>2027</v>
      </c>
      <c r="D405" s="674"/>
      <c r="E405" s="251"/>
      <c r="F405" s="237"/>
      <c r="G405" s="224"/>
      <c r="H405" s="252"/>
      <c r="I405" s="1573"/>
      <c r="J405" s="251"/>
      <c r="K405" s="251"/>
      <c r="L405" s="223"/>
      <c r="M405" s="258"/>
      <c r="N405" s="1220"/>
      <c r="O405" s="299"/>
      <c r="P405" s="110"/>
      <c r="Q405" s="110"/>
      <c r="R405" s="224"/>
      <c r="S405" s="544"/>
    </row>
    <row r="406" spans="1:19" ht="16.5" thickBot="1">
      <c r="A406" s="68">
        <v>63</v>
      </c>
      <c r="B406" s="6" t="s">
        <v>204</v>
      </c>
      <c r="C406" s="6"/>
      <c r="D406" s="112"/>
      <c r="E406" s="68"/>
      <c r="F406" s="6"/>
      <c r="G406" s="120"/>
      <c r="H406" s="24"/>
      <c r="I406" s="184"/>
      <c r="J406" s="162"/>
      <c r="K406" s="162"/>
      <c r="L406" s="153"/>
      <c r="M406" s="102"/>
      <c r="N406" s="982"/>
      <c r="O406" s="162"/>
      <c r="P406" s="153"/>
      <c r="Q406" s="145"/>
      <c r="R406" s="120"/>
      <c r="S406" s="172"/>
    </row>
    <row r="407" spans="1:19" ht="15.75" customHeight="1">
      <c r="A407" s="1224">
        <v>3320</v>
      </c>
      <c r="B407" s="1212" t="s">
        <v>205</v>
      </c>
      <c r="C407" s="51">
        <v>2025</v>
      </c>
      <c r="D407" s="267"/>
      <c r="E407" s="1001">
        <v>9100</v>
      </c>
      <c r="F407" s="1001">
        <v>10600</v>
      </c>
      <c r="G407" s="122">
        <v>141845</v>
      </c>
      <c r="H407" s="1001">
        <f>E407+F407+G407</f>
        <v>161545</v>
      </c>
      <c r="I407" s="1519" t="s">
        <v>283</v>
      </c>
      <c r="J407" s="253"/>
      <c r="K407" s="647"/>
      <c r="L407" s="253"/>
      <c r="M407" s="254"/>
      <c r="N407" s="1215"/>
      <c r="O407" s="121">
        <f>E407</f>
        <v>9100</v>
      </c>
      <c r="P407" s="108">
        <f>F407</f>
        <v>10600</v>
      </c>
      <c r="Q407" s="108">
        <f>G407</f>
        <v>141845</v>
      </c>
      <c r="R407" s="122">
        <f>O407+P407+Q407</f>
        <v>161545</v>
      </c>
      <c r="S407" s="51"/>
    </row>
    <row r="408" spans="1:19" ht="68.25" customHeight="1">
      <c r="A408" s="1225"/>
      <c r="B408" s="1213"/>
      <c r="C408" s="52">
        <v>2026</v>
      </c>
      <c r="D408" s="268"/>
      <c r="E408" s="249"/>
      <c r="F408" s="249"/>
      <c r="G408" s="418"/>
      <c r="H408" s="256"/>
      <c r="I408" s="1520"/>
      <c r="J408" s="255"/>
      <c r="K408" s="648"/>
      <c r="L408" s="255"/>
      <c r="M408" s="256"/>
      <c r="N408" s="1216"/>
      <c r="O408" s="123"/>
      <c r="P408" s="108"/>
      <c r="Q408" s="108"/>
      <c r="R408" s="124"/>
      <c r="S408" s="52"/>
    </row>
    <row r="409" spans="1:19" ht="92.25" customHeight="1" thickBot="1">
      <c r="A409" s="1226"/>
      <c r="B409" s="1214"/>
      <c r="C409" s="53">
        <v>2027</v>
      </c>
      <c r="D409" s="269"/>
      <c r="E409" s="251"/>
      <c r="F409" s="251"/>
      <c r="G409" s="419"/>
      <c r="H409" s="258"/>
      <c r="I409" s="1521"/>
      <c r="J409" s="257"/>
      <c r="K409" s="649"/>
      <c r="L409" s="257"/>
      <c r="M409" s="258"/>
      <c r="N409" s="1217"/>
      <c r="O409" s="299"/>
      <c r="P409" s="108"/>
      <c r="Q409" s="108"/>
      <c r="R409" s="224"/>
      <c r="S409" s="53"/>
    </row>
    <row r="410" spans="1:19" ht="16.5" thickBot="1">
      <c r="A410" s="68">
        <v>63</v>
      </c>
      <c r="B410" s="6" t="s">
        <v>137</v>
      </c>
      <c r="C410" s="6"/>
      <c r="D410" s="112"/>
      <c r="E410" s="688"/>
      <c r="F410" s="688"/>
      <c r="G410" s="688"/>
      <c r="H410" s="689"/>
      <c r="I410" s="184"/>
      <c r="J410" s="162"/>
      <c r="K410" s="162"/>
      <c r="L410" s="153"/>
      <c r="M410" s="102"/>
      <c r="N410" s="172"/>
      <c r="O410" s="162"/>
      <c r="P410" s="153"/>
      <c r="Q410" s="145"/>
      <c r="R410" s="120"/>
      <c r="S410" s="172"/>
    </row>
    <row r="411" spans="1:19" ht="24.75" customHeight="1">
      <c r="A411" s="1224" t="s">
        <v>138</v>
      </c>
      <c r="B411" s="71" t="s">
        <v>139</v>
      </c>
      <c r="C411" s="51">
        <v>2025</v>
      </c>
      <c r="D411" s="673"/>
      <c r="E411" s="254">
        <v>39200</v>
      </c>
      <c r="F411" s="254">
        <v>2000</v>
      </c>
      <c r="G411" s="129"/>
      <c r="H411" s="254">
        <f>E411+F411+G411</f>
        <v>41200</v>
      </c>
      <c r="I411" s="1574" t="s">
        <v>284</v>
      </c>
      <c r="J411" s="247"/>
      <c r="K411" s="247"/>
      <c r="L411" s="218"/>
      <c r="M411" s="254"/>
      <c r="N411" s="1210"/>
      <c r="O411" s="122">
        <f>E411</f>
        <v>39200</v>
      </c>
      <c r="P411" s="108">
        <f>F411</f>
        <v>2000</v>
      </c>
      <c r="Q411" s="108"/>
      <c r="R411" s="122">
        <f>O411+P411+Q411</f>
        <v>41200</v>
      </c>
      <c r="S411" s="51"/>
    </row>
    <row r="412" spans="1:19" ht="56.25" customHeight="1">
      <c r="A412" s="1225"/>
      <c r="B412" s="52"/>
      <c r="C412" s="52">
        <v>2026</v>
      </c>
      <c r="D412" s="674"/>
      <c r="E412" s="249"/>
      <c r="F412" s="249"/>
      <c r="G412" s="164"/>
      <c r="H412" s="256"/>
      <c r="I412" s="1575"/>
      <c r="J412" s="249"/>
      <c r="K412" s="249"/>
      <c r="L412" s="221"/>
      <c r="M412" s="256"/>
      <c r="N412" s="1211"/>
      <c r="O412" s="124"/>
      <c r="P412" s="108"/>
      <c r="Q412" s="108"/>
      <c r="R412" s="124"/>
      <c r="S412" s="52"/>
    </row>
    <row r="413" spans="1:19" ht="81" customHeight="1" thickBot="1">
      <c r="A413" s="1226"/>
      <c r="B413" s="53"/>
      <c r="C413" s="544">
        <v>2027</v>
      </c>
      <c r="D413" s="677"/>
      <c r="E413" s="251"/>
      <c r="F413" s="251"/>
      <c r="G413" s="225"/>
      <c r="H413" s="258"/>
      <c r="I413" s="1576"/>
      <c r="J413" s="251"/>
      <c r="K413" s="251"/>
      <c r="L413" s="223"/>
      <c r="M413" s="258"/>
      <c r="N413" s="1412"/>
      <c r="O413" s="224"/>
      <c r="P413" s="108"/>
      <c r="Q413" s="108"/>
      <c r="R413" s="224"/>
      <c r="S413" s="53"/>
    </row>
    <row r="414" spans="1:19" ht="16.5" thickBot="1">
      <c r="A414" s="68">
        <v>63</v>
      </c>
      <c r="B414" s="6" t="s">
        <v>140</v>
      </c>
      <c r="C414" s="6"/>
      <c r="D414" s="112"/>
      <c r="E414" s="688"/>
      <c r="F414" s="688"/>
      <c r="G414" s="688"/>
      <c r="H414" s="689"/>
      <c r="I414" s="184"/>
      <c r="J414" s="162"/>
      <c r="K414" s="162"/>
      <c r="L414" s="153"/>
      <c r="M414" s="102"/>
      <c r="N414" s="172"/>
      <c r="O414" s="162"/>
      <c r="P414" s="153"/>
      <c r="Q414" s="145"/>
      <c r="R414" s="120"/>
      <c r="S414" s="172"/>
    </row>
    <row r="415" spans="1:19" ht="25.5" customHeight="1">
      <c r="A415" s="539" t="s">
        <v>141</v>
      </c>
      <c r="B415" s="88" t="s">
        <v>142</v>
      </c>
      <c r="C415" s="51">
        <v>2025</v>
      </c>
      <c r="D415" s="673"/>
      <c r="E415" s="994">
        <v>103500</v>
      </c>
      <c r="F415" s="229">
        <v>18500</v>
      </c>
      <c r="G415" s="218"/>
      <c r="H415" s="995">
        <f>E415+F415+G415</f>
        <v>122000</v>
      </c>
      <c r="I415" s="1574" t="s">
        <v>285</v>
      </c>
      <c r="J415" s="247"/>
      <c r="K415" s="247"/>
      <c r="L415" s="218"/>
      <c r="M415" s="254"/>
      <c r="N415" s="1210"/>
      <c r="O415" s="267">
        <f>E415</f>
        <v>103500</v>
      </c>
      <c r="P415" s="267">
        <f>F415</f>
        <v>18500</v>
      </c>
      <c r="Q415" s="129"/>
      <c r="R415" s="122">
        <f>O415+P415+Q415</f>
        <v>122000</v>
      </c>
      <c r="S415" s="51"/>
    </row>
    <row r="416" spans="1:19" ht="74.25" customHeight="1">
      <c r="A416" s="540"/>
      <c r="B416" s="52"/>
      <c r="C416" s="52">
        <v>2026</v>
      </c>
      <c r="D416" s="674"/>
      <c r="E416" s="675"/>
      <c r="F416" s="221"/>
      <c r="G416" s="221"/>
      <c r="H416" s="690"/>
      <c r="I416" s="1575"/>
      <c r="J416" s="249"/>
      <c r="K416" s="249"/>
      <c r="L416" s="221"/>
      <c r="M416" s="256"/>
      <c r="N416" s="1211"/>
      <c r="O416" s="268"/>
      <c r="P416" s="268"/>
      <c r="Q416" s="164"/>
      <c r="R416" s="124"/>
      <c r="S416" s="52"/>
    </row>
    <row r="417" spans="1:19" ht="81.75" customHeight="1" thickBot="1">
      <c r="A417" s="541"/>
      <c r="B417" s="53"/>
      <c r="C417" s="53">
        <v>2027</v>
      </c>
      <c r="D417" s="691"/>
      <c r="E417" s="692"/>
      <c r="F417" s="693"/>
      <c r="G417" s="693"/>
      <c r="H417" s="694"/>
      <c r="I417" s="1576"/>
      <c r="J417" s="251"/>
      <c r="K417" s="251"/>
      <c r="L417" s="223"/>
      <c r="M417" s="258"/>
      <c r="N417" s="1211"/>
      <c r="O417" s="305"/>
      <c r="P417" s="305"/>
      <c r="Q417" s="306"/>
      <c r="R417" s="307"/>
      <c r="S417" s="259"/>
    </row>
    <row r="418" spans="1:19" ht="16.5" thickBot="1">
      <c r="A418" s="68">
        <v>63</v>
      </c>
      <c r="B418" s="6" t="s">
        <v>143</v>
      </c>
      <c r="C418" s="6"/>
      <c r="D418" s="112"/>
      <c r="E418" s="68"/>
      <c r="F418" s="6"/>
      <c r="G418" s="120"/>
      <c r="H418" s="24"/>
      <c r="I418" s="184"/>
      <c r="J418" s="162"/>
      <c r="K418" s="162"/>
      <c r="L418" s="153"/>
      <c r="M418" s="102"/>
      <c r="N418" s="172"/>
      <c r="O418" s="162"/>
      <c r="P418" s="153"/>
      <c r="Q418" s="145"/>
      <c r="R418" s="120"/>
      <c r="S418" s="172"/>
    </row>
    <row r="419" spans="1:19" ht="25.5" customHeight="1">
      <c r="A419" s="1224" t="s">
        <v>144</v>
      </c>
      <c r="B419" s="88" t="s">
        <v>145</v>
      </c>
      <c r="C419" s="51">
        <v>2025</v>
      </c>
      <c r="D419" s="673"/>
      <c r="E419" s="682"/>
      <c r="F419" s="71"/>
      <c r="G419" s="122"/>
      <c r="H419" s="682"/>
      <c r="I419" s="1577" t="s">
        <v>286</v>
      </c>
      <c r="J419" s="522"/>
      <c r="K419" s="647"/>
      <c r="L419" s="218"/>
      <c r="M419" s="218"/>
      <c r="N419" s="1411"/>
      <c r="O419" s="695"/>
      <c r="P419" s="696"/>
      <c r="Q419" s="308"/>
      <c r="R419" s="129"/>
      <c r="S419" s="1306"/>
    </row>
    <row r="420" spans="1:19" ht="22.5" customHeight="1">
      <c r="A420" s="1225"/>
      <c r="B420" s="52"/>
      <c r="C420" s="52">
        <v>2026</v>
      </c>
      <c r="D420" s="674"/>
      <c r="E420" s="683"/>
      <c r="F420" s="52"/>
      <c r="G420" s="124"/>
      <c r="H420" s="683"/>
      <c r="I420" s="1578"/>
      <c r="J420" s="674"/>
      <c r="K420" s="683"/>
      <c r="L420" s="52"/>
      <c r="M420" s="52"/>
      <c r="N420" s="1211"/>
      <c r="O420" s="124"/>
      <c r="P420" s="104"/>
      <c r="Q420" s="104"/>
      <c r="R420" s="124"/>
      <c r="S420" s="1307"/>
    </row>
    <row r="421" spans="1:19" ht="16.5" thickBot="1">
      <c r="A421" s="1226"/>
      <c r="B421" s="53"/>
      <c r="C421" s="53">
        <v>2027</v>
      </c>
      <c r="D421" s="677"/>
      <c r="E421" s="684"/>
      <c r="F421" s="655"/>
      <c r="G421" s="224"/>
      <c r="H421" s="684"/>
      <c r="I421" s="1579"/>
      <c r="J421" s="677"/>
      <c r="K421" s="684"/>
      <c r="L421" s="655"/>
      <c r="M421" s="655"/>
      <c r="N421" s="1412"/>
      <c r="O421" s="224"/>
      <c r="P421" s="110"/>
      <c r="Q421" s="110"/>
      <c r="R421" s="224"/>
      <c r="S421" s="1308"/>
    </row>
    <row r="422" spans="1:19" ht="20.25">
      <c r="A422" s="1402" t="s">
        <v>129</v>
      </c>
      <c r="B422" s="1403" t="s">
        <v>173</v>
      </c>
      <c r="C422" s="991">
        <v>2025</v>
      </c>
      <c r="D422" s="1205">
        <f>+D381+D385+D391+D395+D407+D411+D415+D419+D388+D399+D403</f>
        <v>267</v>
      </c>
      <c r="E422" s="1205">
        <f>+E381+E385+E391+E395+E407+E411+E415+E419+E388+E399+E403</f>
        <v>2015826</v>
      </c>
      <c r="F422" s="1205">
        <f t="shared" ref="F422:H422" si="182">+F381+F385+F391+F395+F407+F411+F415+F419+F388+F399+F403</f>
        <v>218637</v>
      </c>
      <c r="G422" s="1205">
        <f t="shared" si="182"/>
        <v>2368244</v>
      </c>
      <c r="H422" s="1205">
        <f t="shared" si="182"/>
        <v>4602707</v>
      </c>
      <c r="I422" s="1205"/>
      <c r="J422" s="1205">
        <f>+J381+J385+J391+J395+J407+J411+J415+J419+J388+J399+J403</f>
        <v>0</v>
      </c>
      <c r="K422" s="1205">
        <f t="shared" ref="K422:M422" si="183">+K381+K385+K391+K395+K407+K411+K415+K419+K388+K399+K403</f>
        <v>0</v>
      </c>
      <c r="L422" s="1205">
        <f t="shared" si="183"/>
        <v>252700</v>
      </c>
      <c r="M422" s="1205">
        <f t="shared" si="183"/>
        <v>252700</v>
      </c>
      <c r="N422" s="1205"/>
      <c r="O422" s="1205">
        <f>+O381+O385+O391+O395+O407+O411+O415+O419+O388+O399+O403</f>
        <v>2015826</v>
      </c>
      <c r="P422" s="1205">
        <f t="shared" ref="P422:Q422" si="184">+P381+P385+P391+P395+P407+P411+P415+P419+P388+P399+P403</f>
        <v>218637</v>
      </c>
      <c r="Q422" s="1205">
        <f t="shared" si="184"/>
        <v>2620944</v>
      </c>
      <c r="R422" s="1205">
        <f>+R381+R385+R391+R395+R407+R411+R415+R419+R388+R399+R403</f>
        <v>4855407</v>
      </c>
      <c r="S422" s="991"/>
    </row>
    <row r="423" spans="1:19" ht="20.25">
      <c r="A423" s="1404"/>
      <c r="B423" s="1405"/>
      <c r="C423" s="270">
        <v>2026</v>
      </c>
      <c r="D423" s="272">
        <f>+D382+D386+D392+D396+D408+D412+D416+D420</f>
        <v>0</v>
      </c>
      <c r="E423" s="272">
        <f t="shared" ref="E423:H423" si="185">+E382+E386+E392+E396+E408+E412+E416+E420+E389+E400+E404</f>
        <v>20126</v>
      </c>
      <c r="F423" s="272">
        <f t="shared" si="185"/>
        <v>25825</v>
      </c>
      <c r="G423" s="272">
        <f t="shared" si="185"/>
        <v>56530</v>
      </c>
      <c r="H423" s="272">
        <f t="shared" si="185"/>
        <v>102481</v>
      </c>
      <c r="I423" s="272"/>
      <c r="J423" s="272">
        <f t="shared" ref="J423:M423" si="186">+J382+J386+J392+J396+J408+J412+J416+J420+J389+J400+J404</f>
        <v>0</v>
      </c>
      <c r="K423" s="272">
        <f t="shared" si="186"/>
        <v>0</v>
      </c>
      <c r="L423" s="272">
        <f t="shared" si="186"/>
        <v>0</v>
      </c>
      <c r="M423" s="272">
        <f t="shared" si="186"/>
        <v>0</v>
      </c>
      <c r="N423" s="272"/>
      <c r="O423" s="272">
        <f>+O382+O386+O392+O396+O408+O412+O416+O420+O389+O400+O404</f>
        <v>20126</v>
      </c>
      <c r="P423" s="272">
        <f>+P382+P386+P392+P396+P408+P412+P416+P420+P389+P400+P404</f>
        <v>25825</v>
      </c>
      <c r="Q423" s="272">
        <f>+Q382+Q386+Q392+Q396+Q408+Q412+Q416+Q420+Q389+Q400+Q404</f>
        <v>56530</v>
      </c>
      <c r="R423" s="272">
        <f t="shared" ref="R423" si="187">+R382+R386+R392+R396+R408+R412+R416+R420+R389+R400+R404</f>
        <v>102481</v>
      </c>
      <c r="S423" s="270"/>
    </row>
    <row r="424" spans="1:19" ht="21" thickBot="1">
      <c r="A424" s="1406"/>
      <c r="B424" s="1407"/>
      <c r="C424" s="271">
        <v>2027</v>
      </c>
      <c r="D424" s="1206">
        <f>+D383+D387+D393+D397+D409+D413+D417+D421</f>
        <v>0</v>
      </c>
      <c r="E424" s="1206">
        <f t="shared" ref="E424:H424" si="188">+E383+E387+E393+E397+E409+E413+E417+E421+E390+E401+E405</f>
        <v>20126</v>
      </c>
      <c r="F424" s="1206">
        <f t="shared" si="188"/>
        <v>22648</v>
      </c>
      <c r="G424" s="1206">
        <f t="shared" si="188"/>
        <v>41820</v>
      </c>
      <c r="H424" s="1206">
        <f t="shared" si="188"/>
        <v>84594</v>
      </c>
      <c r="I424" s="1206"/>
      <c r="J424" s="1206">
        <f t="shared" ref="J424:M424" si="189">+J383+J387+J393+J397+J409+J413+J417+J421+J390+J401+J405</f>
        <v>0</v>
      </c>
      <c r="K424" s="1206">
        <f t="shared" si="189"/>
        <v>0</v>
      </c>
      <c r="L424" s="1206">
        <f t="shared" si="189"/>
        <v>0</v>
      </c>
      <c r="M424" s="1206">
        <f t="shared" si="189"/>
        <v>0</v>
      </c>
      <c r="N424" s="1206"/>
      <c r="O424" s="1206">
        <f>+O383+O387+O393+O397+O409+O413+O417+O421+O390+O401+O405</f>
        <v>20126</v>
      </c>
      <c r="P424" s="1206">
        <f>+P383+P387+P393+P397+P409+P413+P417+P421+P390+P401+P405</f>
        <v>22648</v>
      </c>
      <c r="Q424" s="1206">
        <f>+Q383+Q387+Q393+Q397+Q409+Q413+Q417+Q421+Q390+Q401+Q405</f>
        <v>41820</v>
      </c>
      <c r="R424" s="1206">
        <f t="shared" ref="R424" si="190">+R383+R387+R393+R397+R409+R413+R417+R421+R390+R401+R405</f>
        <v>84594</v>
      </c>
      <c r="S424" s="271"/>
    </row>
    <row r="427" spans="1:19">
      <c r="B427" s="197"/>
      <c r="C427" s="197"/>
      <c r="D427" s="197"/>
      <c r="E427" s="197"/>
      <c r="F427" s="197"/>
      <c r="G427" s="909"/>
      <c r="H427" s="910"/>
      <c r="I427" s="911"/>
      <c r="J427" s="912"/>
      <c r="K427" s="912"/>
      <c r="L427" s="912"/>
      <c r="M427" s="913"/>
    </row>
    <row r="428" spans="1:19">
      <c r="B428" s="197"/>
      <c r="C428" s="197"/>
      <c r="D428" s="197"/>
      <c r="E428" s="197"/>
      <c r="F428" s="197"/>
      <c r="G428" s="909"/>
      <c r="H428" s="910"/>
      <c r="I428" s="911"/>
      <c r="J428" s="912"/>
      <c r="K428" s="912"/>
      <c r="L428" s="912"/>
      <c r="M428" s="913"/>
    </row>
    <row r="429" spans="1:19">
      <c r="B429" s="197"/>
      <c r="C429" s="197"/>
      <c r="D429" s="197"/>
      <c r="E429" s="197"/>
      <c r="F429" s="197"/>
      <c r="G429" s="909"/>
      <c r="H429" s="910"/>
      <c r="I429" s="911"/>
      <c r="J429" s="912"/>
      <c r="K429" s="912"/>
      <c r="L429" s="912"/>
      <c r="M429" s="913"/>
      <c r="R429" s="188"/>
    </row>
    <row r="430" spans="1:19">
      <c r="B430" s="197"/>
      <c r="C430" s="197"/>
      <c r="D430" s="197"/>
      <c r="E430" s="197"/>
      <c r="F430" s="197"/>
      <c r="G430" s="909"/>
      <c r="H430" s="910"/>
      <c r="I430" s="911"/>
      <c r="J430" s="912"/>
      <c r="K430" s="912"/>
      <c r="L430" s="912"/>
      <c r="M430" s="913"/>
    </row>
    <row r="431" spans="1:19">
      <c r="B431" s="197"/>
      <c r="C431" s="197"/>
      <c r="D431" s="197"/>
      <c r="E431" s="197"/>
      <c r="F431" s="197"/>
      <c r="G431" s="909"/>
      <c r="H431" s="910"/>
      <c r="I431" s="911"/>
      <c r="J431" s="912"/>
      <c r="K431" s="912"/>
      <c r="L431" s="912"/>
      <c r="M431" s="913"/>
    </row>
    <row r="432" spans="1:19">
      <c r="B432" s="197"/>
      <c r="C432" s="197"/>
      <c r="D432" s="197"/>
      <c r="E432" s="197"/>
      <c r="F432" s="197"/>
      <c r="G432" s="909"/>
      <c r="H432" s="910"/>
      <c r="I432" s="911"/>
      <c r="J432" s="912"/>
      <c r="K432" s="912"/>
      <c r="L432" s="912"/>
      <c r="M432" s="913"/>
    </row>
    <row r="433" spans="2:13">
      <c r="B433" s="197"/>
      <c r="C433" s="197"/>
      <c r="D433" s="197"/>
      <c r="E433" s="197"/>
      <c r="F433" s="197"/>
      <c r="G433" s="909"/>
      <c r="H433" s="910"/>
      <c r="I433" s="911"/>
      <c r="J433" s="912"/>
      <c r="K433" s="912"/>
      <c r="L433" s="912"/>
      <c r="M433" s="913"/>
    </row>
    <row r="434" spans="2:13">
      <c r="B434" s="197"/>
      <c r="C434" s="197"/>
      <c r="D434" s="197"/>
      <c r="E434" s="197"/>
      <c r="F434" s="197"/>
      <c r="G434" s="909"/>
      <c r="H434" s="910"/>
      <c r="I434" s="911"/>
      <c r="J434" s="912"/>
      <c r="K434" s="912"/>
      <c r="L434" s="912"/>
      <c r="M434" s="913"/>
    </row>
    <row r="435" spans="2:13">
      <c r="B435" s="197"/>
      <c r="C435" s="197"/>
      <c r="D435" s="197"/>
      <c r="E435" s="197"/>
      <c r="F435" s="197"/>
      <c r="G435" s="909"/>
      <c r="H435" s="910"/>
      <c r="I435" s="911"/>
      <c r="J435" s="912"/>
      <c r="K435" s="912"/>
      <c r="L435" s="912"/>
      <c r="M435" s="913"/>
    </row>
    <row r="436" spans="2:13">
      <c r="B436" s="197"/>
      <c r="C436" s="197"/>
      <c r="D436" s="197"/>
      <c r="E436" s="197"/>
      <c r="F436" s="197"/>
      <c r="G436" s="909"/>
      <c r="H436" s="910"/>
      <c r="I436" s="911"/>
      <c r="J436" s="912"/>
      <c r="K436" s="912"/>
      <c r="L436" s="912"/>
      <c r="M436" s="913"/>
    </row>
    <row r="437" spans="2:13">
      <c r="B437" s="197"/>
      <c r="C437" s="197"/>
      <c r="D437" s="197"/>
      <c r="E437" s="197"/>
      <c r="F437" s="197"/>
      <c r="G437" s="909"/>
      <c r="H437" s="910"/>
      <c r="I437" s="911"/>
      <c r="J437" s="912"/>
      <c r="K437" s="912"/>
      <c r="L437" s="912"/>
      <c r="M437" s="913"/>
    </row>
    <row r="438" spans="2:13">
      <c r="B438" s="197"/>
      <c r="C438" s="197"/>
      <c r="D438" s="197"/>
      <c r="E438" s="197"/>
      <c r="F438" s="197"/>
      <c r="G438" s="909"/>
      <c r="H438" s="910"/>
      <c r="I438" s="911"/>
      <c r="J438" s="912"/>
      <c r="K438" s="912"/>
      <c r="L438" s="912"/>
      <c r="M438" s="913"/>
    </row>
  </sheetData>
  <mergeCells count="332">
    <mergeCell ref="A222:A224"/>
    <mergeCell ref="B222:B224"/>
    <mergeCell ref="I222:I224"/>
    <mergeCell ref="N222:N224"/>
    <mergeCell ref="A268:A270"/>
    <mergeCell ref="B268:B270"/>
    <mergeCell ref="I78:I79"/>
    <mergeCell ref="N74:N76"/>
    <mergeCell ref="N80:N82"/>
    <mergeCell ref="N190:N192"/>
    <mergeCell ref="N193:N195"/>
    <mergeCell ref="I155:I157"/>
    <mergeCell ref="N155:N157"/>
    <mergeCell ref="B219:B221"/>
    <mergeCell ref="A219:A221"/>
    <mergeCell ref="B213:B215"/>
    <mergeCell ref="I213:I215"/>
    <mergeCell ref="N213:N215"/>
    <mergeCell ref="A177:A179"/>
    <mergeCell ref="B177:B179"/>
    <mergeCell ref="I177:I179"/>
    <mergeCell ref="N177:N179"/>
    <mergeCell ref="B183:B185"/>
    <mergeCell ref="I183:I185"/>
    <mergeCell ref="N6:N8"/>
    <mergeCell ref="I10:I12"/>
    <mergeCell ref="I13:I15"/>
    <mergeCell ref="I17:I19"/>
    <mergeCell ref="I239:I242"/>
    <mergeCell ref="I244:I246"/>
    <mergeCell ref="I46:I48"/>
    <mergeCell ref="N33:N35"/>
    <mergeCell ref="B203:B205"/>
    <mergeCell ref="B206:B208"/>
    <mergeCell ref="B209:B211"/>
    <mergeCell ref="B197:B199"/>
    <mergeCell ref="B200:B202"/>
    <mergeCell ref="I206:I208"/>
    <mergeCell ref="N206:N208"/>
    <mergeCell ref="N183:N185"/>
    <mergeCell ref="B225:B227"/>
    <mergeCell ref="N10:N12"/>
    <mergeCell ref="N13:N15"/>
    <mergeCell ref="N17:N19"/>
    <mergeCell ref="I52:I54"/>
    <mergeCell ref="I55:I57"/>
    <mergeCell ref="N43:N45"/>
    <mergeCell ref="N52:N54"/>
    <mergeCell ref="S177:S179"/>
    <mergeCell ref="S180:S182"/>
    <mergeCell ref="A183:A185"/>
    <mergeCell ref="I354:I356"/>
    <mergeCell ref="I90:I92"/>
    <mergeCell ref="I93:I95"/>
    <mergeCell ref="I96:I98"/>
    <mergeCell ref="I99:I101"/>
    <mergeCell ref="I102:I104"/>
    <mergeCell ref="I252:I254"/>
    <mergeCell ref="I235:I237"/>
    <mergeCell ref="I143:I145"/>
    <mergeCell ref="I225:I227"/>
    <mergeCell ref="N187:N189"/>
    <mergeCell ref="I248:I250"/>
    <mergeCell ref="N248:N250"/>
    <mergeCell ref="I317:I319"/>
    <mergeCell ref="I197:I199"/>
    <mergeCell ref="I203:I205"/>
    <mergeCell ref="I146:I148"/>
    <mergeCell ref="I149:I151"/>
    <mergeCell ref="I140:I142"/>
    <mergeCell ref="S171:S173"/>
    <mergeCell ref="S174:S176"/>
    <mergeCell ref="S213:S215"/>
    <mergeCell ref="A216:A218"/>
    <mergeCell ref="B216:B218"/>
    <mergeCell ref="I216:I218"/>
    <mergeCell ref="N216:N218"/>
    <mergeCell ref="S216:S218"/>
    <mergeCell ref="I187:I189"/>
    <mergeCell ref="I190:I192"/>
    <mergeCell ref="A213:A215"/>
    <mergeCell ref="I193:I195"/>
    <mergeCell ref="S206:S208"/>
    <mergeCell ref="I209:I211"/>
    <mergeCell ref="S209:S211"/>
    <mergeCell ref="S200:S202"/>
    <mergeCell ref="N55:N57"/>
    <mergeCell ref="I64:I66"/>
    <mergeCell ref="I70:I72"/>
    <mergeCell ref="N159:N161"/>
    <mergeCell ref="N49:N51"/>
    <mergeCell ref="I58:I60"/>
    <mergeCell ref="I268:I270"/>
    <mergeCell ref="N67:N69"/>
    <mergeCell ref="N70:N72"/>
    <mergeCell ref="N61:N63"/>
    <mergeCell ref="N58:N60"/>
    <mergeCell ref="N268:N270"/>
    <mergeCell ref="N121:N123"/>
    <mergeCell ref="I152:I154"/>
    <mergeCell ref="N252:N254"/>
    <mergeCell ref="N225:N227"/>
    <mergeCell ref="N209:N211"/>
    <mergeCell ref="I127:I129"/>
    <mergeCell ref="N127:N129"/>
    <mergeCell ref="I130:I132"/>
    <mergeCell ref="N130:N132"/>
    <mergeCell ref="I133:I135"/>
    <mergeCell ref="N133:N135"/>
    <mergeCell ref="I136:I138"/>
    <mergeCell ref="S225:S227"/>
    <mergeCell ref="A228:A230"/>
    <mergeCell ref="B228:B230"/>
    <mergeCell ref="I228:I230"/>
    <mergeCell ref="N228:N230"/>
    <mergeCell ref="S228:S230"/>
    <mergeCell ref="A231:A233"/>
    <mergeCell ref="B231:B233"/>
    <mergeCell ref="I231:I233"/>
    <mergeCell ref="N231:N233"/>
    <mergeCell ref="S231:S233"/>
    <mergeCell ref="A225:A227"/>
    <mergeCell ref="S235:S237"/>
    <mergeCell ref="A262:A264"/>
    <mergeCell ref="B262:B264"/>
    <mergeCell ref="A259:A261"/>
    <mergeCell ref="B259:B261"/>
    <mergeCell ref="A256:A258"/>
    <mergeCell ref="B256:B258"/>
    <mergeCell ref="N256:N258"/>
    <mergeCell ref="N262:N264"/>
    <mergeCell ref="I256:I258"/>
    <mergeCell ref="N259:N261"/>
    <mergeCell ref="I262:I264"/>
    <mergeCell ref="I259:I261"/>
    <mergeCell ref="N235:N237"/>
    <mergeCell ref="S302:S304"/>
    <mergeCell ref="I272:I274"/>
    <mergeCell ref="N272:N274"/>
    <mergeCell ref="I280:I282"/>
    <mergeCell ref="N280:N282"/>
    <mergeCell ref="S419:S421"/>
    <mergeCell ref="I381:I383"/>
    <mergeCell ref="N366:N368"/>
    <mergeCell ref="N370:N372"/>
    <mergeCell ref="I415:I417"/>
    <mergeCell ref="N395:N397"/>
    <mergeCell ref="S294:S296"/>
    <mergeCell ref="N298:N300"/>
    <mergeCell ref="N313:N315"/>
    <mergeCell ref="N358:N360"/>
    <mergeCell ref="R378:S378"/>
    <mergeCell ref="S358:S360"/>
    <mergeCell ref="N290:N292"/>
    <mergeCell ref="I284:I292"/>
    <mergeCell ref="N399:N401"/>
    <mergeCell ref="N411:N413"/>
    <mergeCell ref="A373:B375"/>
    <mergeCell ref="I385:I387"/>
    <mergeCell ref="N388:N390"/>
    <mergeCell ref="B350:B352"/>
    <mergeCell ref="N350:N352"/>
    <mergeCell ref="A385:A387"/>
    <mergeCell ref="I388:I390"/>
    <mergeCell ref="I366:I368"/>
    <mergeCell ref="I370:I372"/>
    <mergeCell ref="I350:I352"/>
    <mergeCell ref="A381:A383"/>
    <mergeCell ref="A358:A360"/>
    <mergeCell ref="A313:A315"/>
    <mergeCell ref="I313:I315"/>
    <mergeCell ref="I294:I296"/>
    <mergeCell ref="A280:A282"/>
    <mergeCell ref="B280:B282"/>
    <mergeCell ref="I276:I278"/>
    <mergeCell ref="N276:N278"/>
    <mergeCell ref="I302:I304"/>
    <mergeCell ref="N302:N304"/>
    <mergeCell ref="N294:N296"/>
    <mergeCell ref="I298:I300"/>
    <mergeCell ref="A309:A311"/>
    <mergeCell ref="B309:B311"/>
    <mergeCell ref="I309:I311"/>
    <mergeCell ref="N309:N311"/>
    <mergeCell ref="A284:A286"/>
    <mergeCell ref="A290:A292"/>
    <mergeCell ref="B290:B292"/>
    <mergeCell ref="A287:A289"/>
    <mergeCell ref="B162:B164"/>
    <mergeCell ref="I162:I164"/>
    <mergeCell ref="N162:N164"/>
    <mergeCell ref="A171:A173"/>
    <mergeCell ref="B171:B173"/>
    <mergeCell ref="I171:I173"/>
    <mergeCell ref="N171:N173"/>
    <mergeCell ref="A180:A182"/>
    <mergeCell ref="B180:B182"/>
    <mergeCell ref="I180:I182"/>
    <mergeCell ref="N180:N182"/>
    <mergeCell ref="A165:A167"/>
    <mergeCell ref="B165:B167"/>
    <mergeCell ref="I165:I167"/>
    <mergeCell ref="N165:N167"/>
    <mergeCell ref="A168:A170"/>
    <mergeCell ref="B168:B170"/>
    <mergeCell ref="I168:I170"/>
    <mergeCell ref="N168:N170"/>
    <mergeCell ref="A174:A176"/>
    <mergeCell ref="B174:B176"/>
    <mergeCell ref="I174:I176"/>
    <mergeCell ref="N174:N176"/>
    <mergeCell ref="A162:A164"/>
    <mergeCell ref="A159:A161"/>
    <mergeCell ref="B159:B161"/>
    <mergeCell ref="I159:I161"/>
    <mergeCell ref="E2:I2"/>
    <mergeCell ref="J2:N2"/>
    <mergeCell ref="O2:S2"/>
    <mergeCell ref="A3:A4"/>
    <mergeCell ref="C3:C4"/>
    <mergeCell ref="D3:D4"/>
    <mergeCell ref="E3:E4"/>
    <mergeCell ref="F3:F4"/>
    <mergeCell ref="G3:G4"/>
    <mergeCell ref="H3:H4"/>
    <mergeCell ref="O3:O4"/>
    <mergeCell ref="P3:P4"/>
    <mergeCell ref="Q3:Q4"/>
    <mergeCell ref="R3:R4"/>
    <mergeCell ref="S3:S4"/>
    <mergeCell ref="M3:M4"/>
    <mergeCell ref="N3:N4"/>
    <mergeCell ref="I43:I45"/>
    <mergeCell ref="N46:N48"/>
    <mergeCell ref="I49:I51"/>
    <mergeCell ref="N124:N126"/>
    <mergeCell ref="I3:I4"/>
    <mergeCell ref="J3:J4"/>
    <mergeCell ref="K3:K4"/>
    <mergeCell ref="L3:L4"/>
    <mergeCell ref="I124:I126"/>
    <mergeCell ref="N152:N154"/>
    <mergeCell ref="I36:I38"/>
    <mergeCell ref="N36:N38"/>
    <mergeCell ref="I39:I41"/>
    <mergeCell ref="N39:N41"/>
    <mergeCell ref="I106:I108"/>
    <mergeCell ref="N106:N108"/>
    <mergeCell ref="I109:I111"/>
    <mergeCell ref="N109:N111"/>
    <mergeCell ref="I115:I117"/>
    <mergeCell ref="N115:N117"/>
    <mergeCell ref="I74:I76"/>
    <mergeCell ref="I112:I114"/>
    <mergeCell ref="I6:I8"/>
    <mergeCell ref="I61:I63"/>
    <mergeCell ref="I67:I69"/>
    <mergeCell ref="I86:I88"/>
    <mergeCell ref="N86:N88"/>
    <mergeCell ref="I118:I120"/>
    <mergeCell ref="S10:S12"/>
    <mergeCell ref="S197:S199"/>
    <mergeCell ref="I200:I202"/>
    <mergeCell ref="N200:N202"/>
    <mergeCell ref="I80:I82"/>
    <mergeCell ref="I83:I85"/>
    <mergeCell ref="N203:N205"/>
    <mergeCell ref="S203:S205"/>
    <mergeCell ref="S183:S185"/>
    <mergeCell ref="N64:N66"/>
    <mergeCell ref="I21:I23"/>
    <mergeCell ref="I24:I26"/>
    <mergeCell ref="N24:N26"/>
    <mergeCell ref="I27:I29"/>
    <mergeCell ref="N27:N29"/>
    <mergeCell ref="I30:I32"/>
    <mergeCell ref="N30:N32"/>
    <mergeCell ref="I33:I35"/>
    <mergeCell ref="S162:S164"/>
    <mergeCell ref="S165:S167"/>
    <mergeCell ref="S168:S170"/>
    <mergeCell ref="N118:N120"/>
    <mergeCell ref="I121:I123"/>
    <mergeCell ref="N197:N199"/>
    <mergeCell ref="S219:S221"/>
    <mergeCell ref="I219:I221"/>
    <mergeCell ref="N219:N221"/>
    <mergeCell ref="S222:S224"/>
    <mergeCell ref="B284:B286"/>
    <mergeCell ref="N284:N286"/>
    <mergeCell ref="S317:S319"/>
    <mergeCell ref="A317:A319"/>
    <mergeCell ref="A378:Q378"/>
    <mergeCell ref="N354:N356"/>
    <mergeCell ref="N362:N364"/>
    <mergeCell ref="N385:N387"/>
    <mergeCell ref="A388:A390"/>
    <mergeCell ref="B388:B390"/>
    <mergeCell ref="A306:A308"/>
    <mergeCell ref="B306:B308"/>
    <mergeCell ref="I306:I308"/>
    <mergeCell ref="N306:N308"/>
    <mergeCell ref="A265:A267"/>
    <mergeCell ref="B265:B267"/>
    <mergeCell ref="I265:I267"/>
    <mergeCell ref="N265:N267"/>
    <mergeCell ref="A391:A393"/>
    <mergeCell ref="N407:N409"/>
    <mergeCell ref="N403:N405"/>
    <mergeCell ref="I411:I413"/>
    <mergeCell ref="I407:I409"/>
    <mergeCell ref="A395:A397"/>
    <mergeCell ref="B395:B397"/>
    <mergeCell ref="I395:I397"/>
    <mergeCell ref="A403:A405"/>
    <mergeCell ref="B403:B405"/>
    <mergeCell ref="I403:I405"/>
    <mergeCell ref="N391:N393"/>
    <mergeCell ref="A399:A401"/>
    <mergeCell ref="B399:B401"/>
    <mergeCell ref="I399:I401"/>
    <mergeCell ref="I391:I393"/>
    <mergeCell ref="A419:A421"/>
    <mergeCell ref="I419:I421"/>
    <mergeCell ref="N419:N421"/>
    <mergeCell ref="A422:B424"/>
    <mergeCell ref="A407:A409"/>
    <mergeCell ref="B407:B409"/>
    <mergeCell ref="A411:A413"/>
    <mergeCell ref="N136:N138"/>
    <mergeCell ref="N415:N417"/>
    <mergeCell ref="I358:I360"/>
  </mergeCells>
  <pageMargins left="0.7" right="0.7" top="0.75" bottom="0.75" header="0.3" footer="0.3"/>
  <pageSetup paperSize="9" scale="1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S27"/>
  <sheetViews>
    <sheetView topLeftCell="A10" workbookViewId="0">
      <selection activeCell="B13" sqref="B13"/>
    </sheetView>
  </sheetViews>
  <sheetFormatPr defaultRowHeight="15"/>
  <cols>
    <col min="1" max="1" width="10.85546875" bestFit="1" customWidth="1"/>
    <col min="2" max="2" width="52" bestFit="1" customWidth="1"/>
    <col min="4" max="5" width="14.7109375" customWidth="1"/>
    <col min="6" max="7" width="11.42578125" bestFit="1" customWidth="1"/>
    <col min="8" max="8" width="11.42578125" customWidth="1"/>
    <col min="9" max="9" width="28.42578125" customWidth="1"/>
    <col min="10" max="10" width="11.42578125" bestFit="1" customWidth="1"/>
    <col min="11" max="11" width="9.5703125" bestFit="1" customWidth="1"/>
    <col min="12" max="13" width="11.42578125" bestFit="1" customWidth="1"/>
    <col min="14" max="14" width="27.7109375" customWidth="1"/>
    <col min="15" max="18" width="11.42578125" bestFit="1" customWidth="1"/>
    <col min="19" max="19" width="12.28515625" customWidth="1"/>
  </cols>
  <sheetData>
    <row r="4" spans="1:19" ht="15.75" thickBot="1"/>
    <row r="5" spans="1:19" ht="19.5" thickBot="1">
      <c r="A5" s="1"/>
      <c r="B5" s="2"/>
      <c r="C5" s="2"/>
      <c r="D5" s="2"/>
      <c r="E5" s="1351" t="s">
        <v>1</v>
      </c>
      <c r="F5" s="1352"/>
      <c r="G5" s="1352"/>
      <c r="H5" s="1352"/>
      <c r="I5" s="1353"/>
    </row>
    <row r="6" spans="1:19" ht="15.75">
      <c r="A6" s="1360" t="s">
        <v>3</v>
      </c>
      <c r="B6" s="3" t="s">
        <v>4</v>
      </c>
      <c r="C6" s="1362" t="s">
        <v>5</v>
      </c>
      <c r="D6" s="1364" t="s">
        <v>6</v>
      </c>
      <c r="E6" s="1366" t="s">
        <v>7</v>
      </c>
      <c r="F6" s="1368" t="s">
        <v>8</v>
      </c>
      <c r="G6" s="1370" t="s">
        <v>9</v>
      </c>
      <c r="H6" s="1368" t="s">
        <v>10</v>
      </c>
      <c r="I6" s="1324" t="s">
        <v>11</v>
      </c>
    </row>
    <row r="7" spans="1:19" ht="16.5" thickBot="1">
      <c r="A7" s="1361"/>
      <c r="B7" s="4" t="s">
        <v>12</v>
      </c>
      <c r="C7" s="1363"/>
      <c r="D7" s="1365"/>
      <c r="E7" s="1367"/>
      <c r="F7" s="1369"/>
      <c r="G7" s="1371"/>
      <c r="H7" s="1369"/>
      <c r="I7" s="1325"/>
    </row>
    <row r="8" spans="1:19" ht="16.5" thickBot="1">
      <c r="A8" s="1089" t="s">
        <v>16</v>
      </c>
      <c r="B8" s="1096" t="s">
        <v>17</v>
      </c>
      <c r="C8" s="1097"/>
      <c r="D8" s="1137"/>
      <c r="E8" s="1174"/>
      <c r="F8" s="1174"/>
      <c r="G8" s="1174"/>
      <c r="H8" s="1174"/>
      <c r="I8" s="1141"/>
    </row>
    <row r="9" spans="1:19" ht="33" customHeight="1">
      <c r="A9" s="1090"/>
      <c r="B9" s="1091" t="s">
        <v>18</v>
      </c>
      <c r="C9" s="1142">
        <v>2025</v>
      </c>
      <c r="D9" s="1172"/>
      <c r="E9" s="1179"/>
      <c r="F9" s="1138"/>
      <c r="G9" s="1169">
        <v>24000</v>
      </c>
      <c r="H9" s="1180">
        <f>SUM(E9:G9)</f>
        <v>24000</v>
      </c>
      <c r="I9" s="1496" t="s">
        <v>398</v>
      </c>
    </row>
    <row r="10" spans="1:19" ht="37.5" customHeight="1">
      <c r="A10" s="1092"/>
      <c r="B10" s="1093"/>
      <c r="C10" s="1143">
        <v>2026</v>
      </c>
      <c r="D10" s="1120"/>
      <c r="E10" s="1121"/>
      <c r="F10" s="1136"/>
      <c r="G10" s="454">
        <v>58255</v>
      </c>
      <c r="H10" s="1130">
        <f>SUM(E10:G10)</f>
        <v>58255</v>
      </c>
      <c r="I10" s="1497"/>
    </row>
    <row r="11" spans="1:19" ht="59.25" customHeight="1" thickBot="1">
      <c r="A11" s="1094"/>
      <c r="B11" s="1095"/>
      <c r="C11" s="1144">
        <v>2027</v>
      </c>
      <c r="D11" s="1125"/>
      <c r="E11" s="1181"/>
      <c r="F11" s="1127"/>
      <c r="G11" s="467">
        <v>39867</v>
      </c>
      <c r="H11" s="1132">
        <f>SUM(E11:G11)</f>
        <v>39867</v>
      </c>
      <c r="I11" s="1498"/>
    </row>
    <row r="12" spans="1:19" ht="16.5" thickBot="1">
      <c r="A12" s="5" t="s">
        <v>369</v>
      </c>
      <c r="B12" s="17" t="s">
        <v>365</v>
      </c>
      <c r="C12" s="18"/>
      <c r="D12" s="153"/>
      <c r="E12" s="669"/>
      <c r="F12" s="669"/>
      <c r="G12" s="669"/>
      <c r="H12" s="669"/>
      <c r="I12" s="173"/>
      <c r="J12" s="1088"/>
      <c r="K12" s="1088"/>
      <c r="L12" s="1088"/>
      <c r="M12" s="1088"/>
      <c r="N12" s="1088"/>
      <c r="O12" s="1088"/>
      <c r="P12" s="1088"/>
      <c r="Q12" s="1088"/>
      <c r="R12" s="1088"/>
      <c r="S12" s="1088"/>
    </row>
    <row r="13" spans="1:19" ht="32.25" customHeight="1">
      <c r="A13" s="1045"/>
      <c r="B13" s="1087" t="str">
        <f>'Permbledhja e Kerkesave shtese '!B252</f>
        <v>Veprimtaria Audituese e KLSH</v>
      </c>
      <c r="C13" s="1046">
        <v>2025</v>
      </c>
      <c r="D13" s="565"/>
      <c r="E13" s="1047"/>
      <c r="F13" s="1048"/>
      <c r="G13" s="443">
        <v>53200</v>
      </c>
      <c r="H13" s="924">
        <f>G13</f>
        <v>53200</v>
      </c>
      <c r="I13" s="1493" t="s">
        <v>357</v>
      </c>
      <c r="J13" s="1088"/>
      <c r="K13" s="1088"/>
      <c r="L13" s="1088"/>
      <c r="M13" s="1088"/>
      <c r="N13" s="1088"/>
      <c r="O13" s="1088"/>
      <c r="P13" s="1088"/>
      <c r="Q13" s="1088"/>
      <c r="R13" s="1088"/>
      <c r="S13" s="1088"/>
    </row>
    <row r="14" spans="1:19" ht="37.5" customHeight="1">
      <c r="A14" s="1049"/>
      <c r="B14" s="1050"/>
      <c r="C14" s="1051">
        <v>2026</v>
      </c>
      <c r="D14" s="91"/>
      <c r="E14" s="662"/>
      <c r="F14" s="726"/>
      <c r="G14" s="96"/>
      <c r="H14" s="118"/>
      <c r="I14" s="1494"/>
    </row>
    <row r="15" spans="1:19" ht="30" customHeight="1" thickBot="1">
      <c r="A15" s="1052"/>
      <c r="B15" s="1053"/>
      <c r="C15" s="1054">
        <v>2027</v>
      </c>
      <c r="D15" s="97"/>
      <c r="E15" s="1055"/>
      <c r="F15" s="99"/>
      <c r="G15" s="100"/>
      <c r="H15" s="130"/>
      <c r="I15" s="1495"/>
    </row>
    <row r="16" spans="1:19" ht="23.25" customHeight="1" thickBot="1">
      <c r="A16" s="1089" t="s">
        <v>359</v>
      </c>
      <c r="B16" s="1096" t="s">
        <v>366</v>
      </c>
      <c r="C16" s="1097"/>
      <c r="D16" s="1137"/>
      <c r="E16" s="1174"/>
      <c r="F16" s="1174"/>
      <c r="G16" s="1174"/>
      <c r="H16" s="1174"/>
      <c r="I16" s="1141"/>
    </row>
    <row r="17" spans="1:9" ht="34.5" customHeight="1">
      <c r="A17" s="1090"/>
      <c r="B17" s="1091"/>
      <c r="C17" s="1142">
        <v>2025</v>
      </c>
      <c r="D17" s="1172"/>
      <c r="E17" s="1179"/>
      <c r="F17" s="1138">
        <v>18387</v>
      </c>
      <c r="G17" s="1169">
        <v>5613</v>
      </c>
      <c r="H17" s="1180"/>
      <c r="I17" s="1493" t="s">
        <v>360</v>
      </c>
    </row>
    <row r="18" spans="1:9" ht="36.75" customHeight="1">
      <c r="A18" s="1092">
        <v>3320</v>
      </c>
      <c r="B18" s="1086" t="s">
        <v>136</v>
      </c>
      <c r="C18" s="1143">
        <v>2026</v>
      </c>
      <c r="D18" s="1120"/>
      <c r="E18" s="1121"/>
      <c r="F18" s="1136">
        <v>15325</v>
      </c>
      <c r="G18" s="1124">
        <v>42930</v>
      </c>
      <c r="H18" s="1130"/>
      <c r="I18" s="1494"/>
    </row>
    <row r="19" spans="1:9" ht="45.75" customHeight="1" thickBot="1">
      <c r="A19" s="1094"/>
      <c r="B19" s="1095"/>
      <c r="C19" s="1144">
        <v>2027</v>
      </c>
      <c r="D19" s="1125"/>
      <c r="E19" s="1181"/>
      <c r="F19" s="1127">
        <v>11648</v>
      </c>
      <c r="G19" s="1128">
        <v>28220</v>
      </c>
      <c r="H19" s="1132"/>
      <c r="I19" s="1495"/>
    </row>
    <row r="20" spans="1:9" ht="16.5" thickBot="1">
      <c r="A20" s="1089" t="s">
        <v>361</v>
      </c>
      <c r="B20" s="1096" t="s">
        <v>367</v>
      </c>
      <c r="C20" s="1097"/>
      <c r="D20" s="1137"/>
      <c r="E20" s="1174"/>
      <c r="F20" s="1174"/>
      <c r="G20" s="1174"/>
      <c r="H20" s="1174"/>
      <c r="I20" s="1141"/>
    </row>
    <row r="21" spans="1:9" ht="26.25" customHeight="1">
      <c r="A21" s="1090">
        <v>3310</v>
      </c>
      <c r="B21" s="1087" t="s">
        <v>133</v>
      </c>
      <c r="C21" s="1142">
        <v>2025</v>
      </c>
      <c r="D21" s="1172"/>
      <c r="E21" s="1179"/>
      <c r="F21" s="1138"/>
      <c r="G21" s="1169">
        <v>168000</v>
      </c>
      <c r="H21" s="1180"/>
      <c r="I21" s="1493" t="s">
        <v>362</v>
      </c>
    </row>
    <row r="22" spans="1:9" ht="26.25" customHeight="1">
      <c r="A22" s="1092"/>
      <c r="B22" s="1093"/>
      <c r="C22" s="1143">
        <v>2026</v>
      </c>
      <c r="D22" s="1120"/>
      <c r="E22" s="1121"/>
      <c r="F22" s="1136"/>
      <c r="G22" s="1124"/>
      <c r="H22" s="1130"/>
      <c r="I22" s="1494"/>
    </row>
    <row r="23" spans="1:9" ht="28.5" customHeight="1" thickBot="1">
      <c r="A23" s="1094"/>
      <c r="B23" s="1095"/>
      <c r="C23" s="1144">
        <v>2027</v>
      </c>
      <c r="D23" s="1125"/>
      <c r="E23" s="1181"/>
      <c r="F23" s="1127"/>
      <c r="G23" s="1128"/>
      <c r="H23" s="1132"/>
      <c r="I23" s="1495"/>
    </row>
    <row r="24" spans="1:9" ht="16.5" thickBot="1">
      <c r="A24" s="1089" t="s">
        <v>363</v>
      </c>
      <c r="B24" s="1096" t="s">
        <v>368</v>
      </c>
      <c r="C24" s="1097"/>
      <c r="D24" s="1137"/>
      <c r="E24" s="1174"/>
      <c r="F24" s="1174"/>
      <c r="G24" s="1174"/>
      <c r="H24" s="1174"/>
      <c r="I24" s="1141"/>
    </row>
    <row r="25" spans="1:9" ht="15.75">
      <c r="A25" s="1090">
        <v>3390</v>
      </c>
      <c r="B25" s="1087" t="s">
        <v>203</v>
      </c>
      <c r="C25" s="1142">
        <v>2025</v>
      </c>
      <c r="D25" s="1172"/>
      <c r="E25" s="1179"/>
      <c r="F25" s="1138"/>
      <c r="G25" s="1169">
        <v>24000</v>
      </c>
      <c r="H25" s="1180"/>
      <c r="I25" s="1493" t="s">
        <v>364</v>
      </c>
    </row>
    <row r="26" spans="1:9" ht="15.75">
      <c r="A26" s="1092"/>
      <c r="B26" s="1093"/>
      <c r="C26" s="1143">
        <v>2026</v>
      </c>
      <c r="D26" s="1120"/>
      <c r="E26" s="1121"/>
      <c r="F26" s="1136"/>
      <c r="G26" s="1124">
        <v>58200</v>
      </c>
      <c r="H26" s="1130"/>
      <c r="I26" s="1494"/>
    </row>
    <row r="27" spans="1:9" ht="16.5" thickBot="1">
      <c r="A27" s="1094"/>
      <c r="B27" s="1095"/>
      <c r="C27" s="1144">
        <v>2027</v>
      </c>
      <c r="D27" s="1125"/>
      <c r="E27" s="1181"/>
      <c r="F27" s="1127"/>
      <c r="G27" s="1128">
        <v>49800</v>
      </c>
      <c r="H27" s="1132"/>
      <c r="I27" s="1495"/>
    </row>
  </sheetData>
  <mergeCells count="14">
    <mergeCell ref="A6:A7"/>
    <mergeCell ref="C6:C7"/>
    <mergeCell ref="D6:D7"/>
    <mergeCell ref="E6:E7"/>
    <mergeCell ref="F6:F7"/>
    <mergeCell ref="I21:I23"/>
    <mergeCell ref="I25:I27"/>
    <mergeCell ref="I17:I19"/>
    <mergeCell ref="I13:I15"/>
    <mergeCell ref="E5:I5"/>
    <mergeCell ref="G6:G7"/>
    <mergeCell ref="H6:H7"/>
    <mergeCell ref="I6:I7"/>
    <mergeCell ref="I9:I11"/>
  </mergeCells>
  <pageMargins left="0.7" right="0.7" top="0.75" bottom="0.75" header="0.3" footer="0.3"/>
  <pageSetup paperSize="9" scale="4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Permbledhja e Kerkesave shtese </vt:lpstr>
      <vt:lpstr>Kerkesat shtese ligji i SK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Esjola Mullaymeri</dc:creator>
  <cp:lastModifiedBy>Author</cp:lastModifiedBy>
  <cp:lastPrinted>2022-06-10T07:52:35Z</cp:lastPrinted>
  <dcterms:created xsi:type="dcterms:W3CDTF">2019-05-29T12:55:15Z</dcterms:created>
  <dcterms:modified xsi:type="dcterms:W3CDTF">2024-06-07T10:42:39Z</dcterms:modified>
</cp:coreProperties>
</file>